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filterPrivacy="1" codeName="ThisWorkbook" defaultThemeVersion="124226"/>
  <xr:revisionPtr revIDLastSave="0" documentId="13_ncr:1_{5B4E52EF-305B-4FA0-8D13-639C2CDE0F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（週単位）" sheetId="8" r:id="rId1"/>
    <sheet name="様式１（月単位）" sheetId="10" r:id="rId2"/>
    <sheet name="参考（作業用）" sheetId="5" r:id="rId3"/>
  </sheets>
  <definedNames>
    <definedName name="_xlnm._FilterDatabase" localSheetId="2" hidden="1">'参考（作業用）'!$A$10:$Q$38</definedName>
    <definedName name="_xlnm.Print_Area" localSheetId="2">'参考（作業用）'!$A$1:$R$38</definedName>
    <definedName name="_xlnm.Print_Area" localSheetId="1">'様式１（月単位）'!$A$1:$L$33</definedName>
    <definedName name="_xlnm.Print_Area" localSheetId="0">'様式１（週単位）'!$A$1:$K$21</definedName>
    <definedName name="_xlnm.Print_Titles" localSheetId="1">'様式１（月単位）'!$1:$11</definedName>
    <definedName name="_xlnm.Print_Titles" localSheetId="0">'様式１（週単位）'!$1:$11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0" l="1"/>
  <c r="A14" i="10"/>
  <c r="H20" i="8"/>
  <c r="G20" i="8"/>
  <c r="F20" i="8"/>
  <c r="J17" i="8"/>
  <c r="J13" i="8"/>
  <c r="J15" i="8"/>
  <c r="J16" i="8"/>
  <c r="J18" i="8"/>
  <c r="J12" i="8"/>
  <c r="M31" i="5"/>
  <c r="R31" i="5" s="1"/>
  <c r="L31" i="5"/>
  <c r="K31" i="5"/>
  <c r="M28" i="5"/>
  <c r="R28" i="5" s="1"/>
  <c r="L28" i="5"/>
  <c r="K28" i="5"/>
  <c r="M25" i="5"/>
  <c r="R25" i="5" s="1"/>
  <c r="L25" i="5"/>
  <c r="K25" i="5"/>
  <c r="Q25" i="5" s="1"/>
  <c r="L22" i="5"/>
  <c r="M22" i="5"/>
  <c r="R22" i="5" s="1"/>
  <c r="K22" i="5"/>
  <c r="M19" i="5"/>
  <c r="R19" i="5" s="1"/>
  <c r="L19" i="5"/>
  <c r="K19" i="5"/>
  <c r="Q19" i="5" s="1"/>
  <c r="L16" i="5"/>
  <c r="K16" i="5"/>
  <c r="Q16" i="5" s="1"/>
  <c r="L13" i="5"/>
  <c r="K13" i="5"/>
  <c r="Q13" i="5" s="1"/>
  <c r="D12" i="5"/>
  <c r="E12" i="5" s="1"/>
  <c r="F12" i="5" s="1"/>
  <c r="G12" i="5" s="1"/>
  <c r="H12" i="5" s="1"/>
  <c r="I12" i="5" s="1"/>
  <c r="J12" i="5" s="1"/>
  <c r="D15" i="5" s="1"/>
  <c r="O1" i="8"/>
  <c r="C12" i="8" s="1"/>
  <c r="C13" i="8" s="1"/>
  <c r="C12" i="10"/>
  <c r="A12" i="10"/>
  <c r="A13" i="10" s="1"/>
  <c r="G31" i="10"/>
  <c r="G30" i="10"/>
  <c r="G29" i="10"/>
  <c r="G28" i="10"/>
  <c r="G27" i="10"/>
  <c r="G26" i="10"/>
  <c r="G25" i="10"/>
  <c r="F33" i="10"/>
  <c r="E33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P1" i="10"/>
  <c r="I18" i="8"/>
  <c r="I17" i="8"/>
  <c r="I16" i="8"/>
  <c r="I15" i="8"/>
  <c r="I14" i="8"/>
  <c r="J14" i="8" s="1"/>
  <c r="I13" i="8"/>
  <c r="I12" i="8"/>
  <c r="M16" i="5"/>
  <c r="R16" i="5" s="1"/>
  <c r="M13" i="5"/>
  <c r="R13" i="5" s="1"/>
  <c r="A15" i="10" l="1"/>
  <c r="A16" i="10" s="1"/>
  <c r="A17" i="10" s="1"/>
  <c r="A18" i="10" s="1"/>
  <c r="A19" i="10" s="1"/>
  <c r="A20" i="10" s="1"/>
  <c r="A21" i="10" s="1"/>
  <c r="A22" i="10" s="1"/>
  <c r="A23" i="10" s="1"/>
  <c r="A24" i="10" s="1"/>
  <c r="H24" i="10" s="1"/>
  <c r="H12" i="10"/>
  <c r="E37" i="5"/>
  <c r="I20" i="8"/>
  <c r="N22" i="5"/>
  <c r="O22" i="5" s="1"/>
  <c r="O20" i="8"/>
  <c r="J20" i="8" s="1"/>
  <c r="Q22" i="5"/>
  <c r="E36" i="5" s="1"/>
  <c r="N28" i="5"/>
  <c r="O28" i="5" s="1"/>
  <c r="N19" i="5"/>
  <c r="O19" i="5" s="1"/>
  <c r="N31" i="5"/>
  <c r="O31" i="5" s="1"/>
  <c r="Q28" i="5"/>
  <c r="N25" i="5"/>
  <c r="O25" i="5" s="1"/>
  <c r="Q31" i="5"/>
  <c r="E12" i="8"/>
  <c r="B12" i="5"/>
  <c r="A12" i="5"/>
  <c r="G33" i="10"/>
  <c r="H13" i="10"/>
  <c r="C13" i="10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B12" i="8"/>
  <c r="A12" i="8"/>
  <c r="B13" i="8"/>
  <c r="N16" i="5"/>
  <c r="O16" i="5" s="1"/>
  <c r="N13" i="5"/>
  <c r="O13" i="5" s="1"/>
  <c r="A15" i="5"/>
  <c r="B15" i="5"/>
  <c r="E15" i="5"/>
  <c r="F15" i="5" s="1"/>
  <c r="G15" i="5" s="1"/>
  <c r="H15" i="5" s="1"/>
  <c r="I15" i="5" s="1"/>
  <c r="J15" i="5" s="1"/>
  <c r="D18" i="5" s="1"/>
  <c r="H20" i="10" l="1"/>
  <c r="H19" i="10"/>
  <c r="H18" i="10"/>
  <c r="H17" i="10"/>
  <c r="H23" i="10"/>
  <c r="H16" i="10"/>
  <c r="H15" i="10"/>
  <c r="H22" i="10"/>
  <c r="A25" i="10"/>
  <c r="H25" i="10" s="1"/>
  <c r="H21" i="10"/>
  <c r="E38" i="5"/>
  <c r="I38" i="5" s="1"/>
  <c r="K20" i="8"/>
  <c r="K21" i="8" s="1"/>
  <c r="A13" i="8"/>
  <c r="C14" i="8"/>
  <c r="E13" i="8"/>
  <c r="E18" i="5"/>
  <c r="F18" i="5" s="1"/>
  <c r="G18" i="5" s="1"/>
  <c r="H18" i="5" s="1"/>
  <c r="I18" i="5" s="1"/>
  <c r="J18" i="5" s="1"/>
  <c r="D21" i="5" s="1"/>
  <c r="B18" i="5"/>
  <c r="A18" i="5"/>
  <c r="A26" i="10" l="1"/>
  <c r="A27" i="10" s="1"/>
  <c r="A28" i="10" s="1"/>
  <c r="A29" i="10" s="1"/>
  <c r="A30" i="10" s="1"/>
  <c r="A31" i="10" s="1"/>
  <c r="H31" i="10" s="1"/>
  <c r="C26" i="10"/>
  <c r="C27" i="10" s="1"/>
  <c r="C28" i="10" s="1"/>
  <c r="C29" i="10" s="1"/>
  <c r="C30" i="10" s="1"/>
  <c r="C31" i="10" s="1"/>
  <c r="H27" i="10"/>
  <c r="H29" i="10"/>
  <c r="H30" i="10"/>
  <c r="E14" i="8"/>
  <c r="C15" i="8"/>
  <c r="B14" i="8"/>
  <c r="A14" i="8"/>
  <c r="A21" i="5"/>
  <c r="E21" i="5"/>
  <c r="F21" i="5" s="1"/>
  <c r="G21" i="5" s="1"/>
  <c r="H21" i="5" s="1"/>
  <c r="I21" i="5" s="1"/>
  <c r="J21" i="5" s="1"/>
  <c r="D24" i="5" s="1"/>
  <c r="B21" i="5"/>
  <c r="H26" i="10" l="1"/>
  <c r="P33" i="10" s="1"/>
  <c r="H33" i="10" s="1"/>
  <c r="I33" i="10" s="1"/>
  <c r="H28" i="10"/>
  <c r="B15" i="8"/>
  <c r="E15" i="8"/>
  <c r="C16" i="8"/>
  <c r="A15" i="8"/>
  <c r="B24" i="5"/>
  <c r="A24" i="5"/>
  <c r="E24" i="5"/>
  <c r="F24" i="5" s="1"/>
  <c r="G24" i="5" s="1"/>
  <c r="H24" i="5" s="1"/>
  <c r="I24" i="5" s="1"/>
  <c r="J24" i="5" s="1"/>
  <c r="D27" i="5" s="1"/>
  <c r="A27" i="5" l="1"/>
  <c r="E27" i="5"/>
  <c r="F27" i="5" s="1"/>
  <c r="G27" i="5" s="1"/>
  <c r="H27" i="5" s="1"/>
  <c r="I27" i="5" s="1"/>
  <c r="J27" i="5" s="1"/>
  <c r="D30" i="5" s="1"/>
  <c r="B27" i="5"/>
  <c r="A16" i="8"/>
  <c r="C17" i="8"/>
  <c r="B16" i="8"/>
  <c r="E16" i="8"/>
  <c r="A30" i="5" l="1"/>
  <c r="B30" i="5"/>
  <c r="E30" i="5"/>
  <c r="F30" i="5" s="1"/>
  <c r="G30" i="5" s="1"/>
  <c r="H30" i="5" s="1"/>
  <c r="I30" i="5" s="1"/>
  <c r="J30" i="5" s="1"/>
  <c r="A17" i="8"/>
  <c r="B17" i="8"/>
  <c r="C18" i="8"/>
  <c r="E17" i="8"/>
  <c r="E18" i="8" l="1"/>
  <c r="A18" i="8"/>
  <c r="B18" i="8"/>
</calcChain>
</file>

<file path=xl/sharedStrings.xml><?xml version="1.0" encoding="utf-8"?>
<sst xmlns="http://schemas.openxmlformats.org/spreadsheetml/2006/main" count="240" uniqueCount="82">
  <si>
    <t>日付</t>
    <rPh sb="0" eb="2">
      <t>ヒヅケ</t>
    </rPh>
    <phoneticPr fontId="1"/>
  </si>
  <si>
    <t>①</t>
    <phoneticPr fontId="1"/>
  </si>
  <si>
    <t>②</t>
    <phoneticPr fontId="1"/>
  </si>
  <si>
    <t>日</t>
    <rPh sb="0" eb="1">
      <t>ニチ</t>
    </rPh>
    <phoneticPr fontId="1"/>
  </si>
  <si>
    <t>休</t>
    <rPh sb="0" eb="1">
      <t>ヤス</t>
    </rPh>
    <phoneticPr fontId="1"/>
  </si>
  <si>
    <t>作業日</t>
    <rPh sb="0" eb="2">
      <t>サギョウ</t>
    </rPh>
    <rPh sb="2" eb="3">
      <t>ビ</t>
    </rPh>
    <phoneticPr fontId="1"/>
  </si>
  <si>
    <t>工事名</t>
    <rPh sb="0" eb="2">
      <t>コウジ</t>
    </rPh>
    <rPh sb="2" eb="3">
      <t>メイ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</si>
  <si>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</si>
  <si>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</si>
  <si>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1"/>
  </si>
  <si>
    <t>月</t>
    <rPh sb="0" eb="1">
      <t>ゲツ</t>
    </rPh>
    <phoneticPr fontId="1"/>
  </si>
  <si>
    <t>③</t>
    <phoneticPr fontId="1"/>
  </si>
  <si>
    <t>土</t>
    <rPh sb="0" eb="1">
      <t>ド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</si>
  <si>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</si>
  <si>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</si>
  <si>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</si>
  <si>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</si>
  <si>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</si>
  <si>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</si>
  <si>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</si>
  <si>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備考</t>
    <rPh sb="0" eb="2">
      <t>ビコウ</t>
    </rPh>
    <phoneticPr fontId="1"/>
  </si>
  <si>
    <t>対象日数</t>
    <rPh sb="0" eb="2">
      <t>タイショウ</t>
    </rPh>
    <rPh sb="2" eb="4">
      <t>ニッスウ</t>
    </rPh>
    <phoneticPr fontId="1"/>
  </si>
  <si>
    <t>－</t>
    <phoneticPr fontId="1"/>
  </si>
  <si>
    <t>（空欄）</t>
    <rPh sb="1" eb="3">
      <t>クウラン</t>
    </rPh>
    <phoneticPr fontId="1"/>
  </si>
  <si>
    <t>現場閉所率</t>
    <rPh sb="0" eb="2">
      <t>ゲンバ</t>
    </rPh>
    <rPh sb="2" eb="5">
      <t>ヘイショリツ</t>
    </rPh>
    <phoneticPr fontId="1"/>
  </si>
  <si>
    <t>現場閉所
日数</t>
    <rPh sb="0" eb="2">
      <t>ゲンバ</t>
    </rPh>
    <rPh sb="2" eb="4">
      <t>ヘイショ</t>
    </rPh>
    <rPh sb="5" eb="7">
      <t>ニッスウ</t>
    </rPh>
    <phoneticPr fontId="1"/>
  </si>
  <si>
    <t>対象期間外</t>
    <rPh sb="0" eb="2">
      <t>タイショウ</t>
    </rPh>
    <rPh sb="2" eb="5">
      <t>キカンガイ</t>
    </rPh>
    <phoneticPr fontId="1"/>
  </si>
  <si>
    <t>計　画</t>
    <rPh sb="0" eb="1">
      <t>ケイ</t>
    </rPh>
    <rPh sb="2" eb="3">
      <t>ガ</t>
    </rPh>
    <phoneticPr fontId="1"/>
  </si>
  <si>
    <t>実　施</t>
    <rPh sb="0" eb="1">
      <t>ジツ</t>
    </rPh>
    <rPh sb="2" eb="3">
      <t>シ</t>
    </rPh>
    <phoneticPr fontId="1"/>
  </si>
  <si>
    <t>閉所</t>
    <rPh sb="0" eb="2">
      <t>ヘイショ</t>
    </rPh>
    <phoneticPr fontId="1"/>
  </si>
  <si>
    <t>作業</t>
    <rPh sb="0" eb="2">
      <t>サギョウ</t>
    </rPh>
    <phoneticPr fontId="1"/>
  </si>
  <si>
    <t>雨天</t>
    <rPh sb="0" eb="2">
      <t>ウテン</t>
    </rPh>
    <phoneticPr fontId="1"/>
  </si>
  <si>
    <t>現場閉所日</t>
    <rPh sb="0" eb="2">
      <t>ゲンバ</t>
    </rPh>
    <rPh sb="2" eb="5">
      <t>ヘイショビ</t>
    </rPh>
    <phoneticPr fontId="1"/>
  </si>
  <si>
    <t>予定外閉所日</t>
    <rPh sb="0" eb="2">
      <t>ヨテイ</t>
    </rPh>
    <rPh sb="2" eb="3">
      <t>ガイ</t>
    </rPh>
    <rPh sb="3" eb="6">
      <t>ヘイショビ</t>
    </rPh>
    <phoneticPr fontId="1"/>
  </si>
  <si>
    <t>月単位判定</t>
    <rPh sb="0" eb="1">
      <t>ツキ</t>
    </rPh>
    <rPh sb="1" eb="3">
      <t>タンイ</t>
    </rPh>
    <rPh sb="3" eb="5">
      <t>ハンテイ</t>
    </rPh>
    <phoneticPr fontId="1"/>
  </si>
  <si>
    <t>対象日</t>
    <rPh sb="0" eb="2">
      <t>タイショウ</t>
    </rPh>
    <rPh sb="2" eb="3">
      <t>ニチ</t>
    </rPh>
    <phoneticPr fontId="1"/>
  </si>
  <si>
    <t>閉所日</t>
    <rPh sb="0" eb="3">
      <t>ヘイショビ</t>
    </rPh>
    <phoneticPr fontId="1"/>
  </si>
  <si>
    <t>月単位対象日数：</t>
    <rPh sb="0" eb="3">
      <t>ツキタンイ</t>
    </rPh>
    <rPh sb="3" eb="5">
      <t>タイショウ</t>
    </rPh>
    <rPh sb="5" eb="7">
      <t>ニッスウ</t>
    </rPh>
    <phoneticPr fontId="1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</si>
  <si>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1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</si>
  <si>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1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</si>
  <si>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4"/>
  </si>
  <si>
    <t>～</t>
    <phoneticPr fontId="4"/>
  </si>
  <si>
    <t>※直前の月曜日</t>
    <rPh sb="1" eb="3">
      <t>チョクゼン</t>
    </rPh>
    <rPh sb="4" eb="7">
      <t>ゲツヨウビ</t>
    </rPh>
    <phoneticPr fontId="4"/>
  </si>
  <si>
    <t>対象期間</t>
    <rPh sb="0" eb="2">
      <t>タイショウ</t>
    </rPh>
    <rPh sb="2" eb="4">
      <t>キカン</t>
    </rPh>
    <phoneticPr fontId="1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</si>
  <si>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1"/>
  </si>
  <si>
    <t>備考</t>
    <rPh sb="0" eb="2">
      <t>ビコウ</t>
    </rPh>
    <phoneticPr fontId="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</si>
  <si>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</si>
  <si>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</si>
  <si>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1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</si>
  <si>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1"/>
  </si>
  <si>
    <t>※月単位判定：</t>
    <rPh sb="1" eb="2">
      <t>ツキ</t>
    </rPh>
    <rPh sb="2" eb="4">
      <t>タンイ</t>
    </rPh>
    <rPh sb="4" eb="6">
      <t>ハンテイ</t>
    </rPh>
    <phoneticPr fontId="1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</si>
  <si>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1"/>
  </si>
  <si>
    <t>週休２日達成状況（合計）</t>
    <rPh sb="9" eb="10">
      <t>ゴウ</t>
    </rPh>
    <rPh sb="10" eb="11">
      <t>ケイ</t>
    </rPh>
    <phoneticPr fontId="4"/>
  </si>
  <si>
    <t>工事完了日</t>
    <rPh sb="0" eb="2">
      <t>コウジ</t>
    </rPh>
    <rPh sb="2" eb="4">
      <t>カンリョウ</t>
    </rPh>
    <rPh sb="4" eb="5">
      <t>ビ</t>
    </rPh>
    <phoneticPr fontId="1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</si>
  <si>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</si>
  <si>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1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</si>
  <si>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</si>
  <si>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</si>
  <si>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</si>
  <si>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工事場所</t>
    <rPh sb="0" eb="2">
      <t>コウジ</t>
    </rPh>
    <rPh sb="2" eb="4">
      <t>バショ</t>
    </rPh>
    <phoneticPr fontId="1"/>
  </si>
  <si>
    <t>※直前の土曜日</t>
    <rPh sb="1" eb="3">
      <t>チョクゼン</t>
    </rPh>
    <rPh sb="4" eb="7">
      <t>ドヨウビ</t>
    </rPh>
    <phoneticPr fontId="4"/>
  </si>
  <si>
    <t>暦上の休日確保のため</t>
    <phoneticPr fontId="1"/>
  </si>
  <si>
    <t>災害対応のため</t>
    <phoneticPr fontId="1"/>
  </si>
  <si>
    <t>備　考</t>
    <rPh sb="0" eb="1">
      <t>ビ</t>
    </rPh>
    <rPh sb="2" eb="3">
      <t>コウ</t>
    </rPh>
    <phoneticPr fontId="1"/>
  </si>
  <si>
    <t>※この列を基に「様式１（週単位）」を作成してください。</t>
    <rPh sb="3" eb="4">
      <t>レツ</t>
    </rPh>
    <rPh sb="5" eb="6">
      <t>モト</t>
    </rPh>
    <rPh sb="8" eb="10">
      <t>ヨウシキ</t>
    </rPh>
    <rPh sb="12" eb="13">
      <t>シュウ</t>
    </rPh>
    <rPh sb="13" eb="15">
      <t>タンイ</t>
    </rPh>
    <rPh sb="18" eb="20">
      <t>サクセイ</t>
    </rPh>
    <phoneticPr fontId="1"/>
  </si>
  <si>
    <t>↓</t>
    <phoneticPr fontId="1"/>
  </si>
  <si>
    <t>参考様式を基に入力</t>
    <rPh sb="0" eb="2">
      <t>サンコウ</t>
    </rPh>
    <rPh sb="2" eb="4">
      <t>ヨウシキ</t>
    </rPh>
    <rPh sb="5" eb="6">
      <t>モト</t>
    </rPh>
    <rPh sb="7" eb="9">
      <t>ニュウリョク</t>
    </rPh>
    <phoneticPr fontId="1"/>
  </si>
  <si>
    <t>現場着手日</t>
    <rPh sb="0" eb="5">
      <t>ゲンバチャクシュビ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</si>
  <si>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</si>
  <si>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※この列を基に「様式１（月単位）」を作成してください。</t>
    <rPh sb="12" eb="13">
      <t>ツキ</t>
    </rPh>
    <phoneticPr fontId="1"/>
  </si>
  <si>
    <t>市道第○○○○号線維持補修工事</t>
    <rPh sb="0" eb="2">
      <t>シドウ</t>
    </rPh>
    <rPh sb="2" eb="3">
      <t>ダイ</t>
    </rPh>
    <rPh sb="7" eb="9">
      <t>ゴウセン</t>
    </rPh>
    <rPh sb="9" eb="11">
      <t>イジ</t>
    </rPh>
    <rPh sb="11" eb="13">
      <t>ホシュウ</t>
    </rPh>
    <rPh sb="13" eb="15">
      <t>コウジ</t>
    </rPh>
    <phoneticPr fontId="1"/>
  </si>
  <si>
    <t>新座市○○丁目〇番〇号</t>
    <rPh sb="0" eb="3">
      <t>ニイザシ</t>
    </rPh>
    <rPh sb="5" eb="7">
      <t>チョウメ</t>
    </rPh>
    <rPh sb="8" eb="9">
      <t>バン</t>
    </rPh>
    <rPh sb="10" eb="11">
      <t>ゴウ</t>
    </rPh>
    <phoneticPr fontId="1"/>
  </si>
  <si>
    <t>株式会社○○○○建設</t>
    <rPh sb="0" eb="4">
      <t>カブシキガイシャ</t>
    </rPh>
    <rPh sb="8" eb="10">
      <t>ケンセツ</t>
    </rPh>
    <phoneticPr fontId="1"/>
  </si>
  <si>
    <t>令和７年１０月１日から令和８年１月３０日まで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</si>
  <si>
    <t>－</t>
  </si>
  <si>
    <t>暦上の休日確保のため</t>
  </si>
  <si>
    <t>様式１：現場閉所実績報告書（月単位）</t>
    <rPh sb="4" eb="6">
      <t>ゲンバ</t>
    </rPh>
    <rPh sb="6" eb="8">
      <t>ヘイショ</t>
    </rPh>
    <rPh sb="8" eb="10">
      <t>ジッセキ</t>
    </rPh>
    <rPh sb="10" eb="13">
      <t>ホウコクショ</t>
    </rPh>
    <rPh sb="14" eb="15">
      <t>ツキ</t>
    </rPh>
    <rPh sb="15" eb="17">
      <t>タンイ</t>
    </rPh>
    <phoneticPr fontId="4"/>
  </si>
  <si>
    <t>様式１：現場閉所実績報告書（週単位）</t>
    <rPh sb="4" eb="6">
      <t>ゲンバ</t>
    </rPh>
    <rPh sb="6" eb="8">
      <t>ヘイショ</t>
    </rPh>
    <rPh sb="8" eb="10">
      <t>ジッセキ</t>
    </rPh>
    <rPh sb="10" eb="13">
      <t>ホウコクショ</t>
    </rPh>
    <rPh sb="14" eb="15">
      <t>シュウ</t>
    </rPh>
    <rPh sb="15" eb="17">
      <t>タンイ</t>
    </rPh>
    <phoneticPr fontId="4"/>
  </si>
  <si>
    <t>※月単位判定欄の数値は必要に応じて削除すること。</t>
    <phoneticPr fontId="1"/>
  </si>
  <si>
    <t>※必要に応じて行の追加・削除をすること。</t>
    <phoneticPr fontId="1"/>
  </si>
  <si>
    <t>※必要に応じて行の追加・削除をすること。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1"/>
  </si>
  <si>
    <t>参考様式：現場閉所実績報告書（作業用）</t>
    <rPh sb="0" eb="2">
      <t>サンコウ</t>
    </rPh>
    <rPh sb="2" eb="4">
      <t>ヨウシキ</t>
    </rPh>
    <rPh sb="5" eb="7">
      <t>ゲンバ</t>
    </rPh>
    <rPh sb="7" eb="9">
      <t>ヘイショ</t>
    </rPh>
    <rPh sb="9" eb="11">
      <t>ジッセキ</t>
    </rPh>
    <rPh sb="11" eb="14">
      <t>ホウコクショ</t>
    </rPh>
    <rPh sb="15" eb="18">
      <t>サギョウヨウ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</si>
</sst>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14" fontId="5" fillId="0" borderId="0" xfId="2" applyNumberFormat="1" applyFont="1"/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3" borderId="6" xfId="2" applyFont="1" applyFill="1" applyBorder="1" applyAlignment="1">
      <alignment horizontal="center" shrinkToFit="1"/>
    </xf>
    <xf numFmtId="0" fontId="5" fillId="0" borderId="0" xfId="2" applyFont="1" applyAlignment="1">
      <alignment horizontal="center" shrinkToFit="1"/>
    </xf>
    <xf numFmtId="0" fontId="5" fillId="0" borderId="0" xfId="2" applyFont="1" applyAlignment="1">
      <alignment shrinkToFit="1"/>
    </xf>
    <xf numFmtId="0" fontId="5" fillId="3" borderId="4" xfId="2" applyFont="1" applyFill="1" applyBorder="1" applyAlignment="1">
      <alignment horizontal="center" shrinkToFit="1"/>
    </xf>
    <xf numFmtId="0" fontId="5" fillId="0" borderId="14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179" fontId="5" fillId="0" borderId="3" xfId="2" applyNumberFormat="1" applyFont="1" applyBorder="1" applyAlignment="1">
      <alignment horizontal="right" vertical="center"/>
    </xf>
    <xf numFmtId="178" fontId="5" fillId="0" borderId="5" xfId="2" applyNumberFormat="1" applyFont="1" applyBorder="1" applyAlignment="1">
      <alignment horizontal="left" vertical="center"/>
    </xf>
    <xf numFmtId="183" fontId="5" fillId="0" borderId="3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183" fontId="5" fillId="0" borderId="4" xfId="2" applyNumberFormat="1" applyFont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5" xfId="2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56" xfId="0" applyFont="1" applyBorder="1">
      <alignment vertical="center"/>
    </xf>
    <xf numFmtId="0" fontId="7" fillId="0" borderId="57" xfId="0" applyFont="1" applyBorder="1">
      <alignment vertical="center"/>
    </xf>
    <xf numFmtId="0" fontId="10" fillId="8" borderId="41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78" fontId="5" fillId="0" borderId="38" xfId="0" applyNumberFormat="1" applyFont="1" applyBorder="1" applyAlignment="1">
      <alignment horizontal="center" vertical="center"/>
    </xf>
    <xf numFmtId="177" fontId="5" fillId="0" borderId="39" xfId="0" applyNumberFormat="1" applyFont="1" applyBorder="1" applyAlignment="1">
      <alignment horizontal="center" vertical="center"/>
    </xf>
    <xf numFmtId="177" fontId="5" fillId="0" borderId="40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8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178" fontId="5" fillId="5" borderId="24" xfId="0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80" fontId="5" fillId="0" borderId="0" xfId="0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0" applyFont="1" applyAlignment="1">
      <alignment horizontal="left" vertical="center"/>
    </xf>
    <xf numFmtId="181" fontId="5" fillId="0" borderId="3" xfId="2" applyNumberFormat="1" applyFont="1" applyBorder="1" applyAlignment="1">
      <alignment horizontal="right" vertical="center"/>
    </xf>
    <xf numFmtId="178" fontId="5" fillId="0" borderId="4" xfId="2" applyNumberFormat="1" applyFont="1" applyBorder="1" applyAlignment="1">
      <alignment horizontal="center" vertical="center"/>
    </xf>
    <xf numFmtId="182" fontId="5" fillId="0" borderId="4" xfId="2" applyNumberFormat="1" applyFont="1" applyBorder="1" applyAlignment="1">
      <alignment horizontal="right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right" vertical="center" shrinkToFit="1"/>
    </xf>
    <xf numFmtId="0" fontId="6" fillId="0" borderId="0" xfId="2" applyFont="1" applyAlignment="1">
      <alignment horizontal="right" vertical="center"/>
    </xf>
    <xf numFmtId="0" fontId="13" fillId="8" borderId="0" xfId="2" applyFont="1" applyFill="1" applyAlignment="1">
      <alignment horizontal="center"/>
    </xf>
    <xf numFmtId="0" fontId="10" fillId="8" borderId="0" xfId="0" applyFont="1" applyFill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10" fillId="8" borderId="0" xfId="2" applyFont="1" applyFill="1" applyAlignment="1">
      <alignment horizontal="center"/>
    </xf>
    <xf numFmtId="0" fontId="10" fillId="0" borderId="0" xfId="2" applyFont="1" applyFill="1" applyAlignment="1"/>
    <xf numFmtId="0" fontId="11" fillId="0" borderId="0" xfId="0" applyFont="1" applyFill="1" applyBorder="1" applyAlignment="1">
      <alignment vertical="center" shrinkToFit="1"/>
    </xf>
    <xf numFmtId="0" fontId="11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11" fillId="3" borderId="17" xfId="2" applyNumberFormat="1" applyFont="1" applyFill="1" applyBorder="1" applyAlignment="1">
      <alignment horizontal="center"/>
    </xf>
    <xf numFmtId="0" fontId="11" fillId="0" borderId="2" xfId="2" applyFont="1" applyBorder="1" applyAlignment="1">
      <alignment horizontal="left" vertical="center" shrinkToFit="1"/>
    </xf>
    <xf numFmtId="0" fontId="7" fillId="2" borderId="1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13" fillId="8" borderId="0" xfId="2" applyFont="1" applyFill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1" fillId="3" borderId="6" xfId="0" applyFont="1" applyFill="1" applyBorder="1" applyAlignment="1">
      <alignment vertical="center" shrinkToFit="1"/>
    </xf>
    <xf numFmtId="0" fontId="10" fillId="8" borderId="0" xfId="2" applyFont="1" applyFill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shrinkToFit="1"/>
    </xf>
    <xf numFmtId="0" fontId="11" fillId="3" borderId="4" xfId="0" applyFont="1" applyFill="1" applyBorder="1" applyAlignment="1">
      <alignment horizontal="left" vertical="center" shrinkToFit="1"/>
    </xf>
    <xf numFmtId="177" fontId="8" fillId="0" borderId="48" xfId="0" applyNumberFormat="1" applyFont="1" applyBorder="1" applyAlignment="1">
      <alignment horizontal="left" vertical="center" wrapText="1"/>
    </xf>
    <xf numFmtId="177" fontId="8" fillId="0" borderId="49" xfId="0" applyNumberFormat="1" applyFont="1" applyBorder="1" applyAlignment="1">
      <alignment horizontal="left" vertical="center" wrapText="1"/>
    </xf>
    <xf numFmtId="177" fontId="8" fillId="0" borderId="50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79" fontId="5" fillId="0" borderId="23" xfId="0" applyNumberFormat="1" applyFont="1" applyBorder="1" applyAlignment="1">
      <alignment horizontal="right" vertical="center"/>
    </xf>
    <xf numFmtId="179" fontId="5" fillId="0" borderId="25" xfId="0" applyNumberFormat="1" applyFont="1" applyBorder="1" applyAlignment="1">
      <alignment horizontal="right" vertical="center"/>
    </xf>
    <xf numFmtId="179" fontId="5" fillId="0" borderId="22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left" vertical="center"/>
    </xf>
    <xf numFmtId="178" fontId="5" fillId="0" borderId="7" xfId="0" applyNumberFormat="1" applyFont="1" applyBorder="1" applyAlignment="1">
      <alignment horizontal="left" vertical="center"/>
    </xf>
    <xf numFmtId="178" fontId="5" fillId="0" borderId="9" xfId="0" applyNumberFormat="1" applyFont="1" applyBorder="1" applyAlignment="1">
      <alignment horizontal="left" vertical="center"/>
    </xf>
    <xf numFmtId="0" fontId="14" fillId="8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58" xfId="0" applyFont="1" applyBorder="1" applyAlignment="1">
      <alignment horizontal="right" vertical="center"/>
    </xf>
    <xf numFmtId="0" fontId="14" fillId="8" borderId="0" xfId="0" applyFont="1" applyFill="1" applyAlignment="1">
      <alignment horizontal="center" vertical="center" wrapText="1"/>
    </xf>
    <xf numFmtId="14" fontId="11" fillId="3" borderId="12" xfId="0" applyNumberFormat="1" applyFont="1" applyFill="1" applyBorder="1" applyAlignment="1">
      <alignment horizontal="center" vertical="center"/>
    </xf>
    <xf numFmtId="14" fontId="11" fillId="3" borderId="13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3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38100</xdr:colOff>
      <xdr:row>3</xdr:row>
      <xdr:rowOff>19050</xdr:rowOff>
    </xdr:from>
    <xdr:ext cx="2409825" cy="7524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079008-C45C-15E9-C53B-9719F9634C61}"/>
            </a:ext>
          </a:extLst>
        </xdr:cNvPr>
        <xdr:cNvSpPr txBox="1"/>
      </xdr:nvSpPr>
      <xdr:spPr>
        <a:xfrm>
          <a:off x="10191750" y="628650"/>
          <a:ext cx="2409825" cy="7524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完全週休２日が未達成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の場合に提出すること。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sheetPr>
    <tabColor rgb="FFFF0000"/>
  </sheetPr>
  <dimension ref="A1:S27"/>
  <sheetViews>
    <sheetView tabSelected="1" view="pageBreakPreview" zoomScaleNormal="100" zoomScaleSheetLayoutView="100" workbookViewId="0">
      <pane ySplit="11" topLeftCell="A12" activePane="bottomLeft" state="frozen"/>
      <selection pane="bottomLeft" activeCell="H10" sqref="H10:H11"/>
    </sheetView>
  </sheetViews>
  <sheetFormatPr defaultColWidth="10" defaultRowHeight="13.5" x14ac:dyDescent="0.15"/>
  <cols>
    <col min="1" max="1" width="7.5" style="2" customWidth="1"/>
    <col min="2" max="2" width="8.875" style="2" customWidth="1"/>
    <col min="3" max="3" width="13.875" style="3" customWidth="1"/>
    <col min="4" max="4" width="5.5" style="2" customWidth="1"/>
    <col min="5" max="5" width="13.875" style="3" customWidth="1"/>
    <col min="6" max="10" width="11.25" style="3" customWidth="1"/>
    <col min="11" max="11" width="26" style="2" customWidth="1"/>
    <col min="12" max="13" width="9.75" style="2" customWidth="1"/>
    <col min="14" max="14" width="10.5" style="2" customWidth="1"/>
    <col min="15" max="15" width="16" style="2" customWidth="1"/>
    <col min="16" max="16" width="14.875" style="2" customWidth="1"/>
    <col min="17" max="17" width="12.75" style="2" customWidth="1"/>
    <col min="18" max="118" width="9.75" style="2" customWidth="1"/>
    <col min="119" max="16384" width="10" style="2"/>
  </cols>
  <sheetData>
    <row r="1" spans="1:19" ht="16.149999999999999" customHeight="1" thickBot="1" x14ac:dyDescent="0.2">
      <c r="A1" s="1" t="s">
        <v>77</v>
      </c>
      <c r="I1" s="2"/>
      <c r="J1" s="3" t="s">
        <v>67</v>
      </c>
      <c r="K1" s="103">
        <v>45992</v>
      </c>
      <c r="N1" s="4" t="s">
        <v>60</v>
      </c>
      <c r="O1" s="5">
        <f>K1-WEEKDAY(K1,17)</f>
        <v>45990</v>
      </c>
      <c r="Q1" s="120" t="s">
        <v>63</v>
      </c>
      <c r="R1" s="121"/>
      <c r="S1" s="122"/>
    </row>
    <row r="2" spans="1:19" ht="9" customHeight="1" x14ac:dyDescent="0.15">
      <c r="A2" s="1"/>
      <c r="I2" s="4"/>
      <c r="Q2" s="6" t="s">
        <v>61</v>
      </c>
      <c r="R2" s="7"/>
      <c r="S2" s="8"/>
    </row>
    <row r="3" spans="1:19" ht="16.5" customHeight="1" x14ac:dyDescent="0.15">
      <c r="A3" s="123" t="s">
        <v>6</v>
      </c>
      <c r="B3" s="123"/>
      <c r="C3" s="124" t="s">
        <v>70</v>
      </c>
      <c r="D3" s="124"/>
      <c r="E3" s="124"/>
      <c r="F3" s="124"/>
      <c r="G3" s="124"/>
      <c r="H3" s="124"/>
      <c r="I3" s="100"/>
      <c r="J3" s="10"/>
      <c r="K3" s="11"/>
      <c r="Q3" s="6" t="s">
        <v>62</v>
      </c>
      <c r="R3" s="7"/>
      <c r="S3" s="8"/>
    </row>
    <row r="4" spans="1:19" ht="16.5" customHeight="1" x14ac:dyDescent="0.15">
      <c r="A4" s="115" t="s">
        <v>59</v>
      </c>
      <c r="B4" s="115"/>
      <c r="C4" s="124" t="s">
        <v>71</v>
      </c>
      <c r="D4" s="124"/>
      <c r="E4" s="124"/>
      <c r="F4" s="124"/>
      <c r="G4" s="124"/>
      <c r="H4" s="124"/>
      <c r="I4" s="100"/>
      <c r="J4" s="10"/>
      <c r="K4" s="11"/>
      <c r="Q4" s="13"/>
      <c r="R4" s="14"/>
      <c r="S4" s="15"/>
    </row>
    <row r="5" spans="1:19" ht="16.5" customHeight="1" x14ac:dyDescent="0.15">
      <c r="A5" s="115" t="s">
        <v>15</v>
      </c>
      <c r="B5" s="115"/>
      <c r="C5" s="124" t="s">
        <v>73</v>
      </c>
      <c r="D5" s="124"/>
      <c r="E5" s="124"/>
      <c r="F5" s="124"/>
      <c r="G5" s="124"/>
      <c r="H5" s="124"/>
      <c r="I5" s="100"/>
      <c r="J5" s="10"/>
      <c r="K5" s="11"/>
      <c r="Q5" s="6"/>
      <c r="R5" s="7"/>
      <c r="S5" s="8"/>
    </row>
    <row r="6" spans="1:19" ht="16.5" customHeight="1" x14ac:dyDescent="0.15">
      <c r="A6" s="115" t="s">
        <v>16</v>
      </c>
      <c r="B6" s="115"/>
      <c r="C6" s="124" t="s">
        <v>72</v>
      </c>
      <c r="D6" s="124"/>
      <c r="E6" s="124"/>
      <c r="F6" s="124"/>
      <c r="G6" s="124"/>
      <c r="H6" s="124"/>
      <c r="I6" s="100"/>
      <c r="J6" s="10"/>
      <c r="K6" s="11"/>
    </row>
    <row r="7" spans="1:19" ht="3" customHeight="1" x14ac:dyDescent="0.15">
      <c r="A7" s="1"/>
    </row>
    <row r="8" spans="1:19" ht="11.25" customHeight="1" x14ac:dyDescent="0.15">
      <c r="A8" s="1"/>
      <c r="F8" s="113" t="s">
        <v>66</v>
      </c>
      <c r="G8" s="113"/>
      <c r="H8" s="113"/>
    </row>
    <row r="9" spans="1:19" ht="11.25" customHeight="1" x14ac:dyDescent="0.15">
      <c r="A9" s="1"/>
      <c r="F9" s="93" t="s">
        <v>65</v>
      </c>
      <c r="G9" s="93" t="s">
        <v>65</v>
      </c>
      <c r="H9" s="93" t="s">
        <v>65</v>
      </c>
    </row>
    <row r="10" spans="1:19" ht="13.5" customHeight="1" x14ac:dyDescent="0.15">
      <c r="A10" s="107" t="s">
        <v>40</v>
      </c>
      <c r="B10" s="108"/>
      <c r="C10" s="108"/>
      <c r="D10" s="108"/>
      <c r="E10" s="109"/>
      <c r="F10" s="117" t="s">
        <v>21</v>
      </c>
      <c r="G10" s="119" t="s">
        <v>46</v>
      </c>
      <c r="H10" s="119" t="s">
        <v>25</v>
      </c>
      <c r="I10" s="119" t="s">
        <v>24</v>
      </c>
      <c r="J10" s="119" t="s">
        <v>48</v>
      </c>
      <c r="K10" s="105" t="s">
        <v>45</v>
      </c>
    </row>
    <row r="11" spans="1:19" ht="13.5" customHeight="1" x14ac:dyDescent="0.15">
      <c r="A11" s="110"/>
      <c r="B11" s="111"/>
      <c r="C11" s="111"/>
      <c r="D11" s="111"/>
      <c r="E11" s="112"/>
      <c r="F11" s="118"/>
      <c r="G11" s="119"/>
      <c r="H11" s="119"/>
      <c r="I11" s="119"/>
      <c r="J11" s="119"/>
      <c r="K11" s="106"/>
    </row>
    <row r="12" spans="1:19" ht="17.100000000000001" customHeight="1" x14ac:dyDescent="0.15">
      <c r="A12" s="16">
        <f t="shared" ref="A12:A18" si="0">MONTH(C12)</f>
        <v>11</v>
      </c>
      <c r="B12" s="17">
        <f t="shared" ref="B12:B18" si="1">WEEKNUM(C12,2)-WEEKNUM(DATE(YEAR(C12),MONTH(C12),1),2)+1</f>
        <v>5</v>
      </c>
      <c r="C12" s="18">
        <f>O1</f>
        <v>45990</v>
      </c>
      <c r="D12" s="19" t="s">
        <v>41</v>
      </c>
      <c r="E12" s="20">
        <f>C12+6</f>
        <v>45996</v>
      </c>
      <c r="F12" s="101">
        <v>5</v>
      </c>
      <c r="G12" s="101">
        <v>0</v>
      </c>
      <c r="H12" s="101">
        <v>0</v>
      </c>
      <c r="I12" s="22">
        <f>IF(F12=0,"",H12/F12)</f>
        <v>0</v>
      </c>
      <c r="J12" s="23" t="str">
        <f>IF(G12=0,"－",IF(H12&gt;=G12,"○",IF(I12&gt;0.285,"○","×")))</f>
        <v>－</v>
      </c>
      <c r="K12" s="24"/>
    </row>
    <row r="13" spans="1:19" ht="17.100000000000001" customHeight="1" x14ac:dyDescent="0.15">
      <c r="A13" s="16">
        <f t="shared" si="0"/>
        <v>12</v>
      </c>
      <c r="B13" s="17">
        <f t="shared" si="1"/>
        <v>1</v>
      </c>
      <c r="C13" s="18">
        <f>C12+7</f>
        <v>45997</v>
      </c>
      <c r="D13" s="19" t="s">
        <v>41</v>
      </c>
      <c r="E13" s="20">
        <f>C13+6</f>
        <v>46003</v>
      </c>
      <c r="F13" s="101">
        <v>7</v>
      </c>
      <c r="G13" s="101">
        <v>2</v>
      </c>
      <c r="H13" s="101">
        <v>2</v>
      </c>
      <c r="I13" s="22">
        <f t="shared" ref="I13:I18" si="2">IF(F13=0,"",H13/F13)</f>
        <v>0.2857142857142857</v>
      </c>
      <c r="J13" s="23" t="str">
        <f t="shared" ref="J13:J18" si="3">IF(G13=0,"－",IF(H13&gt;=G13,"○",IF(I13&gt;0.285,"○","×")))</f>
        <v>○</v>
      </c>
      <c r="K13" s="24"/>
    </row>
    <row r="14" spans="1:19" ht="17.100000000000001" customHeight="1" x14ac:dyDescent="0.15">
      <c r="A14" s="16">
        <f t="shared" si="0"/>
        <v>12</v>
      </c>
      <c r="B14" s="17">
        <f t="shared" si="1"/>
        <v>2</v>
      </c>
      <c r="C14" s="18">
        <f t="shared" ref="C14:C18" si="4">C13+7</f>
        <v>46004</v>
      </c>
      <c r="D14" s="19" t="s">
        <v>41</v>
      </c>
      <c r="E14" s="20">
        <f>C14+6</f>
        <v>46010</v>
      </c>
      <c r="F14" s="101">
        <v>7</v>
      </c>
      <c r="G14" s="101">
        <v>2</v>
      </c>
      <c r="H14" s="101">
        <v>1</v>
      </c>
      <c r="I14" s="22">
        <f t="shared" si="2"/>
        <v>0.14285714285714285</v>
      </c>
      <c r="J14" s="23" t="str">
        <f t="shared" si="3"/>
        <v>×</v>
      </c>
      <c r="K14" s="24"/>
    </row>
    <row r="15" spans="1:19" ht="17.100000000000001" customHeight="1" x14ac:dyDescent="0.15">
      <c r="A15" s="16">
        <f t="shared" si="0"/>
        <v>12</v>
      </c>
      <c r="B15" s="17">
        <f t="shared" si="1"/>
        <v>3</v>
      </c>
      <c r="C15" s="18">
        <f t="shared" si="4"/>
        <v>46011</v>
      </c>
      <c r="D15" s="19" t="s">
        <v>41</v>
      </c>
      <c r="E15" s="20">
        <f t="shared" ref="E15:E18" si="5">C15+6</f>
        <v>46017</v>
      </c>
      <c r="F15" s="101">
        <v>7</v>
      </c>
      <c r="G15" s="101">
        <v>2</v>
      </c>
      <c r="H15" s="101">
        <v>3</v>
      </c>
      <c r="I15" s="22">
        <f t="shared" si="2"/>
        <v>0.42857142857142855</v>
      </c>
      <c r="J15" s="23" t="str">
        <f t="shared" si="3"/>
        <v>○</v>
      </c>
      <c r="K15" s="24"/>
    </row>
    <row r="16" spans="1:19" ht="17.100000000000001" customHeight="1" x14ac:dyDescent="0.15">
      <c r="A16" s="16">
        <f t="shared" si="0"/>
        <v>12</v>
      </c>
      <c r="B16" s="17">
        <f t="shared" si="1"/>
        <v>4</v>
      </c>
      <c r="C16" s="18">
        <f t="shared" si="4"/>
        <v>46018</v>
      </c>
      <c r="D16" s="19" t="s">
        <v>41</v>
      </c>
      <c r="E16" s="20">
        <f t="shared" si="5"/>
        <v>46024</v>
      </c>
      <c r="F16" s="101">
        <v>2</v>
      </c>
      <c r="G16" s="101">
        <v>2</v>
      </c>
      <c r="H16" s="101">
        <v>2</v>
      </c>
      <c r="I16" s="22">
        <f t="shared" si="2"/>
        <v>1</v>
      </c>
      <c r="J16" s="23" t="str">
        <f t="shared" si="3"/>
        <v>○</v>
      </c>
      <c r="K16" s="24"/>
    </row>
    <row r="17" spans="1:15" ht="17.100000000000001" customHeight="1" x14ac:dyDescent="0.15">
      <c r="A17" s="16">
        <f t="shared" si="0"/>
        <v>1</v>
      </c>
      <c r="B17" s="17">
        <f t="shared" si="1"/>
        <v>1</v>
      </c>
      <c r="C17" s="18">
        <f t="shared" si="4"/>
        <v>46025</v>
      </c>
      <c r="D17" s="19" t="s">
        <v>41</v>
      </c>
      <c r="E17" s="20">
        <f t="shared" si="5"/>
        <v>46031</v>
      </c>
      <c r="F17" s="101">
        <v>6</v>
      </c>
      <c r="G17" s="101">
        <v>1</v>
      </c>
      <c r="H17" s="101">
        <v>1</v>
      </c>
      <c r="I17" s="22">
        <f t="shared" si="2"/>
        <v>0.16666666666666666</v>
      </c>
      <c r="J17" s="23" t="str">
        <f>IF(G17=0,"－",IF(H17&gt;=G17,"○",IF(I17&gt;0.285,"○","×")))</f>
        <v>○</v>
      </c>
      <c r="K17" s="104" t="s">
        <v>75</v>
      </c>
    </row>
    <row r="18" spans="1:15" ht="17.100000000000001" customHeight="1" x14ac:dyDescent="0.15">
      <c r="A18" s="16">
        <f t="shared" si="0"/>
        <v>1</v>
      </c>
      <c r="B18" s="17">
        <f t="shared" si="1"/>
        <v>2</v>
      </c>
      <c r="C18" s="18">
        <f t="shared" si="4"/>
        <v>46032</v>
      </c>
      <c r="D18" s="19" t="s">
        <v>41</v>
      </c>
      <c r="E18" s="20">
        <f t="shared" si="5"/>
        <v>46038</v>
      </c>
      <c r="F18" s="101">
        <v>4</v>
      </c>
      <c r="G18" s="101">
        <v>2</v>
      </c>
      <c r="H18" s="101">
        <v>2</v>
      </c>
      <c r="I18" s="22">
        <f t="shared" si="2"/>
        <v>0.5</v>
      </c>
      <c r="J18" s="23" t="str">
        <f t="shared" si="3"/>
        <v>○</v>
      </c>
      <c r="K18" s="24"/>
    </row>
    <row r="19" spans="1:15" ht="5.0999999999999996" customHeight="1" x14ac:dyDescent="0.15">
      <c r="A19" s="3"/>
      <c r="B19" s="3"/>
      <c r="D19" s="3"/>
      <c r="K19" s="3"/>
    </row>
    <row r="20" spans="1:15" ht="16.899999999999999" customHeight="1" x14ac:dyDescent="0.15">
      <c r="A20" s="114" t="s">
        <v>52</v>
      </c>
      <c r="B20" s="115"/>
      <c r="C20" s="115"/>
      <c r="D20" s="115"/>
      <c r="E20" s="116"/>
      <c r="F20" s="25">
        <f>SUM(F12:F18)</f>
        <v>38</v>
      </c>
      <c r="G20" s="25">
        <f>SUM(G12:G18)</f>
        <v>11</v>
      </c>
      <c r="H20" s="25">
        <f>SUM(H12:H18)</f>
        <v>11</v>
      </c>
      <c r="I20" s="22">
        <f>IF(F20=0,"",H20/F20)</f>
        <v>0.28947368421052633</v>
      </c>
      <c r="J20" s="25" t="str">
        <f>IF(O20&gt;0,"×","○")</f>
        <v>×</v>
      </c>
      <c r="K20" s="23" t="str">
        <f>IF(J20="○","完全週休２日達成",IF(I20&gt;28.5%,"通期の週休２日達成","週休２日未達成"))</f>
        <v>通期の週休２日達成</v>
      </c>
      <c r="N20" s="4" t="s">
        <v>51</v>
      </c>
      <c r="O20" s="2">
        <f>COUNTIF(J12:J18,"×")</f>
        <v>1</v>
      </c>
    </row>
    <row r="21" spans="1:15" ht="16.899999999999999" customHeight="1" x14ac:dyDescent="0.15">
      <c r="A21" s="77" t="s">
        <v>80</v>
      </c>
      <c r="K21" s="92" t="str">
        <f>IF(K20="通期の週休２日達成","（月単位シートへ）",IF(K20="週休２日未達成","（月単位シートへ）",""))</f>
        <v>（月単位シートへ）</v>
      </c>
    </row>
    <row r="22" spans="1:15" ht="16.899999999999999" customHeight="1" x14ac:dyDescent="0.15"/>
    <row r="23" spans="1:15" ht="16.899999999999999" customHeight="1" x14ac:dyDescent="0.15"/>
    <row r="24" spans="1:15" ht="16.899999999999999" customHeight="1" x14ac:dyDescent="0.15"/>
    <row r="25" spans="1:15" ht="16.899999999999999" customHeight="1" x14ac:dyDescent="0.15"/>
    <row r="26" spans="1:15" ht="16.899999999999999" customHeight="1" x14ac:dyDescent="0.15"/>
    <row r="27" spans="1:15" ht="16.899999999999999" customHeight="1" x14ac:dyDescent="0.15"/>
  </sheetData>
  <sheetProtection algorithmName="SHA-512" hashValue="AMFP/QS9sKpr1LrWAA68RuyvLBzn7YCdAJmaGvqIKV5pSZbfYoAKNYdqjPYxxm3BzevYEqBjkpIF/Kph37xW/A==" saltValue="tnGFSd23SuJ2KEdy3RWA0Q==" spinCount="100000" sheet="1" objects="1" scenarios="1"/>
  <mergeCells count="18">
    <mergeCell ref="Q1:S1"/>
    <mergeCell ref="A3:B3"/>
    <mergeCell ref="A4:B4"/>
    <mergeCell ref="A5:B5"/>
    <mergeCell ref="A6:B6"/>
    <mergeCell ref="C3:H3"/>
    <mergeCell ref="C4:H4"/>
    <mergeCell ref="C5:H5"/>
    <mergeCell ref="C6:H6"/>
    <mergeCell ref="K10:K11"/>
    <mergeCell ref="A10:E11"/>
    <mergeCell ref="F8:H8"/>
    <mergeCell ref="A20:E20"/>
    <mergeCell ref="F10:F11"/>
    <mergeCell ref="G10:G11"/>
    <mergeCell ref="I10:I11"/>
    <mergeCell ref="J10:J11"/>
    <mergeCell ref="H10:H11"/>
  </mergeCells>
  <phoneticPr fontId="1"/>
  <dataValidations count="1">
    <dataValidation type="list" allowBlank="1" showInputMessage="1" showErrorMessage="1" sqref="K12:K18" xr:uid="{BE4D895C-26A0-4D54-A0D4-82E4BAAEE4BE}">
      <formula1>$Q$2:$Q$5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sheetPr>
    <tabColor rgb="FFFFC000"/>
  </sheetPr>
  <dimension ref="A1:P40"/>
  <sheetViews>
    <sheetView view="pageBreakPreview" zoomScaleNormal="100" zoomScaleSheetLayoutView="100" workbookViewId="0">
      <pane ySplit="11" topLeftCell="A12" activePane="bottomLeft" state="frozen"/>
      <selection pane="bottomLeft" activeCell="N12" sqref="N12"/>
    </sheetView>
  </sheetViews>
  <sheetFormatPr defaultColWidth="10" defaultRowHeight="13.5" x14ac:dyDescent="0.15"/>
  <cols>
    <col min="1" max="1" width="11.125" style="2" customWidth="1"/>
    <col min="2" max="2" width="5.5" style="2" customWidth="1"/>
    <col min="3" max="3" width="11.125" style="3" customWidth="1"/>
    <col min="4" max="4" width="5.5" style="2" customWidth="1"/>
    <col min="5" max="11" width="11.125" style="3" customWidth="1"/>
    <col min="12" max="12" width="22.125" style="2" customWidth="1"/>
    <col min="13" max="14" width="9.75" style="2" customWidth="1"/>
    <col min="15" max="15" width="10.5" style="2" customWidth="1"/>
    <col min="16" max="16" width="16" style="2" customWidth="1"/>
    <col min="17" max="17" width="14.875" style="2" customWidth="1"/>
    <col min="18" max="18" width="12.75" style="2" customWidth="1"/>
    <col min="19" max="119" width="9.75" style="2" customWidth="1"/>
    <col min="120" max="16384" width="10" style="2"/>
  </cols>
  <sheetData>
    <row r="1" spans="1:16" ht="16.149999999999999" customHeight="1" thickBot="1" x14ac:dyDescent="0.2">
      <c r="A1" s="1" t="s">
        <v>76</v>
      </c>
      <c r="G1" s="2"/>
      <c r="H1" s="4"/>
      <c r="I1" s="4"/>
      <c r="J1" s="4"/>
      <c r="K1" s="3" t="s">
        <v>47</v>
      </c>
      <c r="L1" s="103">
        <v>45992</v>
      </c>
      <c r="O1" s="4" t="s">
        <v>42</v>
      </c>
      <c r="P1" s="5">
        <f>L1-WEEKDAY(L1,3)</f>
        <v>45992</v>
      </c>
    </row>
    <row r="2" spans="1:16" ht="16.149999999999999" customHeight="1" thickBot="1" x14ac:dyDescent="0.2">
      <c r="A2" s="1"/>
      <c r="G2" s="4"/>
      <c r="K2" s="3" t="s">
        <v>53</v>
      </c>
      <c r="L2" s="103">
        <v>46035</v>
      </c>
    </row>
    <row r="3" spans="1:16" ht="16.5" customHeight="1" x14ac:dyDescent="0.15">
      <c r="A3" s="123" t="s">
        <v>6</v>
      </c>
      <c r="B3" s="123"/>
      <c r="C3" s="124" t="s">
        <v>70</v>
      </c>
      <c r="D3" s="124"/>
      <c r="E3" s="124"/>
      <c r="F3" s="124"/>
      <c r="G3" s="124"/>
      <c r="H3" s="124"/>
      <c r="I3" s="9"/>
      <c r="J3" s="10"/>
      <c r="L3" s="11"/>
    </row>
    <row r="4" spans="1:16" ht="16.5" customHeight="1" x14ac:dyDescent="0.15">
      <c r="A4" s="115" t="s">
        <v>59</v>
      </c>
      <c r="B4" s="115"/>
      <c r="C4" s="124" t="s">
        <v>71</v>
      </c>
      <c r="D4" s="124"/>
      <c r="E4" s="124"/>
      <c r="F4" s="124"/>
      <c r="G4" s="124"/>
      <c r="H4" s="124"/>
      <c r="I4" s="12"/>
      <c r="J4" s="10"/>
      <c r="K4" s="10"/>
      <c r="L4" s="11"/>
    </row>
    <row r="5" spans="1:16" ht="16.5" customHeight="1" x14ac:dyDescent="0.15">
      <c r="A5" s="115" t="s">
        <v>15</v>
      </c>
      <c r="B5" s="115"/>
      <c r="C5" s="124" t="s">
        <v>73</v>
      </c>
      <c r="D5" s="124"/>
      <c r="E5" s="124"/>
      <c r="F5" s="124"/>
      <c r="G5" s="124"/>
      <c r="H5" s="124"/>
      <c r="I5" s="12"/>
      <c r="J5" s="10"/>
      <c r="K5" s="10"/>
      <c r="L5" s="11"/>
    </row>
    <row r="6" spans="1:16" ht="16.5" customHeight="1" x14ac:dyDescent="0.15">
      <c r="A6" s="115" t="s">
        <v>17</v>
      </c>
      <c r="B6" s="115"/>
      <c r="C6" s="124" t="s">
        <v>72</v>
      </c>
      <c r="D6" s="124"/>
      <c r="E6" s="124"/>
      <c r="F6" s="124"/>
      <c r="G6" s="124"/>
      <c r="H6" s="124"/>
      <c r="I6" s="12"/>
      <c r="J6" s="10"/>
      <c r="K6" s="10"/>
      <c r="L6" s="11"/>
    </row>
    <row r="7" spans="1:16" ht="2.25" customHeight="1" x14ac:dyDescent="0.15">
      <c r="A7" s="1"/>
    </row>
    <row r="8" spans="1:16" s="96" customFormat="1" ht="11.25" customHeight="1" x14ac:dyDescent="0.15">
      <c r="A8" s="95"/>
      <c r="C8" s="97"/>
      <c r="E8" s="125" t="s">
        <v>66</v>
      </c>
      <c r="F8" s="125"/>
      <c r="G8" s="99"/>
      <c r="H8" s="97"/>
      <c r="I8" s="97"/>
      <c r="J8" s="97"/>
      <c r="K8" s="97"/>
    </row>
    <row r="9" spans="1:16" s="96" customFormat="1" ht="11.25" customHeight="1" x14ac:dyDescent="0.15">
      <c r="A9" s="95"/>
      <c r="C9" s="97"/>
      <c r="E9" s="98" t="s">
        <v>65</v>
      </c>
      <c r="F9" s="98" t="s">
        <v>65</v>
      </c>
      <c r="G9" s="97"/>
      <c r="H9" s="97"/>
      <c r="I9" s="97"/>
      <c r="J9" s="97"/>
      <c r="K9" s="97"/>
    </row>
    <row r="10" spans="1:16" ht="12" customHeight="1" x14ac:dyDescent="0.15">
      <c r="A10" s="107" t="s">
        <v>54</v>
      </c>
      <c r="B10" s="108"/>
      <c r="C10" s="108"/>
      <c r="D10" s="108"/>
      <c r="E10" s="117" t="s">
        <v>21</v>
      </c>
      <c r="F10" s="119" t="s">
        <v>25</v>
      </c>
      <c r="G10" s="119" t="s">
        <v>24</v>
      </c>
      <c r="H10" s="119" t="s">
        <v>55</v>
      </c>
      <c r="I10" s="107" t="s">
        <v>45</v>
      </c>
      <c r="J10" s="108"/>
      <c r="K10" s="108"/>
      <c r="L10" s="109"/>
    </row>
    <row r="11" spans="1:16" ht="12" customHeight="1" x14ac:dyDescent="0.15">
      <c r="A11" s="110"/>
      <c r="B11" s="111"/>
      <c r="C11" s="111"/>
      <c r="D11" s="111"/>
      <c r="E11" s="118"/>
      <c r="F11" s="119"/>
      <c r="G11" s="119"/>
      <c r="H11" s="119"/>
      <c r="I11" s="110"/>
      <c r="J11" s="111"/>
      <c r="K11" s="111"/>
      <c r="L11" s="112"/>
    </row>
    <row r="12" spans="1:16" ht="17.100000000000001" customHeight="1" x14ac:dyDescent="0.15">
      <c r="A12" s="87">
        <f>L1</f>
        <v>45992</v>
      </c>
      <c r="B12" s="88" t="s">
        <v>57</v>
      </c>
      <c r="C12" s="89">
        <f>L1</f>
        <v>45992</v>
      </c>
      <c r="D12" s="19" t="s">
        <v>58</v>
      </c>
      <c r="E12" s="101">
        <v>28</v>
      </c>
      <c r="F12" s="101">
        <v>8</v>
      </c>
      <c r="G12" s="22">
        <f t="shared" ref="G12:G31" si="0">IF(E12=0,"",F12/E12)</f>
        <v>0.2857142857142857</v>
      </c>
      <c r="H12" s="23" t="str">
        <f>IF(A12="","",IF(G12&gt;0.285,"○","×"))</f>
        <v>○</v>
      </c>
      <c r="I12" s="90"/>
      <c r="J12" s="19"/>
      <c r="K12" s="19"/>
      <c r="L12" s="91"/>
    </row>
    <row r="13" spans="1:16" ht="17.100000000000001" customHeight="1" x14ac:dyDescent="0.15">
      <c r="A13" s="87">
        <f t="shared" ref="A13:A31" si="1">IF(A12&gt;L$2,"",EDATE(A12,1))</f>
        <v>46023</v>
      </c>
      <c r="B13" s="88" t="s">
        <v>57</v>
      </c>
      <c r="C13" s="89">
        <f t="shared" ref="C13:C31" si="2">IF(C12&gt;L$2,"",EDATE(A12,1))</f>
        <v>46023</v>
      </c>
      <c r="D13" s="19" t="s">
        <v>58</v>
      </c>
      <c r="E13" s="101">
        <v>10</v>
      </c>
      <c r="F13" s="101">
        <v>3</v>
      </c>
      <c r="G13" s="22">
        <f t="shared" si="0"/>
        <v>0.3</v>
      </c>
      <c r="H13" s="23" t="str">
        <f t="shared" ref="H13:H31" si="3">IF(A13="","",IF(G13&gt;0.285,"○","×"))</f>
        <v>○</v>
      </c>
      <c r="I13" s="90"/>
      <c r="J13" s="19"/>
      <c r="K13" s="19"/>
      <c r="L13" s="91"/>
    </row>
    <row r="14" spans="1:16" ht="17.100000000000001" customHeight="1" x14ac:dyDescent="0.15">
      <c r="A14" s="87">
        <f>IF(A13&gt;L$2,"",EDATE(A13,1))</f>
        <v>46054</v>
      </c>
      <c r="B14" s="88" t="s">
        <v>57</v>
      </c>
      <c r="C14" s="89">
        <f>IF(C13&gt;L$2,"",EDATE(A13,1))</f>
        <v>46054</v>
      </c>
      <c r="D14" s="19" t="s">
        <v>58</v>
      </c>
      <c r="E14" s="21"/>
      <c r="F14" s="21"/>
      <c r="G14" s="22" t="str">
        <f t="shared" si="0"/>
        <v/>
      </c>
      <c r="H14" s="23"/>
      <c r="I14" s="90"/>
      <c r="J14" s="19"/>
      <c r="K14" s="19"/>
      <c r="L14" s="91"/>
    </row>
    <row r="15" spans="1:16" ht="17.100000000000001" customHeight="1" x14ac:dyDescent="0.15">
      <c r="A15" s="87" t="str">
        <f t="shared" si="1"/>
        <v/>
      </c>
      <c r="B15" s="88" t="s">
        <v>57</v>
      </c>
      <c r="C15" s="89" t="str">
        <f t="shared" si="2"/>
        <v/>
      </c>
      <c r="D15" s="19" t="s">
        <v>58</v>
      </c>
      <c r="E15" s="21"/>
      <c r="F15" s="21"/>
      <c r="G15" s="22" t="str">
        <f t="shared" si="0"/>
        <v/>
      </c>
      <c r="H15" s="23" t="str">
        <f t="shared" si="3"/>
        <v/>
      </c>
      <c r="I15" s="90"/>
      <c r="J15" s="19"/>
      <c r="K15" s="19"/>
      <c r="L15" s="91"/>
    </row>
    <row r="16" spans="1:16" ht="17.100000000000001" customHeight="1" x14ac:dyDescent="0.15">
      <c r="A16" s="87" t="str">
        <f t="shared" si="1"/>
        <v/>
      </c>
      <c r="B16" s="88" t="s">
        <v>57</v>
      </c>
      <c r="C16" s="89" t="str">
        <f t="shared" si="2"/>
        <v/>
      </c>
      <c r="D16" s="19" t="s">
        <v>58</v>
      </c>
      <c r="E16" s="21"/>
      <c r="F16" s="21"/>
      <c r="G16" s="22" t="str">
        <f t="shared" si="0"/>
        <v/>
      </c>
      <c r="H16" s="23" t="str">
        <f t="shared" si="3"/>
        <v/>
      </c>
      <c r="I16" s="90"/>
      <c r="J16" s="19"/>
      <c r="K16" s="19"/>
      <c r="L16" s="91"/>
    </row>
    <row r="17" spans="1:12" ht="17.100000000000001" customHeight="1" x14ac:dyDescent="0.15">
      <c r="A17" s="87" t="str">
        <f t="shared" si="1"/>
        <v/>
      </c>
      <c r="B17" s="88" t="s">
        <v>57</v>
      </c>
      <c r="C17" s="89" t="str">
        <f t="shared" si="2"/>
        <v/>
      </c>
      <c r="D17" s="19" t="s">
        <v>58</v>
      </c>
      <c r="E17" s="21"/>
      <c r="F17" s="21"/>
      <c r="G17" s="22" t="str">
        <f t="shared" si="0"/>
        <v/>
      </c>
      <c r="H17" s="23" t="str">
        <f t="shared" si="3"/>
        <v/>
      </c>
      <c r="I17" s="90"/>
      <c r="J17" s="19"/>
      <c r="K17" s="19"/>
      <c r="L17" s="91"/>
    </row>
    <row r="18" spans="1:12" ht="17.100000000000001" customHeight="1" x14ac:dyDescent="0.15">
      <c r="A18" s="87" t="str">
        <f t="shared" si="1"/>
        <v/>
      </c>
      <c r="B18" s="88" t="s">
        <v>57</v>
      </c>
      <c r="C18" s="89" t="str">
        <f t="shared" si="2"/>
        <v/>
      </c>
      <c r="D18" s="19" t="s">
        <v>58</v>
      </c>
      <c r="E18" s="21"/>
      <c r="F18" s="21"/>
      <c r="G18" s="22" t="str">
        <f t="shared" si="0"/>
        <v/>
      </c>
      <c r="H18" s="23" t="str">
        <f t="shared" si="3"/>
        <v/>
      </c>
      <c r="I18" s="90"/>
      <c r="J18" s="19"/>
      <c r="K18" s="19"/>
      <c r="L18" s="91"/>
    </row>
    <row r="19" spans="1:12" ht="17.100000000000001" customHeight="1" x14ac:dyDescent="0.15">
      <c r="A19" s="87" t="str">
        <f t="shared" si="1"/>
        <v/>
      </c>
      <c r="B19" s="88" t="s">
        <v>57</v>
      </c>
      <c r="C19" s="89" t="str">
        <f t="shared" si="2"/>
        <v/>
      </c>
      <c r="D19" s="19" t="s">
        <v>58</v>
      </c>
      <c r="E19" s="21"/>
      <c r="F19" s="21"/>
      <c r="G19" s="22" t="str">
        <f t="shared" si="0"/>
        <v/>
      </c>
      <c r="H19" s="23" t="str">
        <f t="shared" si="3"/>
        <v/>
      </c>
      <c r="I19" s="90"/>
      <c r="J19" s="19"/>
      <c r="K19" s="19"/>
      <c r="L19" s="91"/>
    </row>
    <row r="20" spans="1:12" ht="17.100000000000001" customHeight="1" x14ac:dyDescent="0.15">
      <c r="A20" s="87" t="str">
        <f t="shared" si="1"/>
        <v/>
      </c>
      <c r="B20" s="88" t="s">
        <v>57</v>
      </c>
      <c r="C20" s="89" t="str">
        <f t="shared" si="2"/>
        <v/>
      </c>
      <c r="D20" s="19" t="s">
        <v>58</v>
      </c>
      <c r="E20" s="21"/>
      <c r="F20" s="21"/>
      <c r="G20" s="22" t="str">
        <f t="shared" si="0"/>
        <v/>
      </c>
      <c r="H20" s="23" t="str">
        <f t="shared" si="3"/>
        <v/>
      </c>
      <c r="I20" s="90"/>
      <c r="J20" s="19"/>
      <c r="K20" s="19"/>
      <c r="L20" s="91"/>
    </row>
    <row r="21" spans="1:12" ht="17.100000000000001" customHeight="1" x14ac:dyDescent="0.15">
      <c r="A21" s="87" t="str">
        <f t="shared" si="1"/>
        <v/>
      </c>
      <c r="B21" s="88" t="s">
        <v>57</v>
      </c>
      <c r="C21" s="89" t="str">
        <f t="shared" si="2"/>
        <v/>
      </c>
      <c r="D21" s="19" t="s">
        <v>58</v>
      </c>
      <c r="E21" s="21"/>
      <c r="F21" s="21"/>
      <c r="G21" s="22" t="str">
        <f t="shared" si="0"/>
        <v/>
      </c>
      <c r="H21" s="23" t="str">
        <f t="shared" si="3"/>
        <v/>
      </c>
      <c r="I21" s="90"/>
      <c r="J21" s="19"/>
      <c r="K21" s="19"/>
      <c r="L21" s="91"/>
    </row>
    <row r="22" spans="1:12" ht="17.100000000000001" customHeight="1" x14ac:dyDescent="0.15">
      <c r="A22" s="87" t="str">
        <f t="shared" si="1"/>
        <v/>
      </c>
      <c r="B22" s="88" t="s">
        <v>57</v>
      </c>
      <c r="C22" s="89" t="str">
        <f t="shared" si="2"/>
        <v/>
      </c>
      <c r="D22" s="19" t="s">
        <v>58</v>
      </c>
      <c r="E22" s="21"/>
      <c r="F22" s="21"/>
      <c r="G22" s="22" t="str">
        <f t="shared" si="0"/>
        <v/>
      </c>
      <c r="H22" s="23" t="str">
        <f t="shared" si="3"/>
        <v/>
      </c>
      <c r="I22" s="90"/>
      <c r="J22" s="19"/>
      <c r="K22" s="19"/>
      <c r="L22" s="91"/>
    </row>
    <row r="23" spans="1:12" ht="17.100000000000001" customHeight="1" x14ac:dyDescent="0.15">
      <c r="A23" s="87" t="str">
        <f t="shared" si="1"/>
        <v/>
      </c>
      <c r="B23" s="88" t="s">
        <v>57</v>
      </c>
      <c r="C23" s="89" t="str">
        <f t="shared" si="2"/>
        <v/>
      </c>
      <c r="D23" s="19" t="s">
        <v>58</v>
      </c>
      <c r="E23" s="21"/>
      <c r="F23" s="21"/>
      <c r="G23" s="22" t="str">
        <f t="shared" si="0"/>
        <v/>
      </c>
      <c r="H23" s="23" t="str">
        <f t="shared" si="3"/>
        <v/>
      </c>
      <c r="I23" s="90"/>
      <c r="J23" s="19"/>
      <c r="K23" s="19"/>
      <c r="L23" s="91"/>
    </row>
    <row r="24" spans="1:12" ht="17.100000000000001" customHeight="1" x14ac:dyDescent="0.15">
      <c r="A24" s="87" t="str">
        <f>IF(A23&gt;L$2,"",EDATE(A23,1))</f>
        <v/>
      </c>
      <c r="B24" s="88" t="s">
        <v>57</v>
      </c>
      <c r="C24" s="89" t="str">
        <f t="shared" si="2"/>
        <v/>
      </c>
      <c r="D24" s="19" t="s">
        <v>58</v>
      </c>
      <c r="E24" s="21"/>
      <c r="F24" s="21"/>
      <c r="G24" s="22" t="str">
        <f t="shared" si="0"/>
        <v/>
      </c>
      <c r="H24" s="23" t="str">
        <f>IF(A24="","",IF(G24&gt;0.285,"○","×"))</f>
        <v/>
      </c>
      <c r="I24" s="90"/>
      <c r="J24" s="19"/>
      <c r="K24" s="19"/>
      <c r="L24" s="91"/>
    </row>
    <row r="25" spans="1:12" ht="17.100000000000001" customHeight="1" x14ac:dyDescent="0.15">
      <c r="A25" s="87" t="str">
        <f t="shared" si="1"/>
        <v/>
      </c>
      <c r="B25" s="88" t="s">
        <v>57</v>
      </c>
      <c r="C25" s="89" t="str">
        <f t="shared" si="2"/>
        <v/>
      </c>
      <c r="D25" s="19" t="s">
        <v>58</v>
      </c>
      <c r="E25" s="21"/>
      <c r="F25" s="21"/>
      <c r="G25" s="22" t="str">
        <f t="shared" si="0"/>
        <v/>
      </c>
      <c r="H25" s="23" t="str">
        <f>IF(A25="","",IF(G25&gt;0.285,"○","×"))</f>
        <v/>
      </c>
      <c r="I25" s="90"/>
      <c r="J25" s="19"/>
      <c r="K25" s="19"/>
      <c r="L25" s="91"/>
    </row>
    <row r="26" spans="1:12" ht="17.100000000000001" customHeight="1" x14ac:dyDescent="0.15">
      <c r="A26" s="87" t="str">
        <f t="shared" si="1"/>
        <v/>
      </c>
      <c r="B26" s="88" t="s">
        <v>57</v>
      </c>
      <c r="C26" s="89" t="str">
        <f t="shared" si="2"/>
        <v/>
      </c>
      <c r="D26" s="19" t="s">
        <v>58</v>
      </c>
      <c r="E26" s="21"/>
      <c r="F26" s="21"/>
      <c r="G26" s="22" t="str">
        <f t="shared" si="0"/>
        <v/>
      </c>
      <c r="H26" s="23" t="str">
        <f t="shared" si="3"/>
        <v/>
      </c>
      <c r="I26" s="90"/>
      <c r="J26" s="19"/>
      <c r="K26" s="19"/>
      <c r="L26" s="91"/>
    </row>
    <row r="27" spans="1:12" ht="17.100000000000001" customHeight="1" x14ac:dyDescent="0.15">
      <c r="A27" s="87" t="str">
        <f t="shared" si="1"/>
        <v/>
      </c>
      <c r="B27" s="88" t="s">
        <v>57</v>
      </c>
      <c r="C27" s="89" t="str">
        <f t="shared" si="2"/>
        <v/>
      </c>
      <c r="D27" s="19" t="s">
        <v>58</v>
      </c>
      <c r="E27" s="21"/>
      <c r="F27" s="21"/>
      <c r="G27" s="22" t="str">
        <f t="shared" si="0"/>
        <v/>
      </c>
      <c r="H27" s="23" t="str">
        <f t="shared" si="3"/>
        <v/>
      </c>
      <c r="I27" s="90"/>
      <c r="J27" s="19"/>
      <c r="K27" s="19"/>
      <c r="L27" s="91"/>
    </row>
    <row r="28" spans="1:12" ht="17.100000000000001" customHeight="1" x14ac:dyDescent="0.15">
      <c r="A28" s="87" t="str">
        <f t="shared" si="1"/>
        <v/>
      </c>
      <c r="B28" s="88" t="s">
        <v>57</v>
      </c>
      <c r="C28" s="89" t="str">
        <f t="shared" si="2"/>
        <v/>
      </c>
      <c r="D28" s="19" t="s">
        <v>58</v>
      </c>
      <c r="E28" s="21"/>
      <c r="F28" s="21"/>
      <c r="G28" s="22" t="str">
        <f t="shared" si="0"/>
        <v/>
      </c>
      <c r="H28" s="23" t="str">
        <f t="shared" si="3"/>
        <v/>
      </c>
      <c r="I28" s="90"/>
      <c r="J28" s="19"/>
      <c r="K28" s="19"/>
      <c r="L28" s="91"/>
    </row>
    <row r="29" spans="1:12" ht="17.100000000000001" customHeight="1" x14ac:dyDescent="0.15">
      <c r="A29" s="87" t="str">
        <f t="shared" si="1"/>
        <v/>
      </c>
      <c r="B29" s="88" t="s">
        <v>57</v>
      </c>
      <c r="C29" s="89" t="str">
        <f t="shared" si="2"/>
        <v/>
      </c>
      <c r="D29" s="19" t="s">
        <v>58</v>
      </c>
      <c r="E29" s="21"/>
      <c r="F29" s="21"/>
      <c r="G29" s="22" t="str">
        <f t="shared" si="0"/>
        <v/>
      </c>
      <c r="H29" s="23" t="str">
        <f t="shared" si="3"/>
        <v/>
      </c>
      <c r="I29" s="90"/>
      <c r="J29" s="19"/>
      <c r="K29" s="19"/>
      <c r="L29" s="91"/>
    </row>
    <row r="30" spans="1:12" ht="17.100000000000001" customHeight="1" x14ac:dyDescent="0.15">
      <c r="A30" s="87" t="str">
        <f t="shared" si="1"/>
        <v/>
      </c>
      <c r="B30" s="88" t="s">
        <v>57</v>
      </c>
      <c r="C30" s="89" t="str">
        <f t="shared" si="2"/>
        <v/>
      </c>
      <c r="D30" s="19" t="s">
        <v>58</v>
      </c>
      <c r="E30" s="21"/>
      <c r="F30" s="21"/>
      <c r="G30" s="22" t="str">
        <f t="shared" si="0"/>
        <v/>
      </c>
      <c r="H30" s="23" t="str">
        <f t="shared" si="3"/>
        <v/>
      </c>
      <c r="I30" s="90"/>
      <c r="J30" s="19"/>
      <c r="K30" s="19"/>
      <c r="L30" s="91"/>
    </row>
    <row r="31" spans="1:12" ht="17.100000000000001" customHeight="1" x14ac:dyDescent="0.15">
      <c r="A31" s="87" t="str">
        <f t="shared" si="1"/>
        <v/>
      </c>
      <c r="B31" s="88" t="s">
        <v>57</v>
      </c>
      <c r="C31" s="89" t="str">
        <f t="shared" si="2"/>
        <v/>
      </c>
      <c r="D31" s="19" t="s">
        <v>58</v>
      </c>
      <c r="E31" s="21"/>
      <c r="F31" s="21"/>
      <c r="G31" s="22" t="str">
        <f t="shared" si="0"/>
        <v/>
      </c>
      <c r="H31" s="23" t="str">
        <f t="shared" si="3"/>
        <v/>
      </c>
      <c r="I31" s="90"/>
      <c r="J31" s="19"/>
      <c r="K31" s="19"/>
      <c r="L31" s="91"/>
    </row>
    <row r="32" spans="1:12" ht="5.0999999999999996" customHeight="1" x14ac:dyDescent="0.15">
      <c r="A32" s="3"/>
      <c r="B32" s="3"/>
      <c r="D32" s="3"/>
      <c r="L32" s="3"/>
    </row>
    <row r="33" spans="1:16" ht="16.899999999999999" customHeight="1" x14ac:dyDescent="0.15">
      <c r="A33" s="114" t="s">
        <v>52</v>
      </c>
      <c r="B33" s="115"/>
      <c r="C33" s="115"/>
      <c r="D33" s="115"/>
      <c r="E33" s="25">
        <f>SUM(E12:E31)</f>
        <v>38</v>
      </c>
      <c r="F33" s="25">
        <f>SUM(F12:F31)</f>
        <v>11</v>
      </c>
      <c r="G33" s="22">
        <f>IF(E33=0,"",F33/E33)</f>
        <v>0.28947368421052633</v>
      </c>
      <c r="H33" s="25" t="str">
        <f>IF(P33&gt;0,"×","○")</f>
        <v>○</v>
      </c>
      <c r="I33" s="114" t="str">
        <f>IF(H33="○","月単位週休２日達成",IF(G33&gt;28.5%,"通期の週休２日達成","週休２日未達成"))</f>
        <v>月単位週休２日達成</v>
      </c>
      <c r="J33" s="115"/>
      <c r="K33" s="115"/>
      <c r="L33" s="116"/>
      <c r="O33" s="4" t="s">
        <v>56</v>
      </c>
      <c r="P33" s="2">
        <f>COUNTIF(H12:H31,"×")</f>
        <v>0</v>
      </c>
    </row>
    <row r="34" spans="1:16" ht="16.899999999999999" customHeight="1" x14ac:dyDescent="0.15"/>
    <row r="35" spans="1:16" ht="16.899999999999999" customHeight="1" x14ac:dyDescent="0.15"/>
    <row r="36" spans="1:16" ht="16.899999999999999" customHeight="1" x14ac:dyDescent="0.15"/>
    <row r="37" spans="1:16" ht="16.899999999999999" customHeight="1" x14ac:dyDescent="0.15"/>
    <row r="38" spans="1:16" ht="16.899999999999999" customHeight="1" x14ac:dyDescent="0.15"/>
    <row r="39" spans="1:16" ht="16.899999999999999" customHeight="1" x14ac:dyDescent="0.15"/>
    <row r="40" spans="1:16" ht="16.899999999999999" customHeight="1" x14ac:dyDescent="0.15"/>
  </sheetData>
  <sheetProtection algorithmName="SHA-512" hashValue="PtNR68VAA8XcqJlxEHZfkFrL8Sixn163ZCHsCFrAR4cnd6+NI5WNVvGm9LK4Ns4vjJSF5H1C/QgYzqlqCBdrdQ==" saltValue="4u1Svj3pDel2gQz9n3Itew==" spinCount="100000" sheet="1" objects="1" scenarios="1"/>
  <mergeCells count="17">
    <mergeCell ref="A3:B3"/>
    <mergeCell ref="A4:B4"/>
    <mergeCell ref="A5:B5"/>
    <mergeCell ref="A6:B6"/>
    <mergeCell ref="A10:D11"/>
    <mergeCell ref="C3:H3"/>
    <mergeCell ref="C4:H4"/>
    <mergeCell ref="C5:H5"/>
    <mergeCell ref="C6:H6"/>
    <mergeCell ref="A33:D33"/>
    <mergeCell ref="I10:L11"/>
    <mergeCell ref="E10:E11"/>
    <mergeCell ref="I33:L33"/>
    <mergeCell ref="E8:F8"/>
    <mergeCell ref="F10:F11"/>
    <mergeCell ref="G10:G11"/>
    <mergeCell ref="H10:H1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W39"/>
  <sheetViews>
    <sheetView view="pageBreakPreview" zoomScale="85" zoomScaleNormal="100" zoomScaleSheetLayoutView="85" workbookViewId="0">
      <pane xSplit="3" ySplit="11" topLeftCell="D12" activePane="bottomRight" state="frozen"/>
      <selection pane="topRight" activeCell="D1" sqref="D1"/>
      <selection pane="bottomLeft" activeCell="A10" sqref="A10"/>
      <selection pane="bottomRight" activeCell="K8" sqref="K8:M8"/>
    </sheetView>
  </sheetViews>
  <sheetFormatPr defaultColWidth="7.375" defaultRowHeight="18.75" customHeight="1" x14ac:dyDescent="0.15"/>
  <cols>
    <col min="1" max="16384" width="7.375" style="27"/>
  </cols>
  <sheetData>
    <row r="1" spans="1:23" ht="16.5" customHeight="1" thickBot="1" x14ac:dyDescent="0.2">
      <c r="A1" s="26" t="s">
        <v>81</v>
      </c>
      <c r="E1" s="26"/>
      <c r="O1" s="163" t="s">
        <v>68</v>
      </c>
      <c r="P1" s="164"/>
      <c r="Q1" s="166">
        <v>45992</v>
      </c>
      <c r="R1" s="167"/>
      <c r="U1" s="120" t="s">
        <v>63</v>
      </c>
      <c r="V1" s="121"/>
      <c r="W1" s="122"/>
    </row>
    <row r="2" spans="1:23" ht="16.5" customHeight="1" thickBot="1" x14ac:dyDescent="0.2">
      <c r="A2" s="26"/>
      <c r="E2" s="26"/>
      <c r="U2" s="6" t="s">
        <v>61</v>
      </c>
      <c r="V2" s="7"/>
      <c r="W2" s="8"/>
    </row>
    <row r="3" spans="1:23" ht="16.5" customHeight="1" x14ac:dyDescent="0.15">
      <c r="A3" s="168" t="s">
        <v>6</v>
      </c>
      <c r="B3" s="168"/>
      <c r="C3" s="127" t="s">
        <v>70</v>
      </c>
      <c r="D3" s="127"/>
      <c r="E3" s="127"/>
      <c r="F3" s="127"/>
      <c r="G3" s="127"/>
      <c r="H3" s="127"/>
      <c r="I3" s="127"/>
      <c r="M3" s="28"/>
      <c r="N3" s="29" t="s">
        <v>27</v>
      </c>
      <c r="O3" s="30"/>
      <c r="P3" s="31"/>
      <c r="Q3" s="32" t="s">
        <v>28</v>
      </c>
      <c r="R3" s="33"/>
      <c r="U3" s="6" t="s">
        <v>62</v>
      </c>
      <c r="V3" s="7"/>
      <c r="W3" s="8"/>
    </row>
    <row r="4" spans="1:23" ht="16.5" customHeight="1" x14ac:dyDescent="0.15">
      <c r="A4" s="126" t="s">
        <v>59</v>
      </c>
      <c r="B4" s="126"/>
      <c r="C4" s="128" t="s">
        <v>71</v>
      </c>
      <c r="D4" s="128"/>
      <c r="E4" s="128"/>
      <c r="F4" s="128"/>
      <c r="G4" s="128"/>
      <c r="H4" s="128"/>
      <c r="I4" s="128"/>
      <c r="M4" s="34" t="s">
        <v>23</v>
      </c>
      <c r="N4" s="35" t="s">
        <v>43</v>
      </c>
      <c r="O4" s="36"/>
      <c r="P4" s="34" t="s">
        <v>30</v>
      </c>
      <c r="Q4" s="35" t="s">
        <v>5</v>
      </c>
      <c r="R4" s="36"/>
      <c r="U4" s="13"/>
      <c r="V4" s="14"/>
      <c r="W4" s="15"/>
    </row>
    <row r="5" spans="1:23" ht="16.5" customHeight="1" x14ac:dyDescent="0.15">
      <c r="A5" s="126" t="s">
        <v>15</v>
      </c>
      <c r="B5" s="126"/>
      <c r="C5" s="128" t="s">
        <v>73</v>
      </c>
      <c r="D5" s="128"/>
      <c r="E5" s="128"/>
      <c r="F5" s="128"/>
      <c r="G5" s="128"/>
      <c r="H5" s="128"/>
      <c r="I5" s="128"/>
      <c r="M5" s="34" t="s">
        <v>4</v>
      </c>
      <c r="N5" s="35" t="s">
        <v>9</v>
      </c>
      <c r="O5" s="36"/>
      <c r="P5" s="34" t="s">
        <v>29</v>
      </c>
      <c r="Q5" s="35" t="s">
        <v>32</v>
      </c>
      <c r="R5" s="36"/>
      <c r="U5" s="6"/>
      <c r="V5" s="7"/>
      <c r="W5" s="8"/>
    </row>
    <row r="6" spans="1:23" ht="16.5" customHeight="1" thickBot="1" x14ac:dyDescent="0.2">
      <c r="A6" s="126" t="s">
        <v>16</v>
      </c>
      <c r="B6" s="126"/>
      <c r="C6" s="128" t="s">
        <v>72</v>
      </c>
      <c r="D6" s="128"/>
      <c r="E6" s="128"/>
      <c r="F6" s="128"/>
      <c r="G6" s="128"/>
      <c r="H6" s="128"/>
      <c r="I6" s="128"/>
      <c r="M6" s="37" t="s">
        <v>22</v>
      </c>
      <c r="N6" s="38" t="s">
        <v>26</v>
      </c>
      <c r="O6" s="39"/>
      <c r="P6" s="37" t="s">
        <v>31</v>
      </c>
      <c r="Q6" s="38" t="s">
        <v>33</v>
      </c>
      <c r="R6" s="39"/>
    </row>
    <row r="7" spans="1:23" ht="6" customHeight="1" x14ac:dyDescent="0.15"/>
    <row r="8" spans="1:23" ht="25.5" customHeight="1" x14ac:dyDescent="0.15">
      <c r="K8" s="162" t="s">
        <v>64</v>
      </c>
      <c r="L8" s="162"/>
      <c r="M8" s="162"/>
      <c r="P8" s="165" t="s">
        <v>69</v>
      </c>
      <c r="Q8" s="165"/>
      <c r="R8" s="165"/>
    </row>
    <row r="9" spans="1:23" ht="12.75" customHeight="1" thickBot="1" x14ac:dyDescent="0.2">
      <c r="K9" s="40" t="s">
        <v>65</v>
      </c>
      <c r="L9" s="40" t="s">
        <v>65</v>
      </c>
      <c r="M9" s="40" t="s">
        <v>65</v>
      </c>
      <c r="Q9" s="94" t="s">
        <v>65</v>
      </c>
      <c r="R9" s="94" t="s">
        <v>65</v>
      </c>
    </row>
    <row r="10" spans="1:23" ht="13.5" customHeight="1" x14ac:dyDescent="0.15">
      <c r="A10" s="132"/>
      <c r="B10" s="133"/>
      <c r="C10" s="134"/>
      <c r="D10" s="150" t="s">
        <v>12</v>
      </c>
      <c r="E10" s="152" t="s">
        <v>3</v>
      </c>
      <c r="F10" s="154" t="s">
        <v>10</v>
      </c>
      <c r="G10" s="138" t="s">
        <v>13</v>
      </c>
      <c r="H10" s="138" t="s">
        <v>14</v>
      </c>
      <c r="I10" s="138" t="s">
        <v>18</v>
      </c>
      <c r="J10" s="140" t="s">
        <v>19</v>
      </c>
      <c r="K10" s="142" t="s">
        <v>21</v>
      </c>
      <c r="L10" s="148" t="s">
        <v>49</v>
      </c>
      <c r="M10" s="148" t="s">
        <v>25</v>
      </c>
      <c r="N10" s="148" t="s">
        <v>24</v>
      </c>
      <c r="O10" s="146" t="s">
        <v>44</v>
      </c>
      <c r="P10" s="144" t="s">
        <v>20</v>
      </c>
      <c r="Q10" s="142" t="s">
        <v>34</v>
      </c>
      <c r="R10" s="146"/>
    </row>
    <row r="11" spans="1:23" ht="13.5" customHeight="1" thickBot="1" x14ac:dyDescent="0.2">
      <c r="A11" s="135"/>
      <c r="B11" s="136"/>
      <c r="C11" s="137"/>
      <c r="D11" s="151"/>
      <c r="E11" s="153"/>
      <c r="F11" s="155"/>
      <c r="G11" s="139"/>
      <c r="H11" s="139"/>
      <c r="I11" s="139"/>
      <c r="J11" s="141"/>
      <c r="K11" s="143"/>
      <c r="L11" s="149"/>
      <c r="M11" s="149"/>
      <c r="N11" s="149"/>
      <c r="O11" s="147"/>
      <c r="P11" s="145"/>
      <c r="Q11" s="41" t="s">
        <v>35</v>
      </c>
      <c r="R11" s="42" t="s">
        <v>36</v>
      </c>
    </row>
    <row r="12" spans="1:23" ht="13.5" customHeight="1" x14ac:dyDescent="0.15">
      <c r="A12" s="157">
        <f>MONTH(D12)</f>
        <v>11</v>
      </c>
      <c r="B12" s="160">
        <f>WEEKNUM(D12,2)-WEEKNUM(DATE(YEAR(D12),MONTH(D12),1),2)+1</f>
        <v>5</v>
      </c>
      <c r="C12" s="43" t="s">
        <v>0</v>
      </c>
      <c r="D12" s="44">
        <f>Q1-WEEKDAY(Q1,17)</f>
        <v>45990</v>
      </c>
      <c r="E12" s="45">
        <f>D12+1</f>
        <v>45991</v>
      </c>
      <c r="F12" s="46">
        <f t="shared" ref="F12:J12" si="0">E12+1</f>
        <v>45992</v>
      </c>
      <c r="G12" s="47">
        <f t="shared" si="0"/>
        <v>45993</v>
      </c>
      <c r="H12" s="47">
        <f t="shared" si="0"/>
        <v>45994</v>
      </c>
      <c r="I12" s="47">
        <f t="shared" si="0"/>
        <v>45995</v>
      </c>
      <c r="J12" s="48">
        <f t="shared" si="0"/>
        <v>45996</v>
      </c>
      <c r="K12" s="49"/>
      <c r="L12" s="50"/>
      <c r="M12" s="50"/>
      <c r="N12" s="50"/>
      <c r="O12" s="51"/>
      <c r="P12" s="130"/>
      <c r="Q12" s="52"/>
      <c r="R12" s="53"/>
    </row>
    <row r="13" spans="1:23" ht="13.5" customHeight="1" x14ac:dyDescent="0.15">
      <c r="A13" s="157"/>
      <c r="B13" s="160"/>
      <c r="C13" s="54" t="s">
        <v>7</v>
      </c>
      <c r="D13" s="55" t="s">
        <v>74</v>
      </c>
      <c r="E13" s="56" t="s">
        <v>74</v>
      </c>
      <c r="F13" s="57"/>
      <c r="G13" s="58"/>
      <c r="H13" s="58"/>
      <c r="I13" s="58"/>
      <c r="J13" s="59"/>
      <c r="K13" s="49">
        <f>7-COUNTIF(D13:J13,"－")</f>
        <v>5</v>
      </c>
      <c r="L13" s="50">
        <f>COUNTIF(D13:E13,"休")+COUNTIF(D13:E13,"")</f>
        <v>0</v>
      </c>
      <c r="M13" s="50">
        <f>COUNTIF(D14:J14,"閉所")+COUNTIF(D14:J14,"雨天")</f>
        <v>0</v>
      </c>
      <c r="N13" s="60">
        <f>IF(K13=0,"",M13/K13)</f>
        <v>0</v>
      </c>
      <c r="O13" s="51" t="str">
        <f>IF(L13=0,"－",IF(M13&gt;=L13,"○",IF(N13&gt;0.285,"○","×")))</f>
        <v>－</v>
      </c>
      <c r="P13" s="130"/>
      <c r="Q13" s="52">
        <f>K13</f>
        <v>5</v>
      </c>
      <c r="R13" s="53">
        <f>M13</f>
        <v>0</v>
      </c>
    </row>
    <row r="14" spans="1:23" ht="13.5" customHeight="1" x14ac:dyDescent="0.15">
      <c r="A14" s="158"/>
      <c r="B14" s="161"/>
      <c r="C14" s="61" t="s">
        <v>8</v>
      </c>
      <c r="D14" s="55"/>
      <c r="E14" s="56"/>
      <c r="F14" s="57" t="s">
        <v>30</v>
      </c>
      <c r="G14" s="58" t="s">
        <v>30</v>
      </c>
      <c r="H14" s="58" t="s">
        <v>30</v>
      </c>
      <c r="I14" s="58" t="s">
        <v>30</v>
      </c>
      <c r="J14" s="59" t="s">
        <v>30</v>
      </c>
      <c r="K14" s="62"/>
      <c r="L14" s="63"/>
      <c r="M14" s="63"/>
      <c r="N14" s="63"/>
      <c r="O14" s="64"/>
      <c r="P14" s="131"/>
      <c r="Q14" s="65"/>
      <c r="R14" s="66"/>
    </row>
    <row r="15" spans="1:23" ht="13.5" customHeight="1" x14ac:dyDescent="0.15">
      <c r="A15" s="156">
        <f>MONTH(D15)</f>
        <v>12</v>
      </c>
      <c r="B15" s="159">
        <f>WEEKNUM(D15,2)-WEEKNUM(DATE(YEAR(D15),MONTH(D15),1),2)+1</f>
        <v>1</v>
      </c>
      <c r="C15" s="43" t="s">
        <v>0</v>
      </c>
      <c r="D15" s="67">
        <f>J12+1</f>
        <v>45997</v>
      </c>
      <c r="E15" s="68">
        <f>D15+1</f>
        <v>45998</v>
      </c>
      <c r="F15" s="69">
        <f t="shared" ref="F15:J15" si="1">E15+1</f>
        <v>45999</v>
      </c>
      <c r="G15" s="70">
        <f t="shared" si="1"/>
        <v>46000</v>
      </c>
      <c r="H15" s="70">
        <f t="shared" si="1"/>
        <v>46001</v>
      </c>
      <c r="I15" s="70">
        <f t="shared" si="1"/>
        <v>46002</v>
      </c>
      <c r="J15" s="71">
        <f t="shared" si="1"/>
        <v>46003</v>
      </c>
      <c r="K15" s="72"/>
      <c r="L15" s="73"/>
      <c r="M15" s="73"/>
      <c r="N15" s="73"/>
      <c r="O15" s="74"/>
      <c r="P15" s="129"/>
      <c r="Q15" s="75"/>
      <c r="R15" s="76"/>
    </row>
    <row r="16" spans="1:23" ht="13.5" customHeight="1" x14ac:dyDescent="0.15">
      <c r="A16" s="157"/>
      <c r="B16" s="160"/>
      <c r="C16" s="54" t="s">
        <v>7</v>
      </c>
      <c r="D16" s="55" t="s">
        <v>4</v>
      </c>
      <c r="E16" s="56" t="s">
        <v>4</v>
      </c>
      <c r="F16" s="57"/>
      <c r="G16" s="58"/>
      <c r="H16" s="58"/>
      <c r="I16" s="58"/>
      <c r="J16" s="59"/>
      <c r="K16" s="49">
        <f>7-COUNTIF(D16:J16,"－")</f>
        <v>7</v>
      </c>
      <c r="L16" s="50">
        <f>COUNTIF(D16:E16,"休")+COUNTIF(D16:E16,"")</f>
        <v>2</v>
      </c>
      <c r="M16" s="50">
        <f>COUNTIF(D17:J17,"閉所")+COUNTIF(D17:J17,"雨天")</f>
        <v>2</v>
      </c>
      <c r="N16" s="60">
        <f>IF(K16=0,"",M16/K16)</f>
        <v>0.2857142857142857</v>
      </c>
      <c r="O16" s="51" t="str">
        <f>IF(L16=0,"－",IF(M16&gt;=L16,"○",IF(N16&gt;0.285,"○","×")))</f>
        <v>○</v>
      </c>
      <c r="P16" s="130"/>
      <c r="Q16" s="52">
        <f>K16</f>
        <v>7</v>
      </c>
      <c r="R16" s="53">
        <f>M16</f>
        <v>2</v>
      </c>
    </row>
    <row r="17" spans="1:18" ht="13.5" customHeight="1" x14ac:dyDescent="0.15">
      <c r="A17" s="158"/>
      <c r="B17" s="161"/>
      <c r="C17" s="61" t="s">
        <v>8</v>
      </c>
      <c r="D17" s="55" t="s">
        <v>29</v>
      </c>
      <c r="E17" s="56" t="s">
        <v>29</v>
      </c>
      <c r="F17" s="57" t="s">
        <v>30</v>
      </c>
      <c r="G17" s="58" t="s">
        <v>30</v>
      </c>
      <c r="H17" s="58" t="s">
        <v>30</v>
      </c>
      <c r="I17" s="58" t="s">
        <v>30</v>
      </c>
      <c r="J17" s="59" t="s">
        <v>30</v>
      </c>
      <c r="K17" s="62"/>
      <c r="L17" s="63"/>
      <c r="M17" s="63"/>
      <c r="N17" s="63"/>
      <c r="O17" s="64"/>
      <c r="P17" s="131"/>
      <c r="Q17" s="65"/>
      <c r="R17" s="66"/>
    </row>
    <row r="18" spans="1:18" ht="13.5" customHeight="1" x14ac:dyDescent="0.15">
      <c r="A18" s="156">
        <f t="shared" ref="A18" si="2">MONTH(D18)</f>
        <v>12</v>
      </c>
      <c r="B18" s="159">
        <f t="shared" ref="B18" si="3">WEEKNUM(D18,2)-WEEKNUM(DATE(YEAR(D18),MONTH(D18),1),2)+1</f>
        <v>2</v>
      </c>
      <c r="C18" s="43" t="s">
        <v>0</v>
      </c>
      <c r="D18" s="67">
        <f>J15+1</f>
        <v>46004</v>
      </c>
      <c r="E18" s="68">
        <f>D18+1</f>
        <v>46005</v>
      </c>
      <c r="F18" s="69">
        <f t="shared" ref="F18:J18" si="4">E18+1</f>
        <v>46006</v>
      </c>
      <c r="G18" s="70">
        <f t="shared" si="4"/>
        <v>46007</v>
      </c>
      <c r="H18" s="70">
        <f t="shared" si="4"/>
        <v>46008</v>
      </c>
      <c r="I18" s="70">
        <f t="shared" si="4"/>
        <v>46009</v>
      </c>
      <c r="J18" s="71">
        <f t="shared" si="4"/>
        <v>46010</v>
      </c>
      <c r="K18" s="72"/>
      <c r="L18" s="73"/>
      <c r="M18" s="73"/>
      <c r="N18" s="73"/>
      <c r="O18" s="74"/>
      <c r="P18" s="129"/>
      <c r="Q18" s="75"/>
      <c r="R18" s="76"/>
    </row>
    <row r="19" spans="1:18" ht="13.5" customHeight="1" x14ac:dyDescent="0.15">
      <c r="A19" s="157"/>
      <c r="B19" s="160"/>
      <c r="C19" s="54" t="s">
        <v>7</v>
      </c>
      <c r="D19" s="55" t="s">
        <v>4</v>
      </c>
      <c r="E19" s="56" t="s">
        <v>4</v>
      </c>
      <c r="F19" s="57"/>
      <c r="G19" s="58"/>
      <c r="H19" s="58"/>
      <c r="I19" s="58"/>
      <c r="J19" s="59"/>
      <c r="K19" s="49">
        <f>7-COUNTIF(D19:J19,"－")</f>
        <v>7</v>
      </c>
      <c r="L19" s="50">
        <f>COUNTIF(D19:E19,"休")+COUNTIF(D19:E19,"")</f>
        <v>2</v>
      </c>
      <c r="M19" s="50">
        <f>COUNTIF(D20:J20,"閉所")+COUNTIF(D20:J20,"雨天")</f>
        <v>1</v>
      </c>
      <c r="N19" s="60">
        <f>IF(K19=0,"",M19/K19)</f>
        <v>0.14285714285714285</v>
      </c>
      <c r="O19" s="51" t="str">
        <f>IF(L19=0,"－",IF(M19&gt;=L19,"○",IF(N19&gt;0.285,"○","×")))</f>
        <v>×</v>
      </c>
      <c r="P19" s="130"/>
      <c r="Q19" s="52">
        <f>K19</f>
        <v>7</v>
      </c>
      <c r="R19" s="53">
        <f>M19</f>
        <v>1</v>
      </c>
    </row>
    <row r="20" spans="1:18" ht="13.5" customHeight="1" x14ac:dyDescent="0.15">
      <c r="A20" s="158"/>
      <c r="B20" s="161"/>
      <c r="C20" s="61" t="s">
        <v>8</v>
      </c>
      <c r="D20" s="55" t="s">
        <v>30</v>
      </c>
      <c r="E20" s="56" t="s">
        <v>29</v>
      </c>
      <c r="F20" s="57" t="s">
        <v>30</v>
      </c>
      <c r="G20" s="58" t="s">
        <v>30</v>
      </c>
      <c r="H20" s="58" t="s">
        <v>30</v>
      </c>
      <c r="I20" s="58" t="s">
        <v>30</v>
      </c>
      <c r="J20" s="59" t="s">
        <v>30</v>
      </c>
      <c r="K20" s="62"/>
      <c r="L20" s="63"/>
      <c r="M20" s="63"/>
      <c r="N20" s="63"/>
      <c r="O20" s="64"/>
      <c r="P20" s="131"/>
      <c r="Q20" s="65"/>
      <c r="R20" s="66"/>
    </row>
    <row r="21" spans="1:18" ht="13.5" customHeight="1" x14ac:dyDescent="0.15">
      <c r="A21" s="156">
        <f t="shared" ref="A21" si="5">MONTH(D21)</f>
        <v>12</v>
      </c>
      <c r="B21" s="159">
        <f t="shared" ref="B21" si="6">WEEKNUM(D21,2)-WEEKNUM(DATE(YEAR(D21),MONTH(D21),1),2)+1</f>
        <v>3</v>
      </c>
      <c r="C21" s="43" t="s">
        <v>0</v>
      </c>
      <c r="D21" s="67">
        <f>J18+1</f>
        <v>46011</v>
      </c>
      <c r="E21" s="68">
        <f>D21+1</f>
        <v>46012</v>
      </c>
      <c r="F21" s="69">
        <f t="shared" ref="F21:J21" si="7">E21+1</f>
        <v>46013</v>
      </c>
      <c r="G21" s="70">
        <f t="shared" si="7"/>
        <v>46014</v>
      </c>
      <c r="H21" s="70">
        <f t="shared" si="7"/>
        <v>46015</v>
      </c>
      <c r="I21" s="70">
        <f t="shared" si="7"/>
        <v>46016</v>
      </c>
      <c r="J21" s="71">
        <f t="shared" si="7"/>
        <v>46017</v>
      </c>
      <c r="K21" s="72"/>
      <c r="L21" s="73"/>
      <c r="M21" s="73"/>
      <c r="N21" s="73"/>
      <c r="O21" s="74"/>
      <c r="P21" s="129"/>
      <c r="Q21" s="75"/>
      <c r="R21" s="76"/>
    </row>
    <row r="22" spans="1:18" ht="13.5" customHeight="1" x14ac:dyDescent="0.15">
      <c r="A22" s="157"/>
      <c r="B22" s="160"/>
      <c r="C22" s="54" t="s">
        <v>7</v>
      </c>
      <c r="D22" s="55" t="s">
        <v>4</v>
      </c>
      <c r="E22" s="56" t="s">
        <v>4</v>
      </c>
      <c r="F22" s="57"/>
      <c r="G22" s="58"/>
      <c r="H22" s="58"/>
      <c r="I22" s="58"/>
      <c r="J22" s="59"/>
      <c r="K22" s="49">
        <f>7-COUNTIF(D22:J22,"－")</f>
        <v>7</v>
      </c>
      <c r="L22" s="50">
        <f>COUNTIF(D22:E22,"休")+COUNTIF(D22:E22,"")</f>
        <v>2</v>
      </c>
      <c r="M22" s="50">
        <f>COUNTIF(D23:J23,"閉所")+COUNTIF(D23:J23,"雨天")</f>
        <v>3</v>
      </c>
      <c r="N22" s="60">
        <f>IF(K22=0,"",M22/K22)</f>
        <v>0.42857142857142855</v>
      </c>
      <c r="O22" s="51" t="str">
        <f>IF(L22=0,"－",IF(M22&gt;=L22,"○",IF(N22&gt;0.285,"○","×")))</f>
        <v>○</v>
      </c>
      <c r="P22" s="130"/>
      <c r="Q22" s="52">
        <f>K22</f>
        <v>7</v>
      </c>
      <c r="R22" s="53">
        <f>M22</f>
        <v>3</v>
      </c>
    </row>
    <row r="23" spans="1:18" ht="13.5" customHeight="1" x14ac:dyDescent="0.15">
      <c r="A23" s="158"/>
      <c r="B23" s="161"/>
      <c r="C23" s="61" t="s">
        <v>8</v>
      </c>
      <c r="D23" s="55" t="s">
        <v>29</v>
      </c>
      <c r="E23" s="56" t="s">
        <v>29</v>
      </c>
      <c r="F23" s="57" t="s">
        <v>30</v>
      </c>
      <c r="G23" s="58" t="s">
        <v>30</v>
      </c>
      <c r="H23" s="58" t="s">
        <v>30</v>
      </c>
      <c r="I23" s="58" t="s">
        <v>30</v>
      </c>
      <c r="J23" s="59" t="s">
        <v>29</v>
      </c>
      <c r="K23" s="62"/>
      <c r="L23" s="63"/>
      <c r="M23" s="63"/>
      <c r="N23" s="63"/>
      <c r="O23" s="64"/>
      <c r="P23" s="131"/>
      <c r="Q23" s="65"/>
      <c r="R23" s="66"/>
    </row>
    <row r="24" spans="1:18" ht="13.5" customHeight="1" x14ac:dyDescent="0.15">
      <c r="A24" s="156">
        <f t="shared" ref="A24" si="8">MONTH(D24)</f>
        <v>12</v>
      </c>
      <c r="B24" s="159">
        <f t="shared" ref="B24" si="9">WEEKNUM(D24,2)-WEEKNUM(DATE(YEAR(D24),MONTH(D24),1),2)+1</f>
        <v>4</v>
      </c>
      <c r="C24" s="43" t="s">
        <v>0</v>
      </c>
      <c r="D24" s="67">
        <f>J21+1</f>
        <v>46018</v>
      </c>
      <c r="E24" s="68">
        <f>D24+1</f>
        <v>46019</v>
      </c>
      <c r="F24" s="69">
        <f t="shared" ref="F24:J24" si="10">E24+1</f>
        <v>46020</v>
      </c>
      <c r="G24" s="70">
        <f t="shared" si="10"/>
        <v>46021</v>
      </c>
      <c r="H24" s="70">
        <f t="shared" si="10"/>
        <v>46022</v>
      </c>
      <c r="I24" s="70">
        <f t="shared" si="10"/>
        <v>46023</v>
      </c>
      <c r="J24" s="71">
        <f t="shared" si="10"/>
        <v>46024</v>
      </c>
      <c r="K24" s="72"/>
      <c r="L24" s="73"/>
      <c r="M24" s="73"/>
      <c r="N24" s="73"/>
      <c r="O24" s="74"/>
      <c r="P24" s="129"/>
      <c r="Q24" s="75"/>
      <c r="R24" s="76"/>
    </row>
    <row r="25" spans="1:18" ht="13.5" customHeight="1" x14ac:dyDescent="0.15">
      <c r="A25" s="157"/>
      <c r="B25" s="160"/>
      <c r="C25" s="54" t="s">
        <v>7</v>
      </c>
      <c r="D25" s="55" t="s">
        <v>4</v>
      </c>
      <c r="E25" s="56" t="s">
        <v>4</v>
      </c>
      <c r="F25" s="57" t="s">
        <v>74</v>
      </c>
      <c r="G25" s="58" t="s">
        <v>74</v>
      </c>
      <c r="H25" s="58" t="s">
        <v>74</v>
      </c>
      <c r="I25" s="58" t="s">
        <v>74</v>
      </c>
      <c r="J25" s="59" t="s">
        <v>74</v>
      </c>
      <c r="K25" s="49">
        <f>7-COUNTIF(D25:J25,"－")</f>
        <v>2</v>
      </c>
      <c r="L25" s="50">
        <f>COUNTIF(D25:E25,"休")+COUNTIF(D25:E25,"")</f>
        <v>2</v>
      </c>
      <c r="M25" s="50">
        <f>COUNTIF(D26:J26,"閉所")+COUNTIF(D26:J26,"雨天")</f>
        <v>2</v>
      </c>
      <c r="N25" s="60">
        <f>IF(K25=0,"",M25/K25)</f>
        <v>1</v>
      </c>
      <c r="O25" s="51" t="str">
        <f>IF(L25=0,"－",IF(M25&gt;=L25,"○",IF(N25&gt;0.285,"○","×")))</f>
        <v>○</v>
      </c>
      <c r="P25" s="130"/>
      <c r="Q25" s="52">
        <f>K25</f>
        <v>2</v>
      </c>
      <c r="R25" s="53">
        <f>M25</f>
        <v>2</v>
      </c>
    </row>
    <row r="26" spans="1:18" ht="13.5" customHeight="1" x14ac:dyDescent="0.15">
      <c r="A26" s="158"/>
      <c r="B26" s="161"/>
      <c r="C26" s="61" t="s">
        <v>8</v>
      </c>
      <c r="D26" s="55" t="s">
        <v>29</v>
      </c>
      <c r="E26" s="56" t="s">
        <v>29</v>
      </c>
      <c r="F26" s="57"/>
      <c r="G26" s="58"/>
      <c r="H26" s="58"/>
      <c r="I26" s="58"/>
      <c r="J26" s="59"/>
      <c r="K26" s="62"/>
      <c r="L26" s="63"/>
      <c r="M26" s="63"/>
      <c r="N26" s="63"/>
      <c r="O26" s="64"/>
      <c r="P26" s="131"/>
      <c r="Q26" s="65"/>
      <c r="R26" s="66"/>
    </row>
    <row r="27" spans="1:18" ht="13.5" customHeight="1" x14ac:dyDescent="0.15">
      <c r="A27" s="156">
        <f t="shared" ref="A27" si="11">MONTH(D27)</f>
        <v>1</v>
      </c>
      <c r="B27" s="159">
        <f t="shared" ref="B27" si="12">WEEKNUM(D27,2)-WEEKNUM(DATE(YEAR(D27),MONTH(D27),1),2)+1</f>
        <v>1</v>
      </c>
      <c r="C27" s="43" t="s">
        <v>0</v>
      </c>
      <c r="D27" s="67">
        <f t="shared" ref="D27" si="13">J24+1</f>
        <v>46025</v>
      </c>
      <c r="E27" s="68">
        <f t="shared" ref="E27" si="14">D27+1</f>
        <v>46026</v>
      </c>
      <c r="F27" s="69">
        <f t="shared" ref="F27" si="15">E27+1</f>
        <v>46027</v>
      </c>
      <c r="G27" s="70">
        <f t="shared" ref="G27" si="16">F27+1</f>
        <v>46028</v>
      </c>
      <c r="H27" s="70">
        <f t="shared" ref="H27" si="17">G27+1</f>
        <v>46029</v>
      </c>
      <c r="I27" s="70">
        <f t="shared" ref="I27" si="18">H27+1</f>
        <v>46030</v>
      </c>
      <c r="J27" s="71">
        <f t="shared" ref="J27" si="19">I27+1</f>
        <v>46031</v>
      </c>
      <c r="K27" s="72"/>
      <c r="L27" s="73"/>
      <c r="M27" s="73"/>
      <c r="N27" s="73"/>
      <c r="O27" s="74"/>
      <c r="P27" s="129" t="s">
        <v>75</v>
      </c>
      <c r="Q27" s="75"/>
      <c r="R27" s="76"/>
    </row>
    <row r="28" spans="1:18" ht="13.5" customHeight="1" x14ac:dyDescent="0.15">
      <c r="A28" s="157"/>
      <c r="B28" s="160"/>
      <c r="C28" s="54" t="s">
        <v>7</v>
      </c>
      <c r="D28" s="55" t="s">
        <v>74</v>
      </c>
      <c r="E28" s="56" t="s">
        <v>4</v>
      </c>
      <c r="F28" s="57"/>
      <c r="G28" s="58"/>
      <c r="H28" s="58"/>
      <c r="I28" s="58"/>
      <c r="J28" s="59"/>
      <c r="K28" s="49">
        <f>7-COUNTIF(D28:J28,"－")</f>
        <v>6</v>
      </c>
      <c r="L28" s="50">
        <f>COUNTIF(D28:E28,"休")+COUNTIF(D28:E28,"")</f>
        <v>1</v>
      </c>
      <c r="M28" s="50">
        <f>COUNTIF(D29:J29,"閉所")+COUNTIF(D29:J29,"雨天")</f>
        <v>1</v>
      </c>
      <c r="N28" s="60">
        <f>IF(K28=0,"",M28/K28)</f>
        <v>0.16666666666666666</v>
      </c>
      <c r="O28" s="51" t="str">
        <f>IF(L28=0,"－",IF(M28&gt;=L28,"○",IF(N28&gt;0.285,"○","×")))</f>
        <v>○</v>
      </c>
      <c r="P28" s="130"/>
      <c r="Q28" s="52">
        <f>K28</f>
        <v>6</v>
      </c>
      <c r="R28" s="53">
        <f>M28</f>
        <v>1</v>
      </c>
    </row>
    <row r="29" spans="1:18" ht="13.5" customHeight="1" x14ac:dyDescent="0.15">
      <c r="A29" s="158"/>
      <c r="B29" s="161"/>
      <c r="C29" s="61" t="s">
        <v>8</v>
      </c>
      <c r="D29" s="55"/>
      <c r="E29" s="56" t="s">
        <v>29</v>
      </c>
      <c r="F29" s="57" t="s">
        <v>30</v>
      </c>
      <c r="G29" s="58" t="s">
        <v>30</v>
      </c>
      <c r="H29" s="58" t="s">
        <v>30</v>
      </c>
      <c r="I29" s="58" t="s">
        <v>30</v>
      </c>
      <c r="J29" s="59" t="s">
        <v>30</v>
      </c>
      <c r="K29" s="62"/>
      <c r="L29" s="63"/>
      <c r="M29" s="63"/>
      <c r="N29" s="63"/>
      <c r="O29" s="64"/>
      <c r="P29" s="131"/>
      <c r="Q29" s="65"/>
      <c r="R29" s="66"/>
    </row>
    <row r="30" spans="1:18" ht="13.5" customHeight="1" x14ac:dyDescent="0.15">
      <c r="A30" s="156">
        <f t="shared" ref="A30" si="20">MONTH(D30)</f>
        <v>1</v>
      </c>
      <c r="B30" s="159">
        <f t="shared" ref="B30" si="21">WEEKNUM(D30,2)-WEEKNUM(DATE(YEAR(D30),MONTH(D30),1),2)+1</f>
        <v>2</v>
      </c>
      <c r="C30" s="43" t="s">
        <v>0</v>
      </c>
      <c r="D30" s="67">
        <f t="shared" ref="D30" si="22">J27+1</f>
        <v>46032</v>
      </c>
      <c r="E30" s="68">
        <f t="shared" ref="E30" si="23">D30+1</f>
        <v>46033</v>
      </c>
      <c r="F30" s="69">
        <f t="shared" ref="F30" si="24">E30+1</f>
        <v>46034</v>
      </c>
      <c r="G30" s="70">
        <f t="shared" ref="G30" si="25">F30+1</f>
        <v>46035</v>
      </c>
      <c r="H30" s="70">
        <f t="shared" ref="H30" si="26">G30+1</f>
        <v>46036</v>
      </c>
      <c r="I30" s="70">
        <f t="shared" ref="I30" si="27">H30+1</f>
        <v>46037</v>
      </c>
      <c r="J30" s="71">
        <f t="shared" ref="J30" si="28">I30+1</f>
        <v>46038</v>
      </c>
      <c r="K30" s="72"/>
      <c r="L30" s="73"/>
      <c r="M30" s="73"/>
      <c r="N30" s="73"/>
      <c r="O30" s="74"/>
      <c r="P30" s="129"/>
      <c r="Q30" s="75"/>
      <c r="R30" s="76"/>
    </row>
    <row r="31" spans="1:18" ht="13.5" customHeight="1" x14ac:dyDescent="0.15">
      <c r="A31" s="157"/>
      <c r="B31" s="160"/>
      <c r="C31" s="54" t="s">
        <v>7</v>
      </c>
      <c r="D31" s="55" t="s">
        <v>4</v>
      </c>
      <c r="E31" s="56" t="s">
        <v>4</v>
      </c>
      <c r="F31" s="57"/>
      <c r="G31" s="58"/>
      <c r="H31" s="58" t="s">
        <v>74</v>
      </c>
      <c r="I31" s="58" t="s">
        <v>74</v>
      </c>
      <c r="J31" s="59" t="s">
        <v>74</v>
      </c>
      <c r="K31" s="49">
        <f>7-COUNTIF(D31:J31,"－")</f>
        <v>4</v>
      </c>
      <c r="L31" s="50">
        <f>COUNTIF(D31:E31,"休")+COUNTIF(D31:E31,"")</f>
        <v>2</v>
      </c>
      <c r="M31" s="50">
        <f>COUNTIF(D32:J32,"閉所")+COUNTIF(D32:J32,"雨天")</f>
        <v>2</v>
      </c>
      <c r="N31" s="60">
        <f>IF(K31=0,"",M31/K31)</f>
        <v>0.5</v>
      </c>
      <c r="O31" s="51" t="str">
        <f>IF(L31=0,"－",IF(M31&gt;=L31,"○",IF(N31&gt;0.285,"○","×")))</f>
        <v>○</v>
      </c>
      <c r="P31" s="130"/>
      <c r="Q31" s="52">
        <f>K31</f>
        <v>4</v>
      </c>
      <c r="R31" s="53">
        <f>M31</f>
        <v>2</v>
      </c>
    </row>
    <row r="32" spans="1:18" ht="13.5" customHeight="1" x14ac:dyDescent="0.15">
      <c r="A32" s="158"/>
      <c r="B32" s="161"/>
      <c r="C32" s="61" t="s">
        <v>8</v>
      </c>
      <c r="D32" s="55" t="s">
        <v>29</v>
      </c>
      <c r="E32" s="56" t="s">
        <v>29</v>
      </c>
      <c r="F32" s="57" t="s">
        <v>30</v>
      </c>
      <c r="G32" s="58" t="s">
        <v>30</v>
      </c>
      <c r="H32" s="58"/>
      <c r="I32" s="58"/>
      <c r="J32" s="59"/>
      <c r="K32" s="62"/>
      <c r="L32" s="63"/>
      <c r="M32" s="63"/>
      <c r="N32" s="63"/>
      <c r="O32" s="64"/>
      <c r="P32" s="131"/>
      <c r="Q32" s="65"/>
      <c r="R32" s="66"/>
    </row>
    <row r="33" spans="1:17" ht="16.5" customHeight="1" x14ac:dyDescent="0.15">
      <c r="A33" s="77" t="s">
        <v>79</v>
      </c>
      <c r="B33" s="78"/>
      <c r="C33" s="79"/>
      <c r="D33" s="80"/>
      <c r="E33" s="80"/>
      <c r="F33" s="80"/>
      <c r="G33" s="80"/>
      <c r="H33" s="80"/>
      <c r="I33" s="80"/>
      <c r="J33" s="80"/>
      <c r="K33" s="80"/>
      <c r="P33" s="81"/>
      <c r="Q33" s="81"/>
    </row>
    <row r="34" spans="1:17" ht="16.5" customHeight="1" x14ac:dyDescent="0.15">
      <c r="A34" s="77" t="s">
        <v>78</v>
      </c>
      <c r="B34" s="78"/>
      <c r="C34" s="79"/>
      <c r="D34" s="80"/>
      <c r="E34" s="80"/>
      <c r="F34" s="80"/>
      <c r="G34" s="80"/>
      <c r="H34" s="80"/>
      <c r="I34" s="80"/>
      <c r="J34" s="80"/>
      <c r="K34" s="80"/>
      <c r="P34" s="102"/>
      <c r="Q34" s="102"/>
    </row>
    <row r="35" spans="1:17" ht="16.5" customHeight="1" x14ac:dyDescent="0.15">
      <c r="A35" s="77"/>
      <c r="B35" s="78"/>
      <c r="C35" s="79"/>
      <c r="D35" s="80"/>
      <c r="E35" s="80"/>
      <c r="F35" s="80"/>
      <c r="G35" s="80"/>
      <c r="H35" s="80"/>
      <c r="I35" s="80"/>
      <c r="J35" s="80"/>
      <c r="K35" s="80"/>
      <c r="P35" s="102"/>
      <c r="Q35" s="102"/>
    </row>
    <row r="36" spans="1:17" ht="16.5" customHeight="1" x14ac:dyDescent="0.15">
      <c r="A36" s="82" t="s">
        <v>1</v>
      </c>
      <c r="B36" s="83" t="s">
        <v>37</v>
      </c>
      <c r="E36" s="84">
        <f>Q13+Q16+Q19+Q22+Q25+Q28+Q31</f>
        <v>38</v>
      </c>
      <c r="F36" s="84"/>
    </row>
    <row r="37" spans="1:17" ht="16.5" customHeight="1" x14ac:dyDescent="0.15">
      <c r="A37" s="82" t="s">
        <v>2</v>
      </c>
      <c r="B37" s="83" t="s">
        <v>38</v>
      </c>
      <c r="E37" s="84">
        <f>R13+R16+R19+R22+R25+R28+R31</f>
        <v>11</v>
      </c>
    </row>
    <row r="38" spans="1:17" ht="16.5" customHeight="1" x14ac:dyDescent="0.15">
      <c r="A38" s="82" t="s">
        <v>11</v>
      </c>
      <c r="B38" s="83" t="s">
        <v>39</v>
      </c>
      <c r="E38" s="85">
        <f>IF(E36=0,"",E37/E36)</f>
        <v>0.28947368421052633</v>
      </c>
      <c r="G38" s="86"/>
      <c r="H38" s="81" t="s">
        <v>50</v>
      </c>
      <c r="I38" s="80" t="str">
        <f>IF(E38&gt;0.285,"○","×")</f>
        <v>○</v>
      </c>
    </row>
    <row r="39" spans="1:17" ht="16.5" customHeight="1" x14ac:dyDescent="0.15"/>
  </sheetData>
  <sheetProtection algorithmName="SHA-512" hashValue="Msdzv6FOdKnN7eZ5ZNluYkpQQBaiFuLQZl1tV5SjGciEPYmcD9TIiCWa2R/93Q3w17gsDK5D0dQ6OFzr4GdzMA==" saltValue="TyBDNdU6EJsddQDXb4rYRw==" spinCount="100000" sheet="1" objects="1" scenarios="1"/>
  <mergeCells count="49">
    <mergeCell ref="A12:A14"/>
    <mergeCell ref="B12:B14"/>
    <mergeCell ref="A15:A17"/>
    <mergeCell ref="B15:B17"/>
    <mergeCell ref="U1:W1"/>
    <mergeCell ref="K8:M8"/>
    <mergeCell ref="O1:P1"/>
    <mergeCell ref="P8:R8"/>
    <mergeCell ref="P12:P14"/>
    <mergeCell ref="P15:P17"/>
    <mergeCell ref="Q1:R1"/>
    <mergeCell ref="Q10:R10"/>
    <mergeCell ref="H10:H11"/>
    <mergeCell ref="A3:B3"/>
    <mergeCell ref="A4:B4"/>
    <mergeCell ref="A5:B5"/>
    <mergeCell ref="A24:A26"/>
    <mergeCell ref="B24:B26"/>
    <mergeCell ref="A18:A20"/>
    <mergeCell ref="B18:B20"/>
    <mergeCell ref="A21:A23"/>
    <mergeCell ref="B21:B23"/>
    <mergeCell ref="A27:A29"/>
    <mergeCell ref="B27:B29"/>
    <mergeCell ref="P27:P29"/>
    <mergeCell ref="A30:A32"/>
    <mergeCell ref="B30:B32"/>
    <mergeCell ref="P30:P32"/>
    <mergeCell ref="P18:P20"/>
    <mergeCell ref="P21:P23"/>
    <mergeCell ref="P24:P26"/>
    <mergeCell ref="A10:C11"/>
    <mergeCell ref="I10:I11"/>
    <mergeCell ref="J10:J11"/>
    <mergeCell ref="K10:K11"/>
    <mergeCell ref="P10:P11"/>
    <mergeCell ref="O10:O11"/>
    <mergeCell ref="N10:N11"/>
    <mergeCell ref="L10:L11"/>
    <mergeCell ref="M10:M11"/>
    <mergeCell ref="D10:D11"/>
    <mergeCell ref="E10:E11"/>
    <mergeCell ref="F10:F11"/>
    <mergeCell ref="G10:G11"/>
    <mergeCell ref="A6:B6"/>
    <mergeCell ref="C3:I3"/>
    <mergeCell ref="C4:I4"/>
    <mergeCell ref="C5:I5"/>
    <mergeCell ref="C6:I6"/>
  </mergeCells>
  <phoneticPr fontId="1"/>
  <conditionalFormatting sqref="D13:J13">
    <cfRule type="containsText" dxfId="31" priority="54" operator="containsText" text="－">
      <formula>NOT(ISERROR(SEARCH("－",D13)))</formula>
    </cfRule>
    <cfRule type="containsText" dxfId="30" priority="55" operator="containsText" text="休">
      <formula>NOT(ISERROR(SEARCH("休",D13)))</formula>
    </cfRule>
  </conditionalFormatting>
  <conditionalFormatting sqref="D14:J14">
    <cfRule type="containsText" dxfId="29" priority="68" operator="containsText" text="雨天">
      <formula>NOT(ISERROR(SEARCH("雨天",D14)))</formula>
    </cfRule>
    <cfRule type="containsText" dxfId="28" priority="69" operator="containsText" text="閉所">
      <formula>NOT(ISERROR(SEARCH("閉所",D14)))</formula>
    </cfRule>
    <cfRule type="containsText" dxfId="27" priority="70" operator="containsText" text="作業">
      <formula>NOT(ISERROR(SEARCH("作業",D14)))</formula>
    </cfRule>
  </conditionalFormatting>
  <conditionalFormatting sqref="D16:J16">
    <cfRule type="containsText" dxfId="26" priority="80" operator="containsText" text="－">
      <formula>NOT(ISERROR(SEARCH("－",D16)))</formula>
    </cfRule>
    <cfRule type="containsText" dxfId="25" priority="81" operator="containsText" text="休">
      <formula>NOT(ISERROR(SEARCH("休",D16)))</formula>
    </cfRule>
  </conditionalFormatting>
  <conditionalFormatting sqref="D17:J17">
    <cfRule type="containsText" dxfId="24" priority="65" operator="containsText" text="雨天">
      <formula>NOT(ISERROR(SEARCH("雨天",D17)))</formula>
    </cfRule>
    <cfRule type="containsText" dxfId="23" priority="66" operator="containsText" text="閉所">
      <formula>NOT(ISERROR(SEARCH("閉所",D17)))</formula>
    </cfRule>
    <cfRule type="containsText" dxfId="22" priority="67" operator="containsText" text="作業">
      <formula>NOT(ISERROR(SEARCH("作業",D17)))</formula>
    </cfRule>
  </conditionalFormatting>
  <conditionalFormatting sqref="D19:J19">
    <cfRule type="containsText" dxfId="21" priority="78" operator="containsText" text="－">
      <formula>NOT(ISERROR(SEARCH("－",D19)))</formula>
    </cfRule>
    <cfRule type="containsText" dxfId="20" priority="79" operator="containsText" text="休">
      <formula>NOT(ISERROR(SEARCH("休",D19)))</formula>
    </cfRule>
  </conditionalFormatting>
  <conditionalFormatting sqref="D20:J20">
    <cfRule type="containsText" dxfId="19" priority="62" operator="containsText" text="雨天">
      <formula>NOT(ISERROR(SEARCH("雨天",D20)))</formula>
    </cfRule>
    <cfRule type="containsText" dxfId="18" priority="63" operator="containsText" text="閉所">
      <formula>NOT(ISERROR(SEARCH("閉所",D20)))</formula>
    </cfRule>
    <cfRule type="containsText" dxfId="17" priority="64" operator="containsText" text="作業">
      <formula>NOT(ISERROR(SEARCH("作業",D20)))</formula>
    </cfRule>
  </conditionalFormatting>
  <conditionalFormatting sqref="D22:J22">
    <cfRule type="containsText" dxfId="16" priority="76" operator="containsText" text="－">
      <formula>NOT(ISERROR(SEARCH("－",D22)))</formula>
    </cfRule>
    <cfRule type="containsText" dxfId="15" priority="77" operator="containsText" text="休">
      <formula>NOT(ISERROR(SEARCH("休",D22)))</formula>
    </cfRule>
  </conditionalFormatting>
  <conditionalFormatting sqref="D23:J23">
    <cfRule type="containsText" dxfId="14" priority="59" operator="containsText" text="雨天">
      <formula>NOT(ISERROR(SEARCH("雨天",D23)))</formula>
    </cfRule>
    <cfRule type="containsText" dxfId="13" priority="60" operator="containsText" text="閉所">
      <formula>NOT(ISERROR(SEARCH("閉所",D23)))</formula>
    </cfRule>
    <cfRule type="containsText" dxfId="12" priority="61" operator="containsText" text="作業">
      <formula>NOT(ISERROR(SEARCH("作業",D23)))</formula>
    </cfRule>
  </conditionalFormatting>
  <conditionalFormatting sqref="D25:J25 D28:J28 D31:J31">
    <cfRule type="containsText" dxfId="11" priority="74" operator="containsText" text="－">
      <formula>NOT(ISERROR(SEARCH("－",D25)))</formula>
    </cfRule>
    <cfRule type="containsText" dxfId="10" priority="75" operator="containsText" text="休">
      <formula>NOT(ISERROR(SEARCH("休",D25)))</formula>
    </cfRule>
  </conditionalFormatting>
  <conditionalFormatting sqref="D26:J26 D29:J29 D32:J32">
    <cfRule type="containsText" dxfId="9" priority="56" operator="containsText" text="雨天">
      <formula>NOT(ISERROR(SEARCH("雨天",D26)))</formula>
    </cfRule>
    <cfRule type="containsText" dxfId="8" priority="57" operator="containsText" text="閉所">
      <formula>NOT(ISERROR(SEARCH("閉所",D26)))</formula>
    </cfRule>
    <cfRule type="containsText" dxfId="7" priority="58" operator="containsText" text="作業">
      <formula>NOT(ISERROR(SEARCH("作業",D26)))</formula>
    </cfRule>
  </conditionalFormatting>
  <conditionalFormatting sqref="N13">
    <cfRule type="cellIs" dxfId="6" priority="53" operator="lessThan">
      <formula>0.285</formula>
    </cfRule>
  </conditionalFormatting>
  <conditionalFormatting sqref="N16">
    <cfRule type="cellIs" dxfId="5" priority="82" operator="lessThan">
      <formula>0.285</formula>
    </cfRule>
  </conditionalFormatting>
  <conditionalFormatting sqref="N19">
    <cfRule type="cellIs" dxfId="4" priority="49" operator="lessThan">
      <formula>0.285</formula>
    </cfRule>
  </conditionalFormatting>
  <conditionalFormatting sqref="N22">
    <cfRule type="cellIs" dxfId="3" priority="48" operator="lessThan">
      <formula>0.285</formula>
    </cfRule>
  </conditionalFormatting>
  <conditionalFormatting sqref="N25">
    <cfRule type="cellIs" dxfId="2" priority="47" operator="lessThan">
      <formula>0.285</formula>
    </cfRule>
  </conditionalFormatting>
  <conditionalFormatting sqref="N28">
    <cfRule type="cellIs" dxfId="1" priority="46" operator="lessThan">
      <formula>0.285</formula>
    </cfRule>
  </conditionalFormatting>
  <conditionalFormatting sqref="N31">
    <cfRule type="cellIs" dxfId="0" priority="45" operator="lessThan">
      <formula>0.285</formula>
    </cfRule>
  </conditionalFormatting>
  <dataValidations count="4">
    <dataValidation type="list" allowBlank="1" showInputMessage="1" showErrorMessage="1" sqref="D33:K35" xr:uid="{24C627AD-9FB7-4D40-8C00-8169B016DA34}">
      <formula1>$O$4:$O$7</formula1>
    </dataValidation>
    <dataValidation type="list" allowBlank="1" showInputMessage="1" showErrorMessage="1" sqref="D25:J25 D13:J13 D16:J16 D19:J19 D22:J22 D28:J28 D31:J31" xr:uid="{D42822DC-3D1B-4562-9D5F-C5945E0D7514}">
      <formula1>$M$5:$M$7</formula1>
    </dataValidation>
    <dataValidation type="list" allowBlank="1" showInputMessage="1" showErrorMessage="1" sqref="D23:J23 D17:J17 D20:J20 D14:J14 D26:J26 D29:J29 D32:J32" xr:uid="{8AC1A5E0-F0F0-485A-AC0E-D07AB2646C3D}">
      <formula1>$P$4:$P$7</formula1>
    </dataValidation>
    <dataValidation type="list" allowBlank="1" showInputMessage="1" showErrorMessage="1" sqref="P12:P32" xr:uid="{B5DE9277-C703-4D55-A098-A06CCF6A8216}">
      <formula1>$U$2:$U$5</formula1>
    </dataValidation>
  </dataValidation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様式１（週単位）</vt:lpstr>
      <vt:lpstr>様式１（月単位）</vt:lpstr>
      <vt:lpstr>参考（作業用）</vt:lpstr>
      <vt:lpstr>'参考（作業用）'!Print_Area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2025-10-03T04:01:22Z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