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105" yWindow="-105" windowWidth="19425" windowHeight="10425" tabRatio="811"/>
  </bookViews>
  <sheets>
    <sheet name="記入方法" sheetId="41" r:id="rId1"/>
    <sheet name="請求書（小規模保育事業B型）" sheetId="24" r:id="rId2"/>
    <sheet name="在籍児童一覧（小規模保育事業B型）" sheetId="37" r:id="rId3"/>
    <sheet name="計算用" sheetId="30" r:id="rId4"/>
    <sheet name="保育単価表（Ｂ型）" sheetId="38" r:id="rId5"/>
    <sheet name="保育単価表（Ｂ型）②" sheetId="39" r:id="rId6"/>
  </sheets>
  <definedNames>
    <definedName name="_xlnm._FilterDatabase" localSheetId="4" hidden="1">'保育単価表（Ｂ型）'!$A$4:$BM$115</definedName>
    <definedName name="_xlnm.Print_Area" localSheetId="2">'在籍児童一覧（小規模保育事業B型）'!$A$1:$AD$119</definedName>
    <definedName name="_xlnm.Print_Area" localSheetId="1">'請求書（小規模保育事業B型）'!$A$1:$Z$319</definedName>
    <definedName name="_xlnm.Print_Area" localSheetId="4">'保育単価表（Ｂ型）'!$A$1:$BL$134</definedName>
    <definedName name="_xlnm.Print_Titles" localSheetId="4">'保育単価表（Ｂ型）'!$A:$D,'保育単価表（Ｂ型）'!$1:$6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138" i="24" l="1"/>
  <c r="M146" i="24"/>
  <c r="A11" i="37" l="1"/>
  <c r="A12" i="37"/>
  <c r="A13" i="37"/>
  <c r="A14" i="37"/>
  <c r="A15" i="37"/>
  <c r="A16" i="37"/>
  <c r="A17" i="37"/>
  <c r="A18" i="37"/>
  <c r="A19" i="37"/>
  <c r="A20" i="37"/>
  <c r="A21" i="37"/>
  <c r="A22" i="37"/>
  <c r="A23" i="37"/>
  <c r="A24" i="37"/>
  <c r="A25" i="37"/>
  <c r="A26" i="37"/>
  <c r="A27" i="37"/>
  <c r="A28" i="37"/>
  <c r="A10" i="37"/>
  <c r="I315" i="24" l="1"/>
  <c r="Y11" i="37" l="1"/>
  <c r="Y12" i="37"/>
  <c r="Y13" i="37"/>
  <c r="Y14" i="37"/>
  <c r="Y15" i="37"/>
  <c r="Y16" i="37"/>
  <c r="Y17" i="37"/>
  <c r="Y18" i="37"/>
  <c r="Y19" i="37"/>
  <c r="Y20" i="37"/>
  <c r="Y21" i="37"/>
  <c r="Y22" i="37"/>
  <c r="Y23" i="37"/>
  <c r="Y24" i="37"/>
  <c r="Y25" i="37"/>
  <c r="Y26" i="37"/>
  <c r="Y27" i="37"/>
  <c r="Y28" i="37"/>
  <c r="Y10" i="37"/>
  <c r="O140" i="24" l="1"/>
  <c r="M140" i="24"/>
  <c r="M147" i="24" l="1"/>
  <c r="X53" i="24"/>
  <c r="U53" i="24"/>
  <c r="U1" i="37" l="1"/>
  <c r="R1" i="37"/>
  <c r="F2" i="37"/>
  <c r="O148" i="24" l="1"/>
  <c r="O144" i="24"/>
  <c r="O143" i="24"/>
  <c r="O142" i="24"/>
  <c r="L312" i="24" l="1"/>
  <c r="M148" i="24" l="1"/>
  <c r="M144" i="24"/>
  <c r="M143" i="24"/>
  <c r="M142" i="24"/>
  <c r="M139" i="24"/>
  <c r="M138" i="24"/>
  <c r="Q302" i="24" l="1"/>
  <c r="S302" i="24"/>
  <c r="U302" i="24"/>
  <c r="Q303" i="24"/>
  <c r="S303" i="24"/>
  <c r="U303" i="24"/>
  <c r="Q298" i="24"/>
  <c r="S298" i="24"/>
  <c r="U298" i="24"/>
  <c r="Q299" i="24"/>
  <c r="S299" i="24"/>
  <c r="U299" i="24"/>
  <c r="Q294" i="24"/>
  <c r="S294" i="24"/>
  <c r="U294" i="24"/>
  <c r="Q295" i="24"/>
  <c r="S295" i="24"/>
  <c r="U295" i="24"/>
  <c r="Q290" i="24"/>
  <c r="S290" i="24"/>
  <c r="U290" i="24"/>
  <c r="Q291" i="24"/>
  <c r="S291" i="24"/>
  <c r="U291" i="24"/>
  <c r="Q286" i="24"/>
  <c r="S286" i="24"/>
  <c r="U286" i="24"/>
  <c r="Q287" i="24"/>
  <c r="S287" i="24"/>
  <c r="U287" i="24"/>
  <c r="Q282" i="24"/>
  <c r="S282" i="24"/>
  <c r="U282" i="24"/>
  <c r="Q283" i="24"/>
  <c r="S283" i="24"/>
  <c r="U283" i="24"/>
  <c r="Q278" i="24"/>
  <c r="S278" i="24"/>
  <c r="U278" i="24"/>
  <c r="Q279" i="24"/>
  <c r="S279" i="24"/>
  <c r="U279" i="24"/>
  <c r="O303" i="24"/>
  <c r="O302" i="24"/>
  <c r="O299" i="24"/>
  <c r="O298" i="24"/>
  <c r="O295" i="24"/>
  <c r="O294" i="24"/>
  <c r="O291" i="24"/>
  <c r="O290" i="24"/>
  <c r="O287" i="24"/>
  <c r="O286" i="24"/>
  <c r="O283" i="24"/>
  <c r="O282" i="24"/>
  <c r="O279" i="24"/>
  <c r="O278" i="24"/>
  <c r="Q274" i="24"/>
  <c r="S274" i="24"/>
  <c r="U274" i="24"/>
  <c r="Q275" i="24"/>
  <c r="S275" i="24"/>
  <c r="U275" i="24"/>
  <c r="O275" i="24"/>
  <c r="O274" i="24"/>
  <c r="Q256" i="24" l="1"/>
  <c r="S256" i="24"/>
  <c r="Q257" i="24"/>
  <c r="S257" i="24"/>
  <c r="Q258" i="24"/>
  <c r="S258" i="24"/>
  <c r="Q259" i="24"/>
  <c r="S259" i="24"/>
  <c r="O259" i="24"/>
  <c r="O257" i="24"/>
  <c r="Q250" i="24"/>
  <c r="S250" i="24"/>
  <c r="U250" i="24"/>
  <c r="W250" i="24"/>
  <c r="Y250" i="24"/>
  <c r="Q251" i="24"/>
  <c r="S251" i="24"/>
  <c r="U251" i="24"/>
  <c r="W251" i="24"/>
  <c r="Y251" i="24"/>
  <c r="Q252" i="24"/>
  <c r="S252" i="24"/>
  <c r="U252" i="24"/>
  <c r="W252" i="24"/>
  <c r="Y252" i="24"/>
  <c r="Q253" i="24"/>
  <c r="S253" i="24"/>
  <c r="U253" i="24"/>
  <c r="W253" i="24"/>
  <c r="Y253" i="24"/>
  <c r="O253" i="24"/>
  <c r="O251" i="24"/>
  <c r="Q244" i="24"/>
  <c r="S244" i="24"/>
  <c r="Q245" i="24"/>
  <c r="S245" i="24"/>
  <c r="Q246" i="24"/>
  <c r="S246" i="24"/>
  <c r="Q247" i="24"/>
  <c r="S247" i="24"/>
  <c r="O247" i="24"/>
  <c r="O245" i="24"/>
  <c r="Q238" i="24"/>
  <c r="S238" i="24"/>
  <c r="U238" i="24"/>
  <c r="W238" i="24"/>
  <c r="Y238" i="24"/>
  <c r="Q239" i="24"/>
  <c r="S239" i="24"/>
  <c r="U239" i="24"/>
  <c r="W239" i="24"/>
  <c r="Y239" i="24"/>
  <c r="Q240" i="24"/>
  <c r="S240" i="24"/>
  <c r="U240" i="24"/>
  <c r="W240" i="24"/>
  <c r="Y240" i="24"/>
  <c r="Q241" i="24"/>
  <c r="S241" i="24"/>
  <c r="U241" i="24"/>
  <c r="W241" i="24"/>
  <c r="Y241" i="24"/>
  <c r="O241" i="24"/>
  <c r="O239" i="24"/>
  <c r="Q232" i="24"/>
  <c r="S232" i="24"/>
  <c r="Q233" i="24"/>
  <c r="S233" i="24"/>
  <c r="Q234" i="24"/>
  <c r="S234" i="24"/>
  <c r="Q235" i="24"/>
  <c r="S235" i="24"/>
  <c r="O235" i="24"/>
  <c r="O233" i="24"/>
  <c r="Q226" i="24"/>
  <c r="S226" i="24"/>
  <c r="U226" i="24"/>
  <c r="W226" i="24"/>
  <c r="Y226" i="24"/>
  <c r="Q227" i="24"/>
  <c r="S227" i="24"/>
  <c r="U227" i="24"/>
  <c r="W227" i="24"/>
  <c r="Y227" i="24"/>
  <c r="Q228" i="24"/>
  <c r="S228" i="24"/>
  <c r="U228" i="24"/>
  <c r="W228" i="24"/>
  <c r="Y228" i="24"/>
  <c r="Q229" i="24"/>
  <c r="S229" i="24"/>
  <c r="U229" i="24"/>
  <c r="W229" i="24"/>
  <c r="Y229" i="24"/>
  <c r="O229" i="24"/>
  <c r="O227" i="24"/>
  <c r="Q220" i="24"/>
  <c r="S220" i="24"/>
  <c r="Q221" i="24"/>
  <c r="S221" i="24"/>
  <c r="Q222" i="24"/>
  <c r="S222" i="24"/>
  <c r="Q223" i="24"/>
  <c r="S223" i="24"/>
  <c r="O223" i="24"/>
  <c r="O221" i="24"/>
  <c r="O258" i="24"/>
  <c r="O256" i="24"/>
  <c r="O252" i="24"/>
  <c r="O250" i="24"/>
  <c r="O246" i="24"/>
  <c r="O244" i="24"/>
  <c r="O240" i="24"/>
  <c r="O238" i="24"/>
  <c r="O234" i="24"/>
  <c r="O232" i="24"/>
  <c r="O228" i="24"/>
  <c r="O226" i="24"/>
  <c r="O222" i="24"/>
  <c r="O220" i="24"/>
  <c r="Q214" i="24"/>
  <c r="S214" i="24"/>
  <c r="U214" i="24"/>
  <c r="W214" i="24"/>
  <c r="Y214" i="24"/>
  <c r="Q215" i="24"/>
  <c r="S215" i="24"/>
  <c r="U215" i="24"/>
  <c r="W215" i="24"/>
  <c r="Y215" i="24"/>
  <c r="Q216" i="24"/>
  <c r="S216" i="24"/>
  <c r="U216" i="24"/>
  <c r="W216" i="24"/>
  <c r="Y216" i="24"/>
  <c r="Q217" i="24"/>
  <c r="S217" i="24"/>
  <c r="U217" i="24"/>
  <c r="W217" i="24"/>
  <c r="Y217" i="24"/>
  <c r="O217" i="24"/>
  <c r="O216" i="24"/>
  <c r="O215" i="24"/>
  <c r="O214" i="24"/>
  <c r="O170" i="37" l="1"/>
  <c r="U110" i="24" l="1"/>
  <c r="Q110" i="24"/>
  <c r="U109" i="24"/>
  <c r="Q109" i="24"/>
  <c r="Q108" i="24" l="1"/>
  <c r="U108" i="24"/>
  <c r="U94" i="24"/>
  <c r="Q94" i="24"/>
  <c r="U93" i="24"/>
  <c r="Q93" i="24"/>
  <c r="Q92" i="24" l="1"/>
  <c r="U92" i="24"/>
  <c r="M145" i="24"/>
  <c r="D21" i="30"/>
  <c r="C36" i="30" l="1"/>
  <c r="D36" i="30" s="1"/>
  <c r="M141" i="24" l="1"/>
  <c r="O141" i="24" s="1"/>
  <c r="BK28" i="37"/>
  <c r="BJ28" i="37"/>
  <c r="BI28" i="37"/>
  <c r="BH28" i="37"/>
  <c r="BG28" i="37"/>
  <c r="BF28" i="37"/>
  <c r="AM28" i="37"/>
  <c r="CS28" i="37" s="1"/>
  <c r="AL28" i="37"/>
  <c r="AK28" i="37"/>
  <c r="AJ28" i="37"/>
  <c r="AI28" i="37"/>
  <c r="AH28" i="37"/>
  <c r="AG28" i="37"/>
  <c r="AF28" i="37"/>
  <c r="AE28" i="37"/>
  <c r="BK27" i="37"/>
  <c r="BJ27" i="37"/>
  <c r="BI27" i="37"/>
  <c r="BH27" i="37"/>
  <c r="BG27" i="37"/>
  <c r="BF27" i="37"/>
  <c r="AM27" i="37"/>
  <c r="CR27" i="37" s="1"/>
  <c r="AL27" i="37"/>
  <c r="AK27" i="37"/>
  <c r="AJ27" i="37"/>
  <c r="AI27" i="37"/>
  <c r="AH27" i="37"/>
  <c r="AG27" i="37"/>
  <c r="AF27" i="37"/>
  <c r="AE27" i="37"/>
  <c r="BK26" i="37"/>
  <c r="BJ26" i="37"/>
  <c r="BI26" i="37"/>
  <c r="BH26" i="37"/>
  <c r="BG26" i="37"/>
  <c r="BF26" i="37"/>
  <c r="AM26" i="37"/>
  <c r="CY26" i="37" s="1"/>
  <c r="AL26" i="37"/>
  <c r="AK26" i="37"/>
  <c r="AJ26" i="37"/>
  <c r="AI26" i="37"/>
  <c r="AH26" i="37"/>
  <c r="AG26" i="37"/>
  <c r="AF26" i="37"/>
  <c r="AE26" i="37"/>
  <c r="BK25" i="37"/>
  <c r="BJ25" i="37"/>
  <c r="BI25" i="37"/>
  <c r="BH25" i="37"/>
  <c r="BG25" i="37"/>
  <c r="BF25" i="37"/>
  <c r="AM25" i="37"/>
  <c r="CS25" i="37" s="1"/>
  <c r="AL25" i="37"/>
  <c r="AK25" i="37"/>
  <c r="AJ25" i="37"/>
  <c r="AI25" i="37"/>
  <c r="AH25" i="37"/>
  <c r="AG25" i="37"/>
  <c r="AF25" i="37"/>
  <c r="AE25" i="37"/>
  <c r="BK24" i="37"/>
  <c r="BJ24" i="37"/>
  <c r="BI24" i="37"/>
  <c r="BH24" i="37"/>
  <c r="BG24" i="37"/>
  <c r="BF24" i="37"/>
  <c r="AM24" i="37"/>
  <c r="CY24" i="37" s="1"/>
  <c r="AL24" i="37"/>
  <c r="AK24" i="37"/>
  <c r="AJ24" i="37"/>
  <c r="AI24" i="37"/>
  <c r="AH24" i="37"/>
  <c r="AG24" i="37"/>
  <c r="AF24" i="37"/>
  <c r="AE24" i="37"/>
  <c r="BK23" i="37"/>
  <c r="BJ23" i="37"/>
  <c r="BI23" i="37"/>
  <c r="BH23" i="37"/>
  <c r="BG23" i="37"/>
  <c r="BF23" i="37"/>
  <c r="AM23" i="37"/>
  <c r="CS23" i="37" s="1"/>
  <c r="AL23" i="37"/>
  <c r="AK23" i="37"/>
  <c r="AJ23" i="37"/>
  <c r="AI23" i="37"/>
  <c r="AH23" i="37"/>
  <c r="AG23" i="37"/>
  <c r="AF23" i="37"/>
  <c r="AE23" i="37"/>
  <c r="BK22" i="37"/>
  <c r="BJ22" i="37"/>
  <c r="BI22" i="37"/>
  <c r="BH22" i="37"/>
  <c r="BG22" i="37"/>
  <c r="BF22" i="37"/>
  <c r="AM22" i="37"/>
  <c r="CV22" i="37" s="1"/>
  <c r="AL22" i="37"/>
  <c r="AK22" i="37"/>
  <c r="AJ22" i="37"/>
  <c r="AI22" i="37"/>
  <c r="AH22" i="37"/>
  <c r="AG22" i="37"/>
  <c r="AF22" i="37"/>
  <c r="AE22" i="37"/>
  <c r="BK21" i="37"/>
  <c r="BJ21" i="37"/>
  <c r="BI21" i="37"/>
  <c r="BH21" i="37"/>
  <c r="BG21" i="37"/>
  <c r="BF21" i="37"/>
  <c r="AM21" i="37"/>
  <c r="CY21" i="37" s="1"/>
  <c r="AL21" i="37"/>
  <c r="AK21" i="37"/>
  <c r="AJ21" i="37"/>
  <c r="AI21" i="37"/>
  <c r="AH21" i="37"/>
  <c r="AG21" i="37"/>
  <c r="AF21" i="37"/>
  <c r="AE21" i="37"/>
  <c r="BK20" i="37"/>
  <c r="BJ20" i="37"/>
  <c r="BI20" i="37"/>
  <c r="BH20" i="37"/>
  <c r="BG20" i="37"/>
  <c r="BF20" i="37"/>
  <c r="AM20" i="37"/>
  <c r="CY20" i="37" s="1"/>
  <c r="AL20" i="37"/>
  <c r="AK20" i="37"/>
  <c r="AJ20" i="37"/>
  <c r="AI20" i="37"/>
  <c r="AH20" i="37"/>
  <c r="AG20" i="37"/>
  <c r="AF20" i="37"/>
  <c r="AE20" i="37"/>
  <c r="BK19" i="37"/>
  <c r="BJ19" i="37"/>
  <c r="BI19" i="37"/>
  <c r="BH19" i="37"/>
  <c r="BG19" i="37"/>
  <c r="BF19" i="37"/>
  <c r="AM19" i="37"/>
  <c r="CY19" i="37" s="1"/>
  <c r="AL19" i="37"/>
  <c r="AK19" i="37"/>
  <c r="AJ19" i="37"/>
  <c r="AI19" i="37"/>
  <c r="AH19" i="37"/>
  <c r="AG19" i="37"/>
  <c r="AF19" i="37"/>
  <c r="AE19" i="37"/>
  <c r="BK18" i="37"/>
  <c r="BJ18" i="37"/>
  <c r="BI18" i="37"/>
  <c r="BH18" i="37"/>
  <c r="BG18" i="37"/>
  <c r="BF18" i="37"/>
  <c r="AM18" i="37"/>
  <c r="AL18" i="37"/>
  <c r="AK18" i="37"/>
  <c r="AJ18" i="37"/>
  <c r="AI18" i="37"/>
  <c r="AH18" i="37"/>
  <c r="AG18" i="37"/>
  <c r="AF18" i="37"/>
  <c r="AE18" i="37"/>
  <c r="BK17" i="37"/>
  <c r="BJ17" i="37"/>
  <c r="BI17" i="37"/>
  <c r="BH17" i="37"/>
  <c r="BG17" i="37"/>
  <c r="BF17" i="37"/>
  <c r="AM17" i="37"/>
  <c r="AL17" i="37"/>
  <c r="AK17" i="37"/>
  <c r="AJ17" i="37"/>
  <c r="AI17" i="37"/>
  <c r="AH17" i="37"/>
  <c r="AG17" i="37"/>
  <c r="AF17" i="37"/>
  <c r="AE17" i="37"/>
  <c r="BK16" i="37"/>
  <c r="BJ16" i="37"/>
  <c r="BI16" i="37"/>
  <c r="BH16" i="37"/>
  <c r="BG16" i="37"/>
  <c r="BF16" i="37"/>
  <c r="AM16" i="37"/>
  <c r="CY16" i="37" s="1"/>
  <c r="AL16" i="37"/>
  <c r="AK16" i="37"/>
  <c r="AJ16" i="37"/>
  <c r="AI16" i="37"/>
  <c r="AH16" i="37"/>
  <c r="AG16" i="37"/>
  <c r="AF16" i="37"/>
  <c r="AE16" i="37"/>
  <c r="BK15" i="37"/>
  <c r="BJ15" i="37"/>
  <c r="BI15" i="37"/>
  <c r="BH15" i="37"/>
  <c r="BG15" i="37"/>
  <c r="BF15" i="37"/>
  <c r="AM15" i="37"/>
  <c r="BA15" i="37" s="1"/>
  <c r="AL15" i="37"/>
  <c r="AK15" i="37"/>
  <c r="AJ15" i="37"/>
  <c r="AI15" i="37"/>
  <c r="AH15" i="37"/>
  <c r="AG15" i="37"/>
  <c r="AF15" i="37"/>
  <c r="AE15" i="37"/>
  <c r="BK14" i="37"/>
  <c r="BJ14" i="37"/>
  <c r="BI14" i="37"/>
  <c r="BH14" i="37"/>
  <c r="BG14" i="37"/>
  <c r="BF14" i="37"/>
  <c r="AM14" i="37"/>
  <c r="AL14" i="37"/>
  <c r="AK14" i="37"/>
  <c r="AJ14" i="37"/>
  <c r="AI14" i="37"/>
  <c r="AH14" i="37"/>
  <c r="AG14" i="37"/>
  <c r="AF14" i="37"/>
  <c r="AE14" i="37"/>
  <c r="BK13" i="37"/>
  <c r="BJ13" i="37"/>
  <c r="BI13" i="37"/>
  <c r="BH13" i="37"/>
  <c r="BG13" i="37"/>
  <c r="BF13" i="37"/>
  <c r="AM13" i="37"/>
  <c r="CY13" i="37" s="1"/>
  <c r="AL13" i="37"/>
  <c r="AK13" i="37"/>
  <c r="AJ13" i="37"/>
  <c r="AI13" i="37"/>
  <c r="AH13" i="37"/>
  <c r="AG13" i="37"/>
  <c r="AF13" i="37"/>
  <c r="AE13" i="37"/>
  <c r="BK12" i="37"/>
  <c r="BJ12" i="37"/>
  <c r="BI12" i="37"/>
  <c r="BH12" i="37"/>
  <c r="BG12" i="37"/>
  <c r="BF12" i="37"/>
  <c r="AM12" i="37"/>
  <c r="AL12" i="37"/>
  <c r="AK12" i="37"/>
  <c r="AJ12" i="37"/>
  <c r="AI12" i="37"/>
  <c r="AH12" i="37"/>
  <c r="AG12" i="37"/>
  <c r="AF12" i="37"/>
  <c r="AE12" i="37"/>
  <c r="BK11" i="37"/>
  <c r="BJ11" i="37"/>
  <c r="BI11" i="37"/>
  <c r="BH11" i="37"/>
  <c r="BG11" i="37"/>
  <c r="BF11" i="37"/>
  <c r="AM11" i="37"/>
  <c r="CY11" i="37" s="1"/>
  <c r="AL11" i="37"/>
  <c r="AK11" i="37"/>
  <c r="AJ11" i="37"/>
  <c r="AI11" i="37"/>
  <c r="AH11" i="37"/>
  <c r="AG11" i="37"/>
  <c r="AF11" i="37"/>
  <c r="AE11" i="37"/>
  <c r="BK10" i="37"/>
  <c r="BJ10" i="37"/>
  <c r="BI10" i="37"/>
  <c r="BH10" i="37"/>
  <c r="BG10" i="37"/>
  <c r="BF10" i="37"/>
  <c r="AM10" i="37"/>
  <c r="CX10" i="37" s="1"/>
  <c r="AL10" i="37"/>
  <c r="AK10" i="37"/>
  <c r="AJ10" i="37"/>
  <c r="AI10" i="37"/>
  <c r="AH10" i="37"/>
  <c r="AG10" i="37"/>
  <c r="AF10" i="37"/>
  <c r="AE10" i="37"/>
  <c r="AO15" i="37" l="1"/>
  <c r="AN21" i="37"/>
  <c r="AW15" i="37"/>
  <c r="AR19" i="37"/>
  <c r="AZ19" i="37"/>
  <c r="AN19" i="37"/>
  <c r="AV19" i="37"/>
  <c r="BD19" i="37"/>
  <c r="AN11" i="37"/>
  <c r="AR11" i="37"/>
  <c r="AV11" i="37"/>
  <c r="AZ11" i="37"/>
  <c r="BD11" i="37"/>
  <c r="BN11" i="37"/>
  <c r="BR11" i="37"/>
  <c r="BV11" i="37"/>
  <c r="BZ11" i="37"/>
  <c r="CJ11" i="37"/>
  <c r="CN11" i="37"/>
  <c r="CR11" i="37"/>
  <c r="CV11" i="37"/>
  <c r="AN13" i="37"/>
  <c r="AR13" i="37"/>
  <c r="AV13" i="37"/>
  <c r="AZ13" i="37"/>
  <c r="BD13" i="37"/>
  <c r="BN13" i="37"/>
  <c r="BR13" i="37"/>
  <c r="BV13" i="37"/>
  <c r="BZ13" i="37"/>
  <c r="CJ13" i="37"/>
  <c r="CN13" i="37"/>
  <c r="CR13" i="37"/>
  <c r="CV13" i="37"/>
  <c r="AS15" i="37"/>
  <c r="AN16" i="37"/>
  <c r="AR16" i="37"/>
  <c r="AV16" i="37"/>
  <c r="AZ16" i="37"/>
  <c r="BD16" i="37"/>
  <c r="BN16" i="37"/>
  <c r="BR16" i="37"/>
  <c r="BV16" i="37"/>
  <c r="BZ16" i="37"/>
  <c r="CJ16" i="37"/>
  <c r="CN16" i="37"/>
  <c r="CR16" i="37"/>
  <c r="CV16" i="37"/>
  <c r="AP19" i="37"/>
  <c r="AT19" i="37"/>
  <c r="AX19" i="37"/>
  <c r="BB19" i="37"/>
  <c r="BL19" i="37"/>
  <c r="BP19" i="37"/>
  <c r="BT19" i="37"/>
  <c r="BX19" i="37"/>
  <c r="CB19" i="37"/>
  <c r="CL19" i="37"/>
  <c r="CP19" i="37"/>
  <c r="CT19" i="37"/>
  <c r="CX19" i="37"/>
  <c r="AP21" i="37"/>
  <c r="AT21" i="37"/>
  <c r="AX21" i="37"/>
  <c r="BB21" i="37"/>
  <c r="BL21" i="37"/>
  <c r="BP21" i="37"/>
  <c r="BT21" i="37"/>
  <c r="BX21" i="37"/>
  <c r="CB21" i="37"/>
  <c r="CL21" i="37"/>
  <c r="CP21" i="37"/>
  <c r="CT21" i="37"/>
  <c r="CX21" i="37"/>
  <c r="AY23" i="37"/>
  <c r="BU23" i="37"/>
  <c r="CK23" i="37"/>
  <c r="AP24" i="37"/>
  <c r="AT24" i="37"/>
  <c r="AX24" i="37"/>
  <c r="BB24" i="37"/>
  <c r="BL24" i="37"/>
  <c r="BP24" i="37"/>
  <c r="BT24" i="37"/>
  <c r="BX24" i="37"/>
  <c r="CB24" i="37"/>
  <c r="CL24" i="37"/>
  <c r="CP24" i="37"/>
  <c r="CT24" i="37"/>
  <c r="CX24" i="37"/>
  <c r="AP26" i="37"/>
  <c r="AT26" i="37"/>
  <c r="AX26" i="37"/>
  <c r="BB26" i="37"/>
  <c r="BL26" i="37"/>
  <c r="BP26" i="37"/>
  <c r="BT26" i="37"/>
  <c r="BX26" i="37"/>
  <c r="CB26" i="37"/>
  <c r="CL26" i="37"/>
  <c r="CP26" i="37"/>
  <c r="CT26" i="37"/>
  <c r="CX26" i="37"/>
  <c r="AP11" i="37"/>
  <c r="AT11" i="37"/>
  <c r="AX11" i="37"/>
  <c r="BB11" i="37"/>
  <c r="BL11" i="37"/>
  <c r="BP11" i="37"/>
  <c r="BT11" i="37"/>
  <c r="BX11" i="37"/>
  <c r="CB11" i="37"/>
  <c r="CL11" i="37"/>
  <c r="CP11" i="37"/>
  <c r="CT11" i="37"/>
  <c r="CX11" i="37"/>
  <c r="AP13" i="37"/>
  <c r="AT13" i="37"/>
  <c r="AX13" i="37"/>
  <c r="BB13" i="37"/>
  <c r="BL13" i="37"/>
  <c r="BP13" i="37"/>
  <c r="BT13" i="37"/>
  <c r="BX13" i="37"/>
  <c r="CB13" i="37"/>
  <c r="CL13" i="37"/>
  <c r="CP13" i="37"/>
  <c r="CT13" i="37"/>
  <c r="CX13" i="37"/>
  <c r="AP16" i="37"/>
  <c r="AT16" i="37"/>
  <c r="AX16" i="37"/>
  <c r="BB16" i="37"/>
  <c r="BL16" i="37"/>
  <c r="BP16" i="37"/>
  <c r="BT16" i="37"/>
  <c r="BX16" i="37"/>
  <c r="CB16" i="37"/>
  <c r="CL16" i="37"/>
  <c r="CP16" i="37"/>
  <c r="CT16" i="37"/>
  <c r="CX16" i="37"/>
  <c r="BN19" i="37"/>
  <c r="BR19" i="37"/>
  <c r="BV19" i="37"/>
  <c r="BZ19" i="37"/>
  <c r="CJ19" i="37"/>
  <c r="CN19" i="37"/>
  <c r="CR19" i="37"/>
  <c r="CV19" i="37"/>
  <c r="AR21" i="37"/>
  <c r="AV21" i="37"/>
  <c r="AZ21" i="37"/>
  <c r="BD21" i="37"/>
  <c r="BN21" i="37"/>
  <c r="BR21" i="37"/>
  <c r="BV21" i="37"/>
  <c r="BZ21" i="37"/>
  <c r="CJ21" i="37"/>
  <c r="CN21" i="37"/>
  <c r="CR21" i="37"/>
  <c r="CV21" i="37"/>
  <c r="AQ23" i="37"/>
  <c r="BM23" i="37"/>
  <c r="CC23" i="37"/>
  <c r="AN24" i="37"/>
  <c r="AR24" i="37"/>
  <c r="AV24" i="37"/>
  <c r="AZ24" i="37"/>
  <c r="BD24" i="37"/>
  <c r="BN24" i="37"/>
  <c r="BR24" i="37"/>
  <c r="BV24" i="37"/>
  <c r="BZ24" i="37"/>
  <c r="CJ24" i="37"/>
  <c r="CN24" i="37"/>
  <c r="CR24" i="37"/>
  <c r="CV24" i="37"/>
  <c r="AN26" i="37"/>
  <c r="AR26" i="37"/>
  <c r="AV26" i="37"/>
  <c r="AZ26" i="37"/>
  <c r="BD26" i="37"/>
  <c r="BN26" i="37"/>
  <c r="BR26" i="37"/>
  <c r="BV26" i="37"/>
  <c r="BZ26" i="37"/>
  <c r="CJ26" i="37"/>
  <c r="CN26" i="37"/>
  <c r="CR26" i="37"/>
  <c r="CV26" i="37"/>
  <c r="W39" i="37"/>
  <c r="AA39" i="37"/>
  <c r="AN20" i="37"/>
  <c r="AP20" i="37"/>
  <c r="AR20" i="37"/>
  <c r="AT20" i="37"/>
  <c r="AV20" i="37"/>
  <c r="AX20" i="37"/>
  <c r="AZ20" i="37"/>
  <c r="BB20" i="37"/>
  <c r="BD20" i="37"/>
  <c r="BL20" i="37"/>
  <c r="BN20" i="37"/>
  <c r="BP20" i="37"/>
  <c r="BR20" i="37"/>
  <c r="BT20" i="37"/>
  <c r="BV20" i="37"/>
  <c r="BX20" i="37"/>
  <c r="BZ20" i="37"/>
  <c r="CB20" i="37"/>
  <c r="CJ20" i="37"/>
  <c r="CL20" i="37"/>
  <c r="CN20" i="37"/>
  <c r="CP20" i="37"/>
  <c r="CR20" i="37"/>
  <c r="CT20" i="37"/>
  <c r="CV20" i="37"/>
  <c r="CX20" i="37"/>
  <c r="AO21" i="37"/>
  <c r="AQ21" i="37"/>
  <c r="AS21" i="37"/>
  <c r="AU21" i="37"/>
  <c r="CG21" i="37" s="1"/>
  <c r="AW21" i="37"/>
  <c r="AY21" i="37"/>
  <c r="BA21" i="37"/>
  <c r="BC21" i="37"/>
  <c r="BE21" i="37"/>
  <c r="BM21" i="37"/>
  <c r="BO21" i="37"/>
  <c r="BQ21" i="37"/>
  <c r="BS21" i="37"/>
  <c r="DC21" i="37" s="1"/>
  <c r="BU21" i="37"/>
  <c r="BW21" i="37"/>
  <c r="BY21" i="37"/>
  <c r="CA21" i="37"/>
  <c r="CC21" i="37"/>
  <c r="CK21" i="37"/>
  <c r="CM21" i="37"/>
  <c r="CO21" i="37"/>
  <c r="CQ21" i="37"/>
  <c r="CS21" i="37"/>
  <c r="CU21" i="37"/>
  <c r="CW21" i="37"/>
  <c r="AN22" i="37"/>
  <c r="AP22" i="37"/>
  <c r="AR22" i="37"/>
  <c r="AT22" i="37"/>
  <c r="AW22" i="37"/>
  <c r="BA22" i="37"/>
  <c r="BE22" i="37"/>
  <c r="BO22" i="37"/>
  <c r="BS22" i="37"/>
  <c r="CZ22" i="37" s="1"/>
  <c r="BW22" i="37"/>
  <c r="CA22" i="37"/>
  <c r="CM22" i="37"/>
  <c r="CQ22" i="37"/>
  <c r="CX23" i="37"/>
  <c r="CV23" i="37"/>
  <c r="CT23" i="37"/>
  <c r="CR23" i="37"/>
  <c r="CP23" i="37"/>
  <c r="CN23" i="37"/>
  <c r="CL23" i="37"/>
  <c r="CJ23" i="37"/>
  <c r="CB23" i="37"/>
  <c r="BZ23" i="37"/>
  <c r="BX23" i="37"/>
  <c r="BV23" i="37"/>
  <c r="BT23" i="37"/>
  <c r="BR23" i="37"/>
  <c r="BP23" i="37"/>
  <c r="BN23" i="37"/>
  <c r="BL23" i="37"/>
  <c r="BD23" i="37"/>
  <c r="BB23" i="37"/>
  <c r="AZ23" i="37"/>
  <c r="AX23" i="37"/>
  <c r="AV23" i="37"/>
  <c r="AT23" i="37"/>
  <c r="AR23" i="37"/>
  <c r="AP23" i="37"/>
  <c r="AN23" i="37"/>
  <c r="CY23" i="37"/>
  <c r="CU23" i="37"/>
  <c r="CQ23" i="37"/>
  <c r="CM23" i="37"/>
  <c r="CA23" i="37"/>
  <c r="BW23" i="37"/>
  <c r="BS23" i="37"/>
  <c r="DA23" i="37" s="1"/>
  <c r="BO23" i="37"/>
  <c r="BE23" i="37"/>
  <c r="BA23" i="37"/>
  <c r="AW23" i="37"/>
  <c r="AS23" i="37"/>
  <c r="AO23" i="37"/>
  <c r="AU23" i="37"/>
  <c r="CF23" i="37" s="1"/>
  <c r="BC23" i="37"/>
  <c r="BQ23" i="37"/>
  <c r="BY23" i="37"/>
  <c r="CG23" i="37"/>
  <c r="CO23" i="37"/>
  <c r="CW23" i="37"/>
  <c r="AQ25" i="37"/>
  <c r="AY25" i="37"/>
  <c r="BM25" i="37"/>
  <c r="BU25" i="37"/>
  <c r="CC25" i="37"/>
  <c r="CK25" i="37"/>
  <c r="AO20" i="37"/>
  <c r="AQ20" i="37"/>
  <c r="AS20" i="37"/>
  <c r="AU20" i="37"/>
  <c r="CF20" i="37" s="1"/>
  <c r="AW20" i="37"/>
  <c r="AY20" i="37"/>
  <c r="BA20" i="37"/>
  <c r="BC20" i="37"/>
  <c r="BE20" i="37"/>
  <c r="BM20" i="37"/>
  <c r="BO20" i="37"/>
  <c r="BQ20" i="37"/>
  <c r="BS20" i="37"/>
  <c r="DC20" i="37" s="1"/>
  <c r="BU20" i="37"/>
  <c r="BW20" i="37"/>
  <c r="BY20" i="37"/>
  <c r="CA20" i="37"/>
  <c r="CC20" i="37"/>
  <c r="CK20" i="37"/>
  <c r="CM20" i="37"/>
  <c r="CO20" i="37"/>
  <c r="CQ20" i="37"/>
  <c r="CS20" i="37"/>
  <c r="CU20" i="37"/>
  <c r="CW20" i="37"/>
  <c r="CY22" i="37"/>
  <c r="CW22" i="37"/>
  <c r="CU22" i="37"/>
  <c r="CX22" i="37"/>
  <c r="CT22" i="37"/>
  <c r="CR22" i="37"/>
  <c r="CP22" i="37"/>
  <c r="CN22" i="37"/>
  <c r="CL22" i="37"/>
  <c r="CJ22" i="37"/>
  <c r="CB22" i="37"/>
  <c r="BZ22" i="37"/>
  <c r="BX22" i="37"/>
  <c r="BV22" i="37"/>
  <c r="BT22" i="37"/>
  <c r="BR22" i="37"/>
  <c r="BP22" i="37"/>
  <c r="BN22" i="37"/>
  <c r="BL22" i="37"/>
  <c r="BD22" i="37"/>
  <c r="BB22" i="37"/>
  <c r="AZ22" i="37"/>
  <c r="AX22" i="37"/>
  <c r="AV22" i="37"/>
  <c r="AO22" i="37"/>
  <c r="AQ22" i="37"/>
  <c r="AS22" i="37"/>
  <c r="AU22" i="37"/>
  <c r="CI22" i="37" s="1"/>
  <c r="AY22" i="37"/>
  <c r="BC22" i="37"/>
  <c r="BM22" i="37"/>
  <c r="BQ22" i="37"/>
  <c r="BU22" i="37"/>
  <c r="BY22" i="37"/>
  <c r="CC22" i="37"/>
  <c r="CK22" i="37"/>
  <c r="CO22" i="37"/>
  <c r="CS22" i="37"/>
  <c r="CX25" i="37"/>
  <c r="CV25" i="37"/>
  <c r="CT25" i="37"/>
  <c r="CR25" i="37"/>
  <c r="CP25" i="37"/>
  <c r="CN25" i="37"/>
  <c r="CL25" i="37"/>
  <c r="CJ25" i="37"/>
  <c r="CB25" i="37"/>
  <c r="BZ25" i="37"/>
  <c r="BX25" i="37"/>
  <c r="BV25" i="37"/>
  <c r="BT25" i="37"/>
  <c r="BR25" i="37"/>
  <c r="BP25" i="37"/>
  <c r="BN25" i="37"/>
  <c r="BL25" i="37"/>
  <c r="BD25" i="37"/>
  <c r="BB25" i="37"/>
  <c r="AZ25" i="37"/>
  <c r="AX25" i="37"/>
  <c r="AV25" i="37"/>
  <c r="AT25" i="37"/>
  <c r="AR25" i="37"/>
  <c r="AP25" i="37"/>
  <c r="AN25" i="37"/>
  <c r="CY25" i="37"/>
  <c r="CU25" i="37"/>
  <c r="CQ25" i="37"/>
  <c r="CM25" i="37"/>
  <c r="CA25" i="37"/>
  <c r="BW25" i="37"/>
  <c r="BS25" i="37"/>
  <c r="DA25" i="37" s="1"/>
  <c r="BO25" i="37"/>
  <c r="BE25" i="37"/>
  <c r="BA25" i="37"/>
  <c r="AW25" i="37"/>
  <c r="AS25" i="37"/>
  <c r="AO25" i="37"/>
  <c r="AU25" i="37"/>
  <c r="CF25" i="37" s="1"/>
  <c r="BC25" i="37"/>
  <c r="BQ25" i="37"/>
  <c r="BY25" i="37"/>
  <c r="CO25" i="37"/>
  <c r="CW25" i="37"/>
  <c r="AO27" i="37"/>
  <c r="AS27" i="37"/>
  <c r="AW27" i="37"/>
  <c r="BA27" i="37"/>
  <c r="BL27" i="37"/>
  <c r="BT27" i="37"/>
  <c r="CB27" i="37"/>
  <c r="CJ27" i="37"/>
  <c r="AQ28" i="37"/>
  <c r="AY28" i="37"/>
  <c r="BM28" i="37"/>
  <c r="BU28" i="37"/>
  <c r="CC28" i="37"/>
  <c r="CK28" i="37"/>
  <c r="CY27" i="37"/>
  <c r="CW27" i="37"/>
  <c r="CU27" i="37"/>
  <c r="CS27" i="37"/>
  <c r="CQ27" i="37"/>
  <c r="CO27" i="37"/>
  <c r="CM27" i="37"/>
  <c r="CK27" i="37"/>
  <c r="CC27" i="37"/>
  <c r="CA27" i="37"/>
  <c r="BY27" i="37"/>
  <c r="BW27" i="37"/>
  <c r="BU27" i="37"/>
  <c r="BS27" i="37"/>
  <c r="DA27" i="37" s="1"/>
  <c r="BQ27" i="37"/>
  <c r="BO27" i="37"/>
  <c r="BM27" i="37"/>
  <c r="BE27" i="37"/>
  <c r="CX27" i="37"/>
  <c r="CT27" i="37"/>
  <c r="CP27" i="37"/>
  <c r="CL27" i="37"/>
  <c r="BZ27" i="37"/>
  <c r="BV27" i="37"/>
  <c r="BR27" i="37"/>
  <c r="BN27" i="37"/>
  <c r="BD27" i="37"/>
  <c r="BB27" i="37"/>
  <c r="AZ27" i="37"/>
  <c r="AX27" i="37"/>
  <c r="AV27" i="37"/>
  <c r="AT27" i="37"/>
  <c r="AR27" i="37"/>
  <c r="AP27" i="37"/>
  <c r="AN27" i="37"/>
  <c r="AQ27" i="37"/>
  <c r="AU27" i="37"/>
  <c r="CG27" i="37" s="1"/>
  <c r="AY27" i="37"/>
  <c r="BC27" i="37"/>
  <c r="BP27" i="37"/>
  <c r="BX27" i="37"/>
  <c r="CN27" i="37"/>
  <c r="CV27" i="37"/>
  <c r="CX28" i="37"/>
  <c r="CV28" i="37"/>
  <c r="CT28" i="37"/>
  <c r="CR28" i="37"/>
  <c r="CP28" i="37"/>
  <c r="CN28" i="37"/>
  <c r="CL28" i="37"/>
  <c r="CJ28" i="37"/>
  <c r="CB28" i="37"/>
  <c r="BZ28" i="37"/>
  <c r="BX28" i="37"/>
  <c r="BV28" i="37"/>
  <c r="BT28" i="37"/>
  <c r="BR28" i="37"/>
  <c r="BP28" i="37"/>
  <c r="BN28" i="37"/>
  <c r="BL28" i="37"/>
  <c r="BD28" i="37"/>
  <c r="BB28" i="37"/>
  <c r="AZ28" i="37"/>
  <c r="AX28" i="37"/>
  <c r="AV28" i="37"/>
  <c r="AT28" i="37"/>
  <c r="AR28" i="37"/>
  <c r="AP28" i="37"/>
  <c r="AN28" i="37"/>
  <c r="CY28" i="37"/>
  <c r="CU28" i="37"/>
  <c r="CQ28" i="37"/>
  <c r="CM28" i="37"/>
  <c r="CA28" i="37"/>
  <c r="BW28" i="37"/>
  <c r="BS28" i="37"/>
  <c r="DA28" i="37" s="1"/>
  <c r="BO28" i="37"/>
  <c r="BE28" i="37"/>
  <c r="BA28" i="37"/>
  <c r="AW28" i="37"/>
  <c r="AS28" i="37"/>
  <c r="AO28" i="37"/>
  <c r="AU28" i="37"/>
  <c r="CH28" i="37" s="1"/>
  <c r="BC28" i="37"/>
  <c r="BQ28" i="37"/>
  <c r="BY28" i="37"/>
  <c r="CG28" i="37"/>
  <c r="CO28" i="37"/>
  <c r="CW28" i="37"/>
  <c r="AO24" i="37"/>
  <c r="AQ24" i="37"/>
  <c r="AS24" i="37"/>
  <c r="AU24" i="37"/>
  <c r="CG24" i="37" s="1"/>
  <c r="AW24" i="37"/>
  <c r="AY24" i="37"/>
  <c r="BA24" i="37"/>
  <c r="BC24" i="37"/>
  <c r="BE24" i="37"/>
  <c r="BM24" i="37"/>
  <c r="BO24" i="37"/>
  <c r="BQ24" i="37"/>
  <c r="BS24" i="37"/>
  <c r="DA24" i="37" s="1"/>
  <c r="BU24" i="37"/>
  <c r="BW24" i="37"/>
  <c r="BY24" i="37"/>
  <c r="CA24" i="37"/>
  <c r="CC24" i="37"/>
  <c r="CK24" i="37"/>
  <c r="CM24" i="37"/>
  <c r="CO24" i="37"/>
  <c r="CQ24" i="37"/>
  <c r="CS24" i="37"/>
  <c r="CU24" i="37"/>
  <c r="CW24" i="37"/>
  <c r="AO26" i="37"/>
  <c r="AQ26" i="37"/>
  <c r="AS26" i="37"/>
  <c r="AU26" i="37"/>
  <c r="CG26" i="37" s="1"/>
  <c r="AW26" i="37"/>
  <c r="AY26" i="37"/>
  <c r="BA26" i="37"/>
  <c r="BC26" i="37"/>
  <c r="BE26" i="37"/>
  <c r="BM26" i="37"/>
  <c r="BO26" i="37"/>
  <c r="BQ26" i="37"/>
  <c r="BS26" i="37"/>
  <c r="DA26" i="37" s="1"/>
  <c r="BU26" i="37"/>
  <c r="BW26" i="37"/>
  <c r="BY26" i="37"/>
  <c r="CA26" i="37"/>
  <c r="CC26" i="37"/>
  <c r="CK26" i="37"/>
  <c r="CM26" i="37"/>
  <c r="CO26" i="37"/>
  <c r="CQ26" i="37"/>
  <c r="CS26" i="37"/>
  <c r="CU26" i="37"/>
  <c r="CW26" i="37"/>
  <c r="CX15" i="37"/>
  <c r="CV15" i="37"/>
  <c r="CT15" i="37"/>
  <c r="CR15" i="37"/>
  <c r="CP15" i="37"/>
  <c r="CN15" i="37"/>
  <c r="CL15" i="37"/>
  <c r="CJ15" i="37"/>
  <c r="CB15" i="37"/>
  <c r="BZ15" i="37"/>
  <c r="BX15" i="37"/>
  <c r="BV15" i="37"/>
  <c r="BT15" i="37"/>
  <c r="BR15" i="37"/>
  <c r="BP15" i="37"/>
  <c r="BN15" i="37"/>
  <c r="BL15" i="37"/>
  <c r="BD15" i="37"/>
  <c r="BB15" i="37"/>
  <c r="AZ15" i="37"/>
  <c r="AX15" i="37"/>
  <c r="AV15" i="37"/>
  <c r="AT15" i="37"/>
  <c r="AR15" i="37"/>
  <c r="AP15" i="37"/>
  <c r="AN15" i="37"/>
  <c r="CY15" i="37"/>
  <c r="CW15" i="37"/>
  <c r="CU15" i="37"/>
  <c r="CS15" i="37"/>
  <c r="CQ15" i="37"/>
  <c r="CO15" i="37"/>
  <c r="CM15" i="37"/>
  <c r="CK15" i="37"/>
  <c r="CC15" i="37"/>
  <c r="CA15" i="37"/>
  <c r="BY15" i="37"/>
  <c r="BW15" i="37"/>
  <c r="BU15" i="37"/>
  <c r="BS15" i="37"/>
  <c r="DB15" i="37" s="1"/>
  <c r="BQ15" i="37"/>
  <c r="BO15" i="37"/>
  <c r="BM15" i="37"/>
  <c r="BE15" i="37"/>
  <c r="AQ15" i="37"/>
  <c r="AU15" i="37"/>
  <c r="CF15" i="37" s="1"/>
  <c r="AY15" i="37"/>
  <c r="BC15" i="37"/>
  <c r="CY17" i="37"/>
  <c r="CW17" i="37"/>
  <c r="CU17" i="37"/>
  <c r="CS17" i="37"/>
  <c r="CQ17" i="37"/>
  <c r="CO17" i="37"/>
  <c r="CM17" i="37"/>
  <c r="CK17" i="37"/>
  <c r="CC17" i="37"/>
  <c r="CA17" i="37"/>
  <c r="BY17" i="37"/>
  <c r="BW17" i="37"/>
  <c r="BU17" i="37"/>
  <c r="BS17" i="37"/>
  <c r="DC17" i="37" s="1"/>
  <c r="BQ17" i="37"/>
  <c r="BO17" i="37"/>
  <c r="BM17" i="37"/>
  <c r="BE17" i="37"/>
  <c r="AO17" i="37"/>
  <c r="AQ17" i="37"/>
  <c r="AS17" i="37"/>
  <c r="AU17" i="37"/>
  <c r="CG17" i="37" s="1"/>
  <c r="AW17" i="37"/>
  <c r="AY17" i="37"/>
  <c r="BA17" i="37"/>
  <c r="BC17" i="37"/>
  <c r="BL17" i="37"/>
  <c r="BP17" i="37"/>
  <c r="BT17" i="37"/>
  <c r="BX17" i="37"/>
  <c r="CB17" i="37"/>
  <c r="CJ17" i="37"/>
  <c r="CN17" i="37"/>
  <c r="CR17" i="37"/>
  <c r="CV17" i="37"/>
  <c r="CX18" i="37"/>
  <c r="CV18" i="37"/>
  <c r="CT18" i="37"/>
  <c r="CR18" i="37"/>
  <c r="CP18" i="37"/>
  <c r="CN18" i="37"/>
  <c r="CL18" i="37"/>
  <c r="CJ18" i="37"/>
  <c r="CB18" i="37"/>
  <c r="BZ18" i="37"/>
  <c r="BX18" i="37"/>
  <c r="BV18" i="37"/>
  <c r="BT18" i="37"/>
  <c r="BR18" i="37"/>
  <c r="BP18" i="37"/>
  <c r="BN18" i="37"/>
  <c r="BL18" i="37"/>
  <c r="BD18" i="37"/>
  <c r="BB18" i="37"/>
  <c r="AZ18" i="37"/>
  <c r="AX18" i="37"/>
  <c r="AV18" i="37"/>
  <c r="AT18" i="37"/>
  <c r="AR18" i="37"/>
  <c r="AP18" i="37"/>
  <c r="AN18" i="37"/>
  <c r="AQ18" i="37"/>
  <c r="AU18" i="37"/>
  <c r="CH18" i="37" s="1"/>
  <c r="AY18" i="37"/>
  <c r="BC18" i="37"/>
  <c r="BM18" i="37"/>
  <c r="BQ18" i="37"/>
  <c r="BU18" i="37"/>
  <c r="BY18" i="37"/>
  <c r="CC18" i="37"/>
  <c r="CK18" i="37"/>
  <c r="CO18" i="37"/>
  <c r="CS18" i="37"/>
  <c r="CW18" i="37"/>
  <c r="U39" i="37"/>
  <c r="AO16" i="37"/>
  <c r="AQ16" i="37"/>
  <c r="AS16" i="37"/>
  <c r="AU16" i="37"/>
  <c r="CG16" i="37" s="1"/>
  <c r="AW16" i="37"/>
  <c r="AY16" i="37"/>
  <c r="BA16" i="37"/>
  <c r="BC16" i="37"/>
  <c r="BE16" i="37"/>
  <c r="BM16" i="37"/>
  <c r="BO16" i="37"/>
  <c r="BQ16" i="37"/>
  <c r="BS16" i="37"/>
  <c r="DA16" i="37" s="1"/>
  <c r="BU16" i="37"/>
  <c r="BW16" i="37"/>
  <c r="BY16" i="37"/>
  <c r="CA16" i="37"/>
  <c r="CC16" i="37"/>
  <c r="CK16" i="37"/>
  <c r="CM16" i="37"/>
  <c r="CO16" i="37"/>
  <c r="CQ16" i="37"/>
  <c r="CS16" i="37"/>
  <c r="CU16" i="37"/>
  <c r="CW16" i="37"/>
  <c r="AN17" i="37"/>
  <c r="AP17" i="37"/>
  <c r="AR17" i="37"/>
  <c r="AT17" i="37"/>
  <c r="AV17" i="37"/>
  <c r="AX17" i="37"/>
  <c r="AZ17" i="37"/>
  <c r="BB17" i="37"/>
  <c r="BD17" i="37"/>
  <c r="BN17" i="37"/>
  <c r="BR17" i="37"/>
  <c r="BV17" i="37"/>
  <c r="BZ17" i="37"/>
  <c r="CL17" i="37"/>
  <c r="CP17" i="37"/>
  <c r="CT17" i="37"/>
  <c r="CX17" i="37"/>
  <c r="AO18" i="37"/>
  <c r="AS18" i="37"/>
  <c r="AW18" i="37"/>
  <c r="BA18" i="37"/>
  <c r="BE18" i="37"/>
  <c r="BO18" i="37"/>
  <c r="BS18" i="37"/>
  <c r="DA18" i="37" s="1"/>
  <c r="BW18" i="37"/>
  <c r="CA18" i="37"/>
  <c r="CM18" i="37"/>
  <c r="CQ18" i="37"/>
  <c r="CU18" i="37"/>
  <c r="CY18" i="37"/>
  <c r="AO19" i="37"/>
  <c r="AQ19" i="37"/>
  <c r="AS19" i="37"/>
  <c r="AU19" i="37"/>
  <c r="CG19" i="37" s="1"/>
  <c r="AW19" i="37"/>
  <c r="AY19" i="37"/>
  <c r="BA19" i="37"/>
  <c r="BC19" i="37"/>
  <c r="BE19" i="37"/>
  <c r="BM19" i="37"/>
  <c r="BO19" i="37"/>
  <c r="BQ19" i="37"/>
  <c r="BS19" i="37"/>
  <c r="DA19" i="37" s="1"/>
  <c r="BU19" i="37"/>
  <c r="BW19" i="37"/>
  <c r="BY19" i="37"/>
  <c r="CA19" i="37"/>
  <c r="CC19" i="37"/>
  <c r="CK19" i="37"/>
  <c r="CM19" i="37"/>
  <c r="CO19" i="37"/>
  <c r="CQ19" i="37"/>
  <c r="CS19" i="37"/>
  <c r="CU19" i="37"/>
  <c r="CW19" i="37"/>
  <c r="AO10" i="37"/>
  <c r="AQ10" i="37"/>
  <c r="AS10" i="37"/>
  <c r="AU10" i="37"/>
  <c r="CG10" i="37" s="1"/>
  <c r="AW10" i="37"/>
  <c r="AY10" i="37"/>
  <c r="BA10" i="37"/>
  <c r="BC10" i="37"/>
  <c r="BE10" i="37"/>
  <c r="S39" i="37"/>
  <c r="BM10" i="37"/>
  <c r="BO10" i="37"/>
  <c r="BQ10" i="37"/>
  <c r="BS10" i="37"/>
  <c r="DA10" i="37" s="1"/>
  <c r="BU10" i="37"/>
  <c r="BW10" i="37"/>
  <c r="BY10" i="37"/>
  <c r="CA10" i="37"/>
  <c r="CC10" i="37"/>
  <c r="CE10" i="37"/>
  <c r="CK10" i="37"/>
  <c r="CM10" i="37"/>
  <c r="CO10" i="37"/>
  <c r="CQ10" i="37"/>
  <c r="CS10" i="37"/>
  <c r="CU10" i="37"/>
  <c r="CW10" i="37"/>
  <c r="CX12" i="37"/>
  <c r="CV12" i="37"/>
  <c r="CT12" i="37"/>
  <c r="CR12" i="37"/>
  <c r="CP12" i="37"/>
  <c r="CN12" i="37"/>
  <c r="CL12" i="37"/>
  <c r="CJ12" i="37"/>
  <c r="CB12" i="37"/>
  <c r="BZ12" i="37"/>
  <c r="BX12" i="37"/>
  <c r="BV12" i="37"/>
  <c r="BT12" i="37"/>
  <c r="BR12" i="37"/>
  <c r="BP12" i="37"/>
  <c r="BN12" i="37"/>
  <c r="BL12" i="37"/>
  <c r="BD12" i="37"/>
  <c r="BB12" i="37"/>
  <c r="AZ12" i="37"/>
  <c r="AX12" i="37"/>
  <c r="AV12" i="37"/>
  <c r="AT12" i="37"/>
  <c r="AR12" i="37"/>
  <c r="AP12" i="37"/>
  <c r="AN12" i="37"/>
  <c r="AQ12" i="37"/>
  <c r="AU12" i="37"/>
  <c r="CF12" i="37" s="1"/>
  <c r="AY12" i="37"/>
  <c r="BC12" i="37"/>
  <c r="BM12" i="37"/>
  <c r="BQ12" i="37"/>
  <c r="BU12" i="37"/>
  <c r="BY12" i="37"/>
  <c r="CC12" i="37"/>
  <c r="CK12" i="37"/>
  <c r="CO12" i="37"/>
  <c r="CS12" i="37"/>
  <c r="CW12" i="37"/>
  <c r="CX14" i="37"/>
  <c r="CV14" i="37"/>
  <c r="CT14" i="37"/>
  <c r="CR14" i="37"/>
  <c r="CP14" i="37"/>
  <c r="CN14" i="37"/>
  <c r="CL14" i="37"/>
  <c r="CJ14" i="37"/>
  <c r="CB14" i="37"/>
  <c r="BZ14" i="37"/>
  <c r="BX14" i="37"/>
  <c r="BV14" i="37"/>
  <c r="BT14" i="37"/>
  <c r="BR14" i="37"/>
  <c r="BP14" i="37"/>
  <c r="BN14" i="37"/>
  <c r="BL14" i="37"/>
  <c r="BD14" i="37"/>
  <c r="BB14" i="37"/>
  <c r="AZ14" i="37"/>
  <c r="AX14" i="37"/>
  <c r="AV14" i="37"/>
  <c r="AT14" i="37"/>
  <c r="AR14" i="37"/>
  <c r="AP14" i="37"/>
  <c r="AN14" i="37"/>
  <c r="AQ14" i="37"/>
  <c r="AU14" i="37"/>
  <c r="CF14" i="37" s="1"/>
  <c r="AY14" i="37"/>
  <c r="BC14" i="37"/>
  <c r="BM14" i="37"/>
  <c r="BQ14" i="37"/>
  <c r="BU14" i="37"/>
  <c r="BY14" i="37"/>
  <c r="CC14" i="37"/>
  <c r="CG14" i="37"/>
  <c r="CK14" i="37"/>
  <c r="CO14" i="37"/>
  <c r="CS14" i="37"/>
  <c r="CW14" i="37"/>
  <c r="AN10" i="37"/>
  <c r="AP10" i="37"/>
  <c r="AR10" i="37"/>
  <c r="AT10" i="37"/>
  <c r="AV10" i="37"/>
  <c r="AX10" i="37"/>
  <c r="AZ10" i="37"/>
  <c r="BB10" i="37"/>
  <c r="BD10" i="37"/>
  <c r="Q39" i="37"/>
  <c r="Y39" i="37"/>
  <c r="BL10" i="37"/>
  <c r="BN10" i="37"/>
  <c r="BP10" i="37"/>
  <c r="BR10" i="37"/>
  <c r="BT10" i="37"/>
  <c r="BV10" i="37"/>
  <c r="BX10" i="37"/>
  <c r="BZ10" i="37"/>
  <c r="CB10" i="37"/>
  <c r="CJ10" i="37"/>
  <c r="CL10" i="37"/>
  <c r="CN10" i="37"/>
  <c r="CP10" i="37"/>
  <c r="CR10" i="37"/>
  <c r="CT10" i="37"/>
  <c r="CV10" i="37"/>
  <c r="CY10" i="37"/>
  <c r="AO12" i="37"/>
  <c r="AS12" i="37"/>
  <c r="AW12" i="37"/>
  <c r="BA12" i="37"/>
  <c r="BE12" i="37"/>
  <c r="BO12" i="37"/>
  <c r="BS12" i="37"/>
  <c r="DA12" i="37" s="1"/>
  <c r="BW12" i="37"/>
  <c r="CA12" i="37"/>
  <c r="CM12" i="37"/>
  <c r="CQ12" i="37"/>
  <c r="CU12" i="37"/>
  <c r="CY12" i="37"/>
  <c r="AO14" i="37"/>
  <c r="AS14" i="37"/>
  <c r="AW14" i="37"/>
  <c r="BA14" i="37"/>
  <c r="BE14" i="37"/>
  <c r="BO14" i="37"/>
  <c r="BS14" i="37"/>
  <c r="DA14" i="37" s="1"/>
  <c r="BW14" i="37"/>
  <c r="CA14" i="37"/>
  <c r="CM14" i="37"/>
  <c r="CQ14" i="37"/>
  <c r="CU14" i="37"/>
  <c r="CY14" i="37"/>
  <c r="AO11" i="37"/>
  <c r="AQ11" i="37"/>
  <c r="AS11" i="37"/>
  <c r="AU11" i="37"/>
  <c r="CG11" i="37" s="1"/>
  <c r="AW11" i="37"/>
  <c r="AY11" i="37"/>
  <c r="BA11" i="37"/>
  <c r="BC11" i="37"/>
  <c r="BE11" i="37"/>
  <c r="BM11" i="37"/>
  <c r="BO11" i="37"/>
  <c r="BQ11" i="37"/>
  <c r="BS11" i="37"/>
  <c r="DA11" i="37" s="1"/>
  <c r="BU11" i="37"/>
  <c r="BW11" i="37"/>
  <c r="BY11" i="37"/>
  <c r="CA11" i="37"/>
  <c r="CC11" i="37"/>
  <c r="CK11" i="37"/>
  <c r="CM11" i="37"/>
  <c r="CO11" i="37"/>
  <c r="CQ11" i="37"/>
  <c r="CS11" i="37"/>
  <c r="CU11" i="37"/>
  <c r="CW11" i="37"/>
  <c r="AO13" i="37"/>
  <c r="AQ13" i="37"/>
  <c r="AS13" i="37"/>
  <c r="AU13" i="37"/>
  <c r="CG13" i="37" s="1"/>
  <c r="AW13" i="37"/>
  <c r="AY13" i="37"/>
  <c r="BA13" i="37"/>
  <c r="BC13" i="37"/>
  <c r="BE13" i="37"/>
  <c r="BM13" i="37"/>
  <c r="BO13" i="37"/>
  <c r="BQ13" i="37"/>
  <c r="BS13" i="37"/>
  <c r="DA13" i="37" s="1"/>
  <c r="BU13" i="37"/>
  <c r="BW13" i="37"/>
  <c r="BY13" i="37"/>
  <c r="CA13" i="37"/>
  <c r="CC13" i="37"/>
  <c r="CK13" i="37"/>
  <c r="CM13" i="37"/>
  <c r="CO13" i="37"/>
  <c r="CQ13" i="37"/>
  <c r="CS13" i="37"/>
  <c r="CU13" i="37"/>
  <c r="CW13" i="37"/>
  <c r="C6" i="30"/>
  <c r="D6" i="30" s="1"/>
  <c r="D38" i="30" s="1"/>
  <c r="D37" i="30" s="1"/>
  <c r="C35" i="30"/>
  <c r="DA17" i="37" l="1"/>
  <c r="CG25" i="37"/>
  <c r="CG22" i="37"/>
  <c r="CZ23" i="37"/>
  <c r="DC14" i="37"/>
  <c r="DC10" i="37"/>
  <c r="CF17" i="37"/>
  <c r="CZ25" i="37"/>
  <c r="CG18" i="37"/>
  <c r="CE18" i="37"/>
  <c r="CI12" i="37"/>
  <c r="DC25" i="37"/>
  <c r="DB25" i="37"/>
  <c r="CG20" i="37"/>
  <c r="DA21" i="37"/>
  <c r="CD10" i="37"/>
  <c r="CI10" i="37"/>
  <c r="DA15" i="37"/>
  <c r="DB28" i="37"/>
  <c r="DC23" i="37"/>
  <c r="DB23" i="37"/>
  <c r="CF28" i="37"/>
  <c r="CF10" i="37"/>
  <c r="Q61" i="37"/>
  <c r="O170" i="24" s="1"/>
  <c r="S35" i="37"/>
  <c r="Q173" i="24" s="1"/>
  <c r="U31" i="37"/>
  <c r="S169" i="24" s="1"/>
  <c r="CI18" i="37"/>
  <c r="DB14" i="37"/>
  <c r="DC13" i="37"/>
  <c r="CE14" i="37"/>
  <c r="DC18" i="37"/>
  <c r="CZ15" i="37"/>
  <c r="DC15" i="37"/>
  <c r="CD15" i="37"/>
  <c r="DC28" i="37"/>
  <c r="CI28" i="37"/>
  <c r="CF27" i="37"/>
  <c r="CD27" i="37"/>
  <c r="CI27" i="37"/>
  <c r="CE20" i="37"/>
  <c r="DB18" i="37"/>
  <c r="CG15" i="37"/>
  <c r="CH15" i="37"/>
  <c r="CE27" i="37"/>
  <c r="Q95" i="37"/>
  <c r="O189" i="24" s="1"/>
  <c r="Q91" i="37"/>
  <c r="O187" i="24" s="1"/>
  <c r="AA35" i="37"/>
  <c r="Y173" i="24" s="1"/>
  <c r="Q33" i="37"/>
  <c r="O171" i="24" s="1"/>
  <c r="CH26" i="37"/>
  <c r="CD26" i="37"/>
  <c r="CF26" i="37"/>
  <c r="CH24" i="37"/>
  <c r="CD24" i="37"/>
  <c r="CF24" i="37"/>
  <c r="DB27" i="37"/>
  <c r="CZ27" i="37"/>
  <c r="CE25" i="37"/>
  <c r="CD25" i="37"/>
  <c r="CH25" i="37"/>
  <c r="CD22" i="37"/>
  <c r="CH22" i="37"/>
  <c r="CE23" i="37"/>
  <c r="CD23" i="37"/>
  <c r="CH23" i="37"/>
  <c r="DB22" i="37"/>
  <c r="DC22" i="37"/>
  <c r="CH21" i="37"/>
  <c r="CF21" i="37"/>
  <c r="CD21" i="37"/>
  <c r="DB20" i="37"/>
  <c r="CH20" i="37"/>
  <c r="CD20" i="37"/>
  <c r="CI20" i="37"/>
  <c r="CG12" i="37"/>
  <c r="CE12" i="37"/>
  <c r="S65" i="37"/>
  <c r="Q174" i="24" s="1"/>
  <c r="U61" i="37"/>
  <c r="S170" i="24" s="1"/>
  <c r="S37" i="37"/>
  <c r="Q175" i="24" s="1"/>
  <c r="W35" i="37"/>
  <c r="U173" i="24" s="1"/>
  <c r="U33" i="37"/>
  <c r="S171" i="24" s="1"/>
  <c r="Y31" i="37"/>
  <c r="W169" i="24" s="1"/>
  <c r="Q31" i="37"/>
  <c r="O169" i="24" s="1"/>
  <c r="CH17" i="37"/>
  <c r="CF18" i="37"/>
  <c r="CZ28" i="37"/>
  <c r="DC27" i="37"/>
  <c r="CE26" i="37"/>
  <c r="CZ26" i="37"/>
  <c r="DB26" i="37"/>
  <c r="CE24" i="37"/>
  <c r="DB24" i="37"/>
  <c r="CZ24" i="37"/>
  <c r="CE28" i="37"/>
  <c r="CD28" i="37"/>
  <c r="CH27" i="37"/>
  <c r="DC26" i="37"/>
  <c r="DC24" i="37"/>
  <c r="CI26" i="37"/>
  <c r="CI25" i="37"/>
  <c r="CF22" i="37"/>
  <c r="DA20" i="37"/>
  <c r="CI24" i="37"/>
  <c r="CI23" i="37"/>
  <c r="CE22" i="37"/>
  <c r="DA22" i="37"/>
  <c r="CE21" i="37"/>
  <c r="DB21" i="37"/>
  <c r="CZ21" i="37"/>
  <c r="CZ20" i="37"/>
  <c r="CI21" i="37"/>
  <c r="CH19" i="37"/>
  <c r="CD19" i="37"/>
  <c r="CF19" i="37"/>
  <c r="CH16" i="37"/>
  <c r="CF16" i="37"/>
  <c r="CD16" i="37"/>
  <c r="CI19" i="37"/>
  <c r="DB17" i="37"/>
  <c r="CZ17" i="37"/>
  <c r="CE17" i="37"/>
  <c r="CI17" i="37"/>
  <c r="Q97" i="37"/>
  <c r="O190" i="24" s="1"/>
  <c r="Q93" i="37"/>
  <c r="O188" i="24" s="1"/>
  <c r="AA65" i="37"/>
  <c r="Y174" i="24" s="1"/>
  <c r="Q63" i="37"/>
  <c r="O172" i="24" s="1"/>
  <c r="U97" i="37"/>
  <c r="S190" i="24" s="1"/>
  <c r="CE19" i="37"/>
  <c r="DB19" i="37"/>
  <c r="CZ19" i="37"/>
  <c r="DC19" i="37"/>
  <c r="CZ18" i="37"/>
  <c r="CD17" i="37"/>
  <c r="CE16" i="37"/>
  <c r="DB16" i="37"/>
  <c r="CZ16" i="37"/>
  <c r="CD18" i="37"/>
  <c r="DC16" i="37"/>
  <c r="CE15" i="37"/>
  <c r="CI15" i="37"/>
  <c r="CI16" i="37"/>
  <c r="CZ12" i="37"/>
  <c r="CD14" i="37"/>
  <c r="CH14" i="37"/>
  <c r="CD12" i="37"/>
  <c r="CH12" i="37"/>
  <c r="W95" i="37"/>
  <c r="U189" i="24" s="1"/>
  <c r="W93" i="37"/>
  <c r="U188" i="24" s="1"/>
  <c r="W91" i="37"/>
  <c r="U187" i="24" s="1"/>
  <c r="Q67" i="37"/>
  <c r="O176" i="24" s="1"/>
  <c r="U65" i="37"/>
  <c r="S174" i="24" s="1"/>
  <c r="S63" i="37"/>
  <c r="Q172" i="24" s="1"/>
  <c r="W61" i="37"/>
  <c r="U170" i="24" s="1"/>
  <c r="CZ10" i="37"/>
  <c r="Q37" i="37"/>
  <c r="O175" i="24" s="1"/>
  <c r="U35" i="37"/>
  <c r="S173" i="24" s="1"/>
  <c r="S33" i="37"/>
  <c r="Q171" i="24" s="1"/>
  <c r="W31" i="37"/>
  <c r="U169" i="24" s="1"/>
  <c r="CH13" i="37"/>
  <c r="CD13" i="37"/>
  <c r="CF13" i="37"/>
  <c r="CH11" i="37"/>
  <c r="CD11" i="37"/>
  <c r="CF11" i="37"/>
  <c r="CE13" i="37"/>
  <c r="DB13" i="37"/>
  <c r="CZ13" i="37"/>
  <c r="CE11" i="37"/>
  <c r="DB11" i="37"/>
  <c r="CZ11" i="37"/>
  <c r="CI14" i="37"/>
  <c r="CZ14" i="37"/>
  <c r="DC12" i="37"/>
  <c r="DB12" i="37"/>
  <c r="DC11" i="37"/>
  <c r="W97" i="37"/>
  <c r="U190" i="24" s="1"/>
  <c r="U95" i="37"/>
  <c r="S189" i="24" s="1"/>
  <c r="U93" i="37"/>
  <c r="S188" i="24" s="1"/>
  <c r="U91" i="37"/>
  <c r="S187" i="24" s="1"/>
  <c r="S67" i="37"/>
  <c r="Q176" i="24" s="1"/>
  <c r="W65" i="37"/>
  <c r="U174" i="24" s="1"/>
  <c r="U63" i="37"/>
  <c r="S172" i="24" s="1"/>
  <c r="Y61" i="37"/>
  <c r="W170" i="24" s="1"/>
  <c r="CI13" i="37"/>
  <c r="CI11" i="37"/>
  <c r="S97" i="37"/>
  <c r="Q190" i="24" s="1"/>
  <c r="S95" i="37"/>
  <c r="Q189" i="24" s="1"/>
  <c r="S93" i="37"/>
  <c r="Q188" i="24" s="1"/>
  <c r="S91" i="37"/>
  <c r="Q187" i="24" s="1"/>
  <c r="U67" i="37"/>
  <c r="S176" i="24" s="1"/>
  <c r="Y65" i="37"/>
  <c r="W174" i="24" s="1"/>
  <c r="Q65" i="37"/>
  <c r="O174" i="24" s="1"/>
  <c r="AA61" i="37"/>
  <c r="Y170" i="24" s="1"/>
  <c r="S61" i="37"/>
  <c r="Q170" i="24" s="1"/>
  <c r="DB10" i="37"/>
  <c r="U37" i="37"/>
  <c r="S175" i="24" s="1"/>
  <c r="Y35" i="37"/>
  <c r="W173" i="24" s="1"/>
  <c r="Q35" i="37"/>
  <c r="O173" i="24" s="1"/>
  <c r="AA31" i="37"/>
  <c r="Y169" i="24" s="1"/>
  <c r="S31" i="37"/>
  <c r="Q169" i="24" s="1"/>
  <c r="CH10" i="37"/>
  <c r="S99" i="37" l="1"/>
  <c r="W69" i="37"/>
  <c r="U99" i="37"/>
  <c r="U69" i="37"/>
  <c r="W99" i="37"/>
  <c r="Q69" i="37"/>
  <c r="AA69" i="37"/>
  <c r="Y69" i="37"/>
  <c r="S69" i="37"/>
  <c r="Q99" i="37"/>
  <c r="D34" i="30"/>
  <c r="D25" i="30"/>
  <c r="D28" i="30" l="1"/>
  <c r="D27" i="30"/>
  <c r="C7" i="30" l="1"/>
  <c r="D7" i="30" s="1"/>
  <c r="D5" i="30" s="1"/>
  <c r="C3" i="30"/>
  <c r="D3" i="30" l="1"/>
  <c r="M90" i="24"/>
  <c r="P43" i="24" l="1"/>
  <c r="M93" i="24"/>
  <c r="M71" i="24"/>
  <c r="M95" i="24"/>
  <c r="M85" i="24"/>
  <c r="M81" i="24"/>
  <c r="M96" i="24"/>
  <c r="M109" i="24"/>
  <c r="M80" i="24"/>
  <c r="U56" i="24"/>
  <c r="M86" i="24"/>
  <c r="M84" i="24"/>
  <c r="M72" i="24"/>
  <c r="Y57" i="24"/>
  <c r="Y56" i="24"/>
  <c r="M79" i="24"/>
  <c r="M69" i="24"/>
  <c r="M102" i="24"/>
  <c r="U57" i="24"/>
  <c r="M111" i="24"/>
  <c r="M87" i="24"/>
  <c r="M94" i="24"/>
  <c r="M91" i="24"/>
  <c r="M110" i="24"/>
  <c r="M70" i="24"/>
  <c r="M101" i="24"/>
  <c r="M78" i="24"/>
  <c r="O80" i="24" l="1"/>
  <c r="U80" i="24"/>
  <c r="Y81" i="24"/>
  <c r="Y87" i="24"/>
  <c r="M83" i="24"/>
  <c r="Y83" i="24" s="1"/>
  <c r="M76" i="24"/>
  <c r="M77" i="24"/>
  <c r="Y77" i="24" s="1"/>
  <c r="M82" i="24"/>
  <c r="O82" i="24" s="1"/>
  <c r="O86" i="24"/>
  <c r="U86" i="24"/>
  <c r="O110" i="24"/>
  <c r="S110" i="24"/>
  <c r="S94" i="24"/>
  <c r="O94" i="24"/>
  <c r="S58" i="24"/>
  <c r="O58" i="24"/>
  <c r="O56" i="24"/>
  <c r="O57" i="24"/>
  <c r="S56" i="24"/>
  <c r="S57" i="24"/>
  <c r="U58" i="24"/>
  <c r="S109" i="24"/>
  <c r="O101" i="24"/>
  <c r="O96" i="24"/>
  <c r="O95" i="24"/>
  <c r="S93" i="24"/>
  <c r="M108" i="24"/>
  <c r="M92" i="24"/>
  <c r="M88" i="24"/>
  <c r="U68" i="24"/>
  <c r="U67" i="24"/>
  <c r="U206" i="24" s="1"/>
  <c r="Y68" i="24"/>
  <c r="Y67" i="24"/>
  <c r="AL43" i="24"/>
  <c r="AK43" i="24"/>
  <c r="AJ43" i="24"/>
  <c r="AI43" i="24"/>
  <c r="AH43" i="24"/>
  <c r="AG43" i="24"/>
  <c r="AF43" i="24"/>
  <c r="AE43" i="24"/>
  <c r="AD43" i="24"/>
  <c r="AC43" i="24"/>
  <c r="AB43" i="24"/>
  <c r="AA43" i="24"/>
  <c r="N45" i="24" s="1"/>
  <c r="O145" i="24" s="1"/>
  <c r="Y79" i="24" l="1"/>
  <c r="U82" i="24"/>
  <c r="U84" i="24" s="1"/>
  <c r="Y85" i="24"/>
  <c r="U76" i="24"/>
  <c r="O76" i="24"/>
  <c r="O78" i="24" s="1"/>
  <c r="O84" i="24"/>
  <c r="Y121" i="24"/>
  <c r="S108" i="24"/>
  <c r="U121" i="24"/>
  <c r="U122" i="24"/>
  <c r="Y120" i="24"/>
  <c r="U120" i="24"/>
  <c r="S92" i="24"/>
  <c r="U116" i="24"/>
  <c r="Y114" i="24"/>
  <c r="U114" i="24"/>
  <c r="Y115" i="24"/>
  <c r="U115" i="24"/>
  <c r="Y106" i="24"/>
  <c r="U106" i="24"/>
  <c r="Y107" i="24"/>
  <c r="U107" i="24"/>
  <c r="O68" i="24"/>
  <c r="O67" i="24"/>
  <c r="O194" i="24" s="1"/>
  <c r="W110" i="24"/>
  <c r="W109" i="24"/>
  <c r="O108" i="24"/>
  <c r="W94" i="24"/>
  <c r="W93" i="24"/>
  <c r="O92" i="24"/>
  <c r="U113" i="24" s="1"/>
  <c r="U78" i="24" l="1"/>
  <c r="O120" i="24"/>
  <c r="O121" i="24"/>
  <c r="O122" i="24"/>
  <c r="S121" i="24"/>
  <c r="S122" i="24"/>
  <c r="S106" i="24"/>
  <c r="S120" i="24"/>
  <c r="U119" i="24"/>
  <c r="U118" i="24"/>
  <c r="Y118" i="24"/>
  <c r="Y117" i="24"/>
  <c r="U117" i="24"/>
  <c r="O119" i="24"/>
  <c r="S119" i="24"/>
  <c r="O113" i="24"/>
  <c r="S113" i="24"/>
  <c r="S116" i="24"/>
  <c r="O116" i="24"/>
  <c r="S107" i="24"/>
  <c r="U112" i="24"/>
  <c r="S118" i="24"/>
  <c r="S117" i="24"/>
  <c r="O118" i="24"/>
  <c r="O117" i="24"/>
  <c r="O147" i="24"/>
  <c r="U273" i="24" s="1"/>
  <c r="O91" i="24"/>
  <c r="O88" i="24"/>
  <c r="U210" i="24" s="1"/>
  <c r="O114" i="24"/>
  <c r="S114" i="24"/>
  <c r="Y112" i="24"/>
  <c r="S111" i="24"/>
  <c r="S115" i="24"/>
  <c r="O115" i="24"/>
  <c r="U111" i="24"/>
  <c r="O111" i="24"/>
  <c r="S112" i="24"/>
  <c r="Y111" i="24"/>
  <c r="O112" i="24"/>
  <c r="O103" i="24"/>
  <c r="O106" i="24"/>
  <c r="O107" i="24"/>
  <c r="Y103" i="24"/>
  <c r="Y105" i="24" s="1"/>
  <c r="Y102" i="24"/>
  <c r="U102" i="24"/>
  <c r="U104" i="24" s="1"/>
  <c r="U103" i="24"/>
  <c r="U105" i="24" s="1"/>
  <c r="S102" i="24"/>
  <c r="S103" i="24"/>
  <c r="O102" i="24"/>
  <c r="W108" i="24"/>
  <c r="Y110" i="24"/>
  <c r="Y109" i="24"/>
  <c r="O109" i="24"/>
  <c r="W92" i="24"/>
  <c r="Y94" i="24"/>
  <c r="Y93" i="24"/>
  <c r="O93" i="24"/>
  <c r="Y104" i="24" l="1"/>
  <c r="O210" i="24"/>
  <c r="Y210" i="24"/>
  <c r="S211" i="24"/>
  <c r="O211" i="24"/>
  <c r="U211" i="24"/>
  <c r="S210" i="24"/>
  <c r="Y211" i="24"/>
  <c r="U272" i="24"/>
  <c r="O272" i="24"/>
  <c r="S272" i="24"/>
  <c r="O181" i="24"/>
  <c r="Y132" i="24"/>
  <c r="Y133" i="24"/>
  <c r="Y130" i="24"/>
  <c r="Y207" i="24" s="1"/>
  <c r="Y129" i="24"/>
  <c r="Y206" i="24" s="1"/>
  <c r="Y126" i="24"/>
  <c r="Y127" i="24"/>
  <c r="Y124" i="24"/>
  <c r="Y199" i="24" s="1"/>
  <c r="Y123" i="24"/>
  <c r="Y198" i="24" s="1"/>
  <c r="U133" i="24"/>
  <c r="U134" i="24"/>
  <c r="U271" i="24" s="1"/>
  <c r="U128" i="24"/>
  <c r="U132" i="24"/>
  <c r="U130" i="24"/>
  <c r="U162" i="24" s="1"/>
  <c r="U131" i="24"/>
  <c r="U183" i="24" s="1"/>
  <c r="U129" i="24"/>
  <c r="S129" i="24"/>
  <c r="S161" i="24" s="1"/>
  <c r="U126" i="24"/>
  <c r="U127" i="24"/>
  <c r="S132" i="24"/>
  <c r="U125" i="24"/>
  <c r="U181" i="24" s="1"/>
  <c r="U124" i="24"/>
  <c r="U158" i="24" s="1"/>
  <c r="U123" i="24"/>
  <c r="U198" i="24" s="1"/>
  <c r="S134" i="24"/>
  <c r="S133" i="24"/>
  <c r="S130" i="24"/>
  <c r="S207" i="24" s="1"/>
  <c r="S131" i="24"/>
  <c r="S185" i="24" s="1"/>
  <c r="S128" i="24"/>
  <c r="S126" i="24"/>
  <c r="S200" i="24" s="1"/>
  <c r="S127" i="24"/>
  <c r="S125" i="24"/>
  <c r="S181" i="24" s="1"/>
  <c r="S123" i="24"/>
  <c r="S194" i="24" s="1"/>
  <c r="O134" i="24"/>
  <c r="O271" i="24" s="1"/>
  <c r="S124" i="24"/>
  <c r="S158" i="24" s="1"/>
  <c r="O132" i="24"/>
  <c r="O133" i="24"/>
  <c r="O129" i="24"/>
  <c r="O206" i="24" s="1"/>
  <c r="O131" i="24"/>
  <c r="O270" i="24" s="1"/>
  <c r="O130" i="24"/>
  <c r="O166" i="24" s="1"/>
  <c r="O128" i="24"/>
  <c r="O126" i="24"/>
  <c r="O127" i="24"/>
  <c r="O125" i="24"/>
  <c r="O179" i="24" s="1"/>
  <c r="O123" i="24"/>
  <c r="O124" i="24"/>
  <c r="O199" i="24" s="1"/>
  <c r="Y208" i="24"/>
  <c r="U270" i="24"/>
  <c r="O273" i="24"/>
  <c r="S273" i="24"/>
  <c r="Y212" i="24"/>
  <c r="Y213" i="24"/>
  <c r="U212" i="24"/>
  <c r="U213" i="24"/>
  <c r="S212" i="24"/>
  <c r="S213" i="24"/>
  <c r="O212" i="24"/>
  <c r="O213" i="24"/>
  <c r="O146" i="24"/>
  <c r="O90" i="24"/>
  <c r="O105" i="24"/>
  <c r="S105" i="24"/>
  <c r="O104" i="24"/>
  <c r="S104" i="24"/>
  <c r="Y108" i="24"/>
  <c r="Y92" i="24"/>
  <c r="U161" i="24" l="1"/>
  <c r="S183" i="24"/>
  <c r="U207" i="24"/>
  <c r="O157" i="24"/>
  <c r="O162" i="24"/>
  <c r="U185" i="24"/>
  <c r="O198" i="24"/>
  <c r="U203" i="24"/>
  <c r="S153" i="24"/>
  <c r="U166" i="24"/>
  <c r="U195" i="24"/>
  <c r="U199" i="24"/>
  <c r="O158" i="24"/>
  <c r="Y194" i="24"/>
  <c r="Y153" i="24"/>
  <c r="Y154" i="24"/>
  <c r="Y157" i="24"/>
  <c r="Y158" i="24"/>
  <c r="O161" i="24"/>
  <c r="Y165" i="24"/>
  <c r="Y166" i="24"/>
  <c r="U179" i="24"/>
  <c r="O183" i="24"/>
  <c r="U202" i="24"/>
  <c r="U194" i="24"/>
  <c r="Y195" i="24"/>
  <c r="S202" i="24"/>
  <c r="Y202" i="24"/>
  <c r="O207" i="24"/>
  <c r="S195" i="24"/>
  <c r="S206" i="24"/>
  <c r="O154" i="24"/>
  <c r="U153" i="24"/>
  <c r="U154" i="24"/>
  <c r="U157" i="24"/>
  <c r="Y161" i="24"/>
  <c r="O165" i="24"/>
  <c r="S166" i="24"/>
  <c r="S179" i="24"/>
  <c r="O185" i="24"/>
  <c r="O153" i="24"/>
  <c r="U165" i="24"/>
  <c r="Y203" i="24"/>
  <c r="O195" i="24"/>
  <c r="S199" i="24"/>
  <c r="O203" i="24"/>
  <c r="S165" i="24"/>
  <c r="O202" i="24"/>
  <c r="S154" i="24"/>
  <c r="S157" i="24"/>
  <c r="S162" i="24"/>
  <c r="Y162" i="24"/>
  <c r="S198" i="24"/>
  <c r="S203" i="24"/>
  <c r="U186" i="24"/>
  <c r="U269" i="24"/>
  <c r="U301" i="24" s="1"/>
  <c r="U268" i="24"/>
  <c r="U300" i="24" s="1"/>
  <c r="U265" i="24"/>
  <c r="U293" i="24" s="1"/>
  <c r="U267" i="24"/>
  <c r="U297" i="24" s="1"/>
  <c r="U264" i="24"/>
  <c r="U292" i="24" s="1"/>
  <c r="U266" i="24"/>
  <c r="U296" i="24" s="1"/>
  <c r="S269" i="24"/>
  <c r="S271" i="24"/>
  <c r="S268" i="24"/>
  <c r="S270" i="24"/>
  <c r="S265" i="24"/>
  <c r="S267" i="24"/>
  <c r="S264" i="24"/>
  <c r="S266" i="24"/>
  <c r="O186" i="24"/>
  <c r="O269" i="24"/>
  <c r="O268" i="24"/>
  <c r="O265" i="24"/>
  <c r="O267" i="24"/>
  <c r="O264" i="24"/>
  <c r="O266" i="24"/>
  <c r="Y205" i="24"/>
  <c r="Y209" i="24"/>
  <c r="U205" i="24"/>
  <c r="U209" i="24"/>
  <c r="U204" i="24"/>
  <c r="U208" i="24"/>
  <c r="S205" i="24"/>
  <c r="S209" i="24"/>
  <c r="S204" i="24"/>
  <c r="S208" i="24"/>
  <c r="O205" i="24"/>
  <c r="O209" i="24"/>
  <c r="O204" i="24"/>
  <c r="O208" i="24"/>
  <c r="Y167" i="24"/>
  <c r="Y204" i="24"/>
  <c r="Y197" i="24"/>
  <c r="Y201" i="24"/>
  <c r="Y196" i="24"/>
  <c r="Y200" i="24"/>
  <c r="U197" i="24"/>
  <c r="U201" i="24"/>
  <c r="U196" i="24"/>
  <c r="U200" i="24"/>
  <c r="S197" i="24"/>
  <c r="S201" i="24"/>
  <c r="O197" i="24"/>
  <c r="O201" i="24"/>
  <c r="O196" i="24"/>
  <c r="O200" i="24"/>
  <c r="S155" i="24"/>
  <c r="S196" i="24"/>
  <c r="U305" i="24"/>
  <c r="U184" i="24"/>
  <c r="U304" i="24"/>
  <c r="U180" i="24"/>
  <c r="U182" i="24"/>
  <c r="S184" i="24"/>
  <c r="S186" i="24"/>
  <c r="S180" i="24"/>
  <c r="S182" i="24"/>
  <c r="O184" i="24"/>
  <c r="O180" i="24"/>
  <c r="O182" i="24"/>
  <c r="Y164" i="24"/>
  <c r="Y168" i="24"/>
  <c r="U164" i="24"/>
  <c r="U168" i="24"/>
  <c r="U163" i="24"/>
  <c r="U167" i="24"/>
  <c r="Y163" i="24"/>
  <c r="Y156" i="24"/>
  <c r="Y160" i="24"/>
  <c r="Y155" i="24"/>
  <c r="Y159" i="24"/>
  <c r="U156" i="24"/>
  <c r="U160" i="24"/>
  <c r="U155" i="24"/>
  <c r="U159" i="24"/>
  <c r="S164" i="24"/>
  <c r="S168" i="24"/>
  <c r="S163" i="24"/>
  <c r="S167" i="24"/>
  <c r="O164" i="24"/>
  <c r="O168" i="24"/>
  <c r="O163" i="24"/>
  <c r="O167" i="24"/>
  <c r="S156" i="24"/>
  <c r="S160" i="24"/>
  <c r="S159" i="24"/>
  <c r="O156" i="24"/>
  <c r="O160" i="24"/>
  <c r="O155" i="24"/>
  <c r="O159" i="24"/>
  <c r="Q305" i="24"/>
  <c r="U242" i="24" l="1"/>
  <c r="O289" i="24"/>
  <c r="O305" i="24"/>
  <c r="Q289" i="24"/>
  <c r="S285" i="24"/>
  <c r="S301" i="24"/>
  <c r="S288" i="24"/>
  <c r="S304" i="24"/>
  <c r="S281" i="24"/>
  <c r="S297" i="24"/>
  <c r="S280" i="24"/>
  <c r="S296" i="24"/>
  <c r="S289" i="24"/>
  <c r="S305" i="24"/>
  <c r="S284" i="24"/>
  <c r="S300" i="24"/>
  <c r="U285" i="24"/>
  <c r="U288" i="24"/>
  <c r="U281" i="24"/>
  <c r="U280" i="24"/>
  <c r="U289" i="24"/>
  <c r="U284" i="24"/>
  <c r="U277" i="24"/>
  <c r="U276" i="24"/>
  <c r="S277" i="24"/>
  <c r="S293" i="24"/>
  <c r="S276" i="24"/>
  <c r="S292" i="24"/>
  <c r="Q288" i="24"/>
  <c r="Q304" i="24"/>
  <c r="O304" i="24"/>
  <c r="Q301" i="24"/>
  <c r="O301" i="24"/>
  <c r="O284" i="24"/>
  <c r="Q300" i="24"/>
  <c r="O300" i="24"/>
  <c r="Q297" i="24"/>
  <c r="O297" i="24"/>
  <c r="Q280" i="24"/>
  <c r="Q296" i="24"/>
  <c r="O296" i="24"/>
  <c r="Q293" i="24"/>
  <c r="O293" i="24"/>
  <c r="Q292" i="24"/>
  <c r="O292" i="24"/>
  <c r="O277" i="24"/>
  <c r="Q277" i="24"/>
  <c r="O288" i="24"/>
  <c r="Q285" i="24"/>
  <c r="O285" i="24"/>
  <c r="Q284" i="24"/>
  <c r="Q281" i="24"/>
  <c r="O281" i="24"/>
  <c r="O280" i="24"/>
  <c r="Q276" i="24"/>
  <c r="O276" i="24"/>
  <c r="W243" i="24"/>
  <c r="Y255" i="24"/>
  <c r="S261" i="24"/>
  <c r="S260" i="24"/>
  <c r="Y254" i="24"/>
  <c r="S231" i="24"/>
  <c r="S255" i="24"/>
  <c r="S254" i="24"/>
  <c r="S225" i="24"/>
  <c r="S249" i="24"/>
  <c r="S248" i="24"/>
  <c r="O261" i="24"/>
  <c r="Q261" i="24"/>
  <c r="O260" i="24"/>
  <c r="Q260" i="24"/>
  <c r="U255" i="24"/>
  <c r="W255" i="24"/>
  <c r="Q255" i="24"/>
  <c r="O255" i="24"/>
  <c r="U254" i="24"/>
  <c r="W254" i="24"/>
  <c r="Q254" i="24"/>
  <c r="O254" i="24"/>
  <c r="O249" i="24"/>
  <c r="Q249" i="24"/>
  <c r="O248" i="24"/>
  <c r="Q248" i="24"/>
  <c r="W242" i="24"/>
  <c r="Y242" i="24"/>
  <c r="S219" i="24"/>
  <c r="S243" i="24"/>
  <c r="S242" i="24"/>
  <c r="O243" i="24"/>
  <c r="Q243" i="24"/>
  <c r="O242" i="24"/>
  <c r="Q242" i="24"/>
  <c r="S237" i="24"/>
  <c r="O237" i="24"/>
  <c r="Q237" i="24"/>
  <c r="S236" i="24"/>
  <c r="O236" i="24"/>
  <c r="Q236" i="24"/>
  <c r="Y230" i="24"/>
  <c r="S230" i="24"/>
  <c r="Y231" i="24"/>
  <c r="U231" i="24"/>
  <c r="W231" i="24"/>
  <c r="Q231" i="24"/>
  <c r="O231" i="24"/>
  <c r="U230" i="24"/>
  <c r="W230" i="24"/>
  <c r="Q230" i="24"/>
  <c r="O230" i="24"/>
  <c r="S224" i="24"/>
  <c r="O225" i="24"/>
  <c r="Q225" i="24"/>
  <c r="O224" i="24"/>
  <c r="Q224" i="24"/>
  <c r="Y219" i="24"/>
  <c r="Y218" i="24"/>
  <c r="S218" i="24"/>
  <c r="U219" i="24"/>
  <c r="W219" i="24"/>
  <c r="Q219" i="24"/>
  <c r="O219" i="24"/>
  <c r="U243" i="24"/>
  <c r="Q218" i="24"/>
  <c r="O218" i="24"/>
  <c r="U218" i="24"/>
  <c r="W218" i="24"/>
  <c r="Y243" i="24"/>
  <c r="U192" i="24"/>
  <c r="Q191" i="24"/>
  <c r="S192" i="24"/>
  <c r="Q192" i="24"/>
  <c r="O192" i="24"/>
  <c r="S191" i="24"/>
  <c r="O191" i="24"/>
  <c r="U191" i="24"/>
  <c r="Q178" i="24"/>
  <c r="O178" i="24"/>
  <c r="Q177" i="24"/>
  <c r="O177" i="24"/>
  <c r="S178" i="24"/>
  <c r="S177" i="24"/>
  <c r="U178" i="24"/>
  <c r="W177" i="24"/>
  <c r="U177" i="24"/>
  <c r="W178" i="24"/>
  <c r="Y178" i="24"/>
  <c r="Y177" i="24"/>
  <c r="Y263" i="24" l="1"/>
  <c r="Y310" i="24" s="1"/>
  <c r="Y313" i="24" s="1"/>
  <c r="U263" i="24"/>
  <c r="Q263" i="24"/>
  <c r="S263" i="24"/>
  <c r="O263" i="24"/>
  <c r="U307" i="24"/>
  <c r="W263" i="24"/>
  <c r="W310" i="24" s="1"/>
  <c r="W313" i="24" s="1"/>
  <c r="Q307" i="24"/>
  <c r="S307" i="24"/>
  <c r="O307" i="24"/>
  <c r="U306" i="24"/>
  <c r="Q306" i="24"/>
  <c r="O306" i="24"/>
  <c r="Y262" i="24"/>
  <c r="Y309" i="24" s="1"/>
  <c r="Y312" i="24" s="1"/>
  <c r="S262" i="24"/>
  <c r="U262" i="24"/>
  <c r="W262" i="24"/>
  <c r="W309" i="24" s="1"/>
  <c r="W312" i="24" s="1"/>
  <c r="Q262" i="24"/>
  <c r="O262" i="24"/>
  <c r="S306" i="24"/>
  <c r="U310" i="24" l="1"/>
  <c r="U313" i="24" s="1"/>
  <c r="O309" i="24"/>
  <c r="O312" i="24" s="1"/>
  <c r="Q310" i="24"/>
  <c r="Q313" i="24" s="1"/>
  <c r="S310" i="24"/>
  <c r="S313" i="24" s="1"/>
  <c r="O310" i="24"/>
  <c r="O313" i="24" s="1"/>
  <c r="U309" i="24"/>
  <c r="U312" i="24" s="1"/>
  <c r="Q309" i="24"/>
  <c r="Q312" i="24" s="1"/>
  <c r="S309" i="24"/>
  <c r="S312" i="24" s="1"/>
  <c r="I319" i="24" l="1"/>
  <c r="N22" i="24" s="1"/>
  <c r="J20" i="24" s="1"/>
</calcChain>
</file>

<file path=xl/comments1.xml><?xml version="1.0" encoding="utf-8"?>
<comments xmlns="http://schemas.openxmlformats.org/spreadsheetml/2006/main">
  <authors>
    <author>作成者</author>
  </authors>
  <commentList>
    <comment ref="R26" authorId="0" shapeId="0">
      <text>
        <r>
          <rPr>
            <sz val="9"/>
            <color indexed="81"/>
            <rFont val="MS P ゴシック"/>
            <family val="3"/>
            <charset val="128"/>
          </rPr>
          <t>該当児童の在籍中に貴園が開所した日数を記載してください。
登園日数ではないため、注意してください。</t>
        </r>
      </text>
    </comment>
    <comment ref="T39" authorId="0" shapeId="0">
      <text>
        <r>
          <rPr>
            <sz val="9"/>
            <color indexed="81"/>
            <rFont val="MS P ゴシック"/>
            <family val="3"/>
            <charset val="128"/>
          </rPr>
          <t>同じ年齢区分の児童が２人同時に途中退園する場合は、上段と下段にそれぞれ日数を記載してください。</t>
        </r>
      </text>
    </comment>
  </commentList>
</comments>
</file>

<file path=xl/sharedStrings.xml><?xml version="1.0" encoding="utf-8"?>
<sst xmlns="http://schemas.openxmlformats.org/spreadsheetml/2006/main" count="1908" uniqueCount="550">
  <si>
    <t>年</t>
    <rPh sb="0" eb="1">
      <t>ネン</t>
    </rPh>
    <phoneticPr fontId="1"/>
  </si>
  <si>
    <t>月分</t>
    <rPh sb="0" eb="1">
      <t>ゲツ</t>
    </rPh>
    <rPh sb="1" eb="2">
      <t>ブン</t>
    </rPh>
    <phoneticPr fontId="1"/>
  </si>
  <si>
    <t>地域区分</t>
    <rPh sb="0" eb="2">
      <t>チイキ</t>
    </rPh>
    <rPh sb="2" eb="4">
      <t>クブン</t>
    </rPh>
    <phoneticPr fontId="1"/>
  </si>
  <si>
    <t>＜基本情報＞</t>
    <rPh sb="1" eb="3">
      <t>キホン</t>
    </rPh>
    <rPh sb="3" eb="5">
      <t>ジョウホウ</t>
    </rPh>
    <phoneticPr fontId="1"/>
  </si>
  <si>
    <t>＜請求金額算定内訳＞</t>
    <rPh sb="1" eb="3">
      <t>セイキュウ</t>
    </rPh>
    <rPh sb="3" eb="5">
      <t>キンガク</t>
    </rPh>
    <rPh sb="5" eb="7">
      <t>サンテイ</t>
    </rPh>
    <rPh sb="7" eb="9">
      <t>ウチワケ</t>
    </rPh>
    <phoneticPr fontId="3"/>
  </si>
  <si>
    <t>区分</t>
    <rPh sb="0" eb="2">
      <t>クブン</t>
    </rPh>
    <phoneticPr fontId="3"/>
  </si>
  <si>
    <t>処遇改善等加算Ⅰ</t>
    <rPh sb="0" eb="7">
      <t>ショグウカイゼントウカサン</t>
    </rPh>
    <phoneticPr fontId="3"/>
  </si>
  <si>
    <t>栄養管理加算</t>
    <phoneticPr fontId="1"/>
  </si>
  <si>
    <t>適用区分</t>
    <rPh sb="0" eb="2">
      <t>テキヨウ</t>
    </rPh>
    <rPh sb="2" eb="4">
      <t>クブン</t>
    </rPh>
    <phoneticPr fontId="1"/>
  </si>
  <si>
    <t>　うち処遇改善等加算Ⅰ分</t>
    <phoneticPr fontId="1"/>
  </si>
  <si>
    <t>基本分単価</t>
    <rPh sb="0" eb="2">
      <t>キホン</t>
    </rPh>
    <rPh sb="2" eb="3">
      <t>ブン</t>
    </rPh>
    <rPh sb="3" eb="5">
      <t>タンカ</t>
    </rPh>
    <phoneticPr fontId="3"/>
  </si>
  <si>
    <t>２号</t>
    <rPh sb="1" eb="2">
      <t>ゴウ</t>
    </rPh>
    <phoneticPr fontId="1"/>
  </si>
  <si>
    <t>１号</t>
    <rPh sb="1" eb="2">
      <t>ゴウ</t>
    </rPh>
    <phoneticPr fontId="1"/>
  </si>
  <si>
    <t>20/100地域</t>
    <rPh sb="6" eb="8">
      <t>チイキ</t>
    </rPh>
    <phoneticPr fontId="1"/>
  </si>
  <si>
    <t>16/100地域</t>
    <rPh sb="6" eb="8">
      <t>チイキ</t>
    </rPh>
    <phoneticPr fontId="1"/>
  </si>
  <si>
    <t>15/100地域</t>
    <rPh sb="6" eb="8">
      <t>チイキ</t>
    </rPh>
    <phoneticPr fontId="1"/>
  </si>
  <si>
    <t>12/100地域</t>
    <rPh sb="6" eb="8">
      <t>チイキ</t>
    </rPh>
    <phoneticPr fontId="1"/>
  </si>
  <si>
    <t>10/100地域</t>
    <rPh sb="6" eb="8">
      <t>チイキ</t>
    </rPh>
    <phoneticPr fontId="1"/>
  </si>
  <si>
    <t>6/100地域</t>
    <rPh sb="5" eb="7">
      <t>チイキ</t>
    </rPh>
    <phoneticPr fontId="1"/>
  </si>
  <si>
    <t>3/100地域</t>
    <rPh sb="5" eb="7">
      <t>チイキ</t>
    </rPh>
    <phoneticPr fontId="1"/>
  </si>
  <si>
    <t>その他地域</t>
    <rPh sb="2" eb="3">
      <t>タ</t>
    </rPh>
    <rPh sb="3" eb="5">
      <t>チイキ</t>
    </rPh>
    <phoneticPr fontId="1"/>
  </si>
  <si>
    <t>月</t>
    <rPh sb="0" eb="1">
      <t>ツキ</t>
    </rPh>
    <phoneticPr fontId="1"/>
  </si>
  <si>
    <t>日</t>
    <rPh sb="0" eb="1">
      <t>ニチ</t>
    </rPh>
    <phoneticPr fontId="1"/>
  </si>
  <si>
    <t>月</t>
    <rPh sb="0" eb="1">
      <t>ガツ</t>
    </rPh>
    <phoneticPr fontId="1"/>
  </si>
  <si>
    <t>代表者職/氏名</t>
    <phoneticPr fontId="1"/>
  </si>
  <si>
    <t>１．請求金額</t>
    <phoneticPr fontId="1"/>
  </si>
  <si>
    <t>円</t>
    <rPh sb="0" eb="1">
      <t>エン</t>
    </rPh>
    <phoneticPr fontId="1"/>
  </si>
  <si>
    <t>フリガナ</t>
    <phoneticPr fontId="1"/>
  </si>
  <si>
    <t>口座名義人</t>
    <rPh sb="0" eb="2">
      <t>コウザ</t>
    </rPh>
    <rPh sb="2" eb="5">
      <t>メイギニン</t>
    </rPh>
    <phoneticPr fontId="1"/>
  </si>
  <si>
    <t>振込先金融機関
（コード番号）</t>
    <rPh sb="0" eb="1">
      <t>フ</t>
    </rPh>
    <rPh sb="1" eb="2">
      <t>コ</t>
    </rPh>
    <rPh sb="2" eb="3">
      <t>サキ</t>
    </rPh>
    <rPh sb="3" eb="5">
      <t>キンユウ</t>
    </rPh>
    <rPh sb="5" eb="7">
      <t>キカン</t>
    </rPh>
    <rPh sb="12" eb="14">
      <t>バンゴウ</t>
    </rPh>
    <phoneticPr fontId="1"/>
  </si>
  <si>
    <t>金融機関コード</t>
    <rPh sb="0" eb="2">
      <t>キンユウ</t>
    </rPh>
    <rPh sb="2" eb="4">
      <t>キカン</t>
    </rPh>
    <phoneticPr fontId="1"/>
  </si>
  <si>
    <t>支店コード</t>
    <rPh sb="0" eb="2">
      <t>シテン</t>
    </rPh>
    <phoneticPr fontId="1"/>
  </si>
  <si>
    <t>預金種目</t>
    <rPh sb="0" eb="2">
      <t>ヨキン</t>
    </rPh>
    <rPh sb="2" eb="4">
      <t>シュモク</t>
    </rPh>
    <phoneticPr fontId="1"/>
  </si>
  <si>
    <t>口座番号</t>
    <rPh sb="0" eb="2">
      <t>コウザ</t>
    </rPh>
    <rPh sb="2" eb="4">
      <t>バンゴウ</t>
    </rPh>
    <phoneticPr fontId="1"/>
  </si>
  <si>
    <t>月分</t>
    <rPh sb="0" eb="1">
      <t>ゲツ</t>
    </rPh>
    <rPh sb="1" eb="2">
      <t>ブン</t>
    </rPh>
    <phoneticPr fontId="3"/>
  </si>
  <si>
    <t>５歳児</t>
    <rPh sb="2" eb="3">
      <t>ジ</t>
    </rPh>
    <phoneticPr fontId="1"/>
  </si>
  <si>
    <t>銀行</t>
    <rPh sb="0" eb="2">
      <t>ギンコウ</t>
    </rPh>
    <phoneticPr fontId="1"/>
  </si>
  <si>
    <t>普通</t>
    <rPh sb="0" eb="2">
      <t>フツウ</t>
    </rPh>
    <phoneticPr fontId="1"/>
  </si>
  <si>
    <t>金庫</t>
    <rPh sb="0" eb="2">
      <t>キンコ</t>
    </rPh>
    <phoneticPr fontId="1"/>
  </si>
  <si>
    <t>当座</t>
    <rPh sb="0" eb="2">
      <t>トウザ</t>
    </rPh>
    <phoneticPr fontId="1"/>
  </si>
  <si>
    <t>組合</t>
    <rPh sb="0" eb="2">
      <t>クミアイ</t>
    </rPh>
    <phoneticPr fontId="1"/>
  </si>
  <si>
    <t>３歳</t>
    <rPh sb="1" eb="2">
      <t>サイ</t>
    </rPh>
    <phoneticPr fontId="1"/>
  </si>
  <si>
    <t>４歳</t>
    <rPh sb="1" eb="2">
      <t>サイ</t>
    </rPh>
    <phoneticPr fontId="1"/>
  </si>
  <si>
    <t>５歳</t>
    <rPh sb="1" eb="2">
      <t>サイ</t>
    </rPh>
    <phoneticPr fontId="1"/>
  </si>
  <si>
    <t>○</t>
    <phoneticPr fontId="1"/>
  </si>
  <si>
    <t>標準</t>
    <rPh sb="0" eb="2">
      <t>ヒョウジュン</t>
    </rPh>
    <phoneticPr fontId="1"/>
  </si>
  <si>
    <t>短時間</t>
    <rPh sb="0" eb="3">
      <t>タンジカン</t>
    </rPh>
    <phoneticPr fontId="1"/>
  </si>
  <si>
    <t>３号</t>
    <rPh sb="1" eb="2">
      <t>ゴウ</t>
    </rPh>
    <phoneticPr fontId="1"/>
  </si>
  <si>
    <t>乳児</t>
    <rPh sb="0" eb="2">
      <t>ニュウジ</t>
    </rPh>
    <phoneticPr fontId="3"/>
  </si>
  <si>
    <t>施設・事業所名</t>
    <rPh sb="0" eb="2">
      <t>シセツ</t>
    </rPh>
    <phoneticPr fontId="1"/>
  </si>
  <si>
    <t>設置者・事業者名</t>
    <rPh sb="0" eb="3">
      <t>セッチシャ</t>
    </rPh>
    <rPh sb="4" eb="7">
      <t>ジギョウシャ</t>
    </rPh>
    <rPh sb="7" eb="8">
      <t>メイ</t>
    </rPh>
    <phoneticPr fontId="1"/>
  </si>
  <si>
    <t>施設・事業所名</t>
    <rPh sb="0" eb="2">
      <t>シセツ</t>
    </rPh>
    <rPh sb="3" eb="6">
      <t>ジギョウショ</t>
    </rPh>
    <rPh sb="6" eb="7">
      <t>メイ</t>
    </rPh>
    <phoneticPr fontId="1"/>
  </si>
  <si>
    <t>２歳児</t>
    <rPh sb="1" eb="3">
      <t>サイジ</t>
    </rPh>
    <phoneticPr fontId="1"/>
  </si>
  <si>
    <t>１歳児</t>
    <rPh sb="1" eb="2">
      <t>サイ</t>
    </rPh>
    <rPh sb="2" eb="3">
      <t>ジ</t>
    </rPh>
    <phoneticPr fontId="1"/>
  </si>
  <si>
    <t>分園</t>
    <rPh sb="0" eb="2">
      <t>ブンエン</t>
    </rPh>
    <phoneticPr fontId="1"/>
  </si>
  <si>
    <t>　子ども・子育て支援法第27条（及び第28条）の規定に基づき、次のとおり子どものための教育・保育給付を請求します。</t>
    <phoneticPr fontId="1"/>
  </si>
  <si>
    <t>１歳</t>
    <rPh sb="1" eb="2">
      <t>サイ</t>
    </rPh>
    <phoneticPr fontId="1"/>
  </si>
  <si>
    <t>２歳</t>
    <rPh sb="1" eb="2">
      <t>サイ</t>
    </rPh>
    <phoneticPr fontId="1"/>
  </si>
  <si>
    <t>年度</t>
    <rPh sb="0" eb="1">
      <t>ネン</t>
    </rPh>
    <rPh sb="1" eb="2">
      <t>ド</t>
    </rPh>
    <phoneticPr fontId="1"/>
  </si>
  <si>
    <t>～</t>
    <phoneticPr fontId="1"/>
  </si>
  <si>
    <t>子どものための教育・保育給付請求書</t>
    <rPh sb="0" eb="1">
      <t>コ</t>
    </rPh>
    <rPh sb="7" eb="9">
      <t>キョウイク</t>
    </rPh>
    <rPh sb="10" eb="12">
      <t>ホイク</t>
    </rPh>
    <rPh sb="12" eb="14">
      <t>キュウフ</t>
    </rPh>
    <rPh sb="14" eb="17">
      <t>セイキュウショ</t>
    </rPh>
    <phoneticPr fontId="1"/>
  </si>
  <si>
    <t>（</t>
    <phoneticPr fontId="1"/>
  </si>
  <si>
    <t>月分</t>
    <rPh sb="0" eb="1">
      <t>ガツ</t>
    </rPh>
    <rPh sb="1" eb="2">
      <t>ブン</t>
    </rPh>
    <phoneticPr fontId="1"/>
  </si>
  <si>
    <t>）</t>
    <phoneticPr fontId="1"/>
  </si>
  <si>
    <t>子どものための教育・保育給付等請求書</t>
    <rPh sb="0" eb="1">
      <t>コ</t>
    </rPh>
    <rPh sb="7" eb="9">
      <t>キョウイク</t>
    </rPh>
    <rPh sb="10" eb="12">
      <t>ホイク</t>
    </rPh>
    <rPh sb="12" eb="14">
      <t>キュウフ</t>
    </rPh>
    <rPh sb="14" eb="15">
      <t>トウ</t>
    </rPh>
    <rPh sb="15" eb="18">
      <t>セイキュウショ</t>
    </rPh>
    <phoneticPr fontId="1"/>
  </si>
  <si>
    <t>＜請求者＞</t>
    <rPh sb="1" eb="4">
      <t>セイキュウシャ</t>
    </rPh>
    <phoneticPr fontId="1"/>
  </si>
  <si>
    <t>○○法人　○○</t>
    <rPh sb="2" eb="4">
      <t>ホウジン</t>
    </rPh>
    <phoneticPr fontId="1"/>
  </si>
  <si>
    <t>○○　○○</t>
    <phoneticPr fontId="1"/>
  </si>
  <si>
    <t>設置者・事業者所在地</t>
    <rPh sb="4" eb="7">
      <t>ジギョウシャ</t>
    </rPh>
    <rPh sb="7" eb="10">
      <t>ショザイチ</t>
    </rPh>
    <phoneticPr fontId="1"/>
  </si>
  <si>
    <t>○○県○○市○○</t>
    <rPh sb="2" eb="3">
      <t>ケン</t>
    </rPh>
    <rPh sb="5" eb="6">
      <t>シ</t>
    </rPh>
    <phoneticPr fontId="1"/>
  </si>
  <si>
    <t>施設・事業所所在地</t>
    <rPh sb="0" eb="2">
      <t>シセツ</t>
    </rPh>
    <rPh sb="6" eb="9">
      <t>ショザイチ</t>
    </rPh>
    <phoneticPr fontId="1"/>
  </si>
  <si>
    <t>請求書発行責任者氏名</t>
    <rPh sb="0" eb="3">
      <t>セイキュウショ</t>
    </rPh>
    <rPh sb="3" eb="5">
      <t>ハッコウ</t>
    </rPh>
    <rPh sb="5" eb="8">
      <t>セキニンシャ</t>
    </rPh>
    <rPh sb="8" eb="10">
      <t>シメイ</t>
    </rPh>
    <phoneticPr fontId="1"/>
  </si>
  <si>
    <t>請求書発行責任者連絡先</t>
    <rPh sb="0" eb="3">
      <t>セイキュウショ</t>
    </rPh>
    <rPh sb="3" eb="5">
      <t>ハッコウ</t>
    </rPh>
    <rPh sb="5" eb="8">
      <t>セキニンシャ</t>
    </rPh>
    <rPh sb="8" eb="11">
      <t>レンラクサキ</t>
    </rPh>
    <phoneticPr fontId="1"/>
  </si>
  <si>
    <t>○○-○○○○-○○○○</t>
    <phoneticPr fontId="1"/>
  </si>
  <si>
    <t>　子ども・子育て支援法第27条（及び第28条）等の規定に基づき、次のとおり子どものための教育・保育給付等を請求します。</t>
    <rPh sb="23" eb="24">
      <t>トウ</t>
    </rPh>
    <rPh sb="51" eb="52">
      <t>トウ</t>
    </rPh>
    <phoneticPr fontId="1"/>
  </si>
  <si>
    <t>金</t>
    <rPh sb="0" eb="1">
      <t>キン</t>
    </rPh>
    <phoneticPr fontId="1"/>
  </si>
  <si>
    <t>＜内訳＞</t>
    <rPh sb="1" eb="3">
      <t>ウチワケ</t>
    </rPh>
    <phoneticPr fontId="1"/>
  </si>
  <si>
    <t>子どものための教育・保育給付</t>
    <phoneticPr fontId="1"/>
  </si>
  <si>
    <t>自治体独自加算</t>
    <rPh sb="0" eb="3">
      <t>ジチタイ</t>
    </rPh>
    <rPh sb="3" eb="5">
      <t>ドクジ</t>
    </rPh>
    <rPh sb="5" eb="7">
      <t>カサン</t>
    </rPh>
    <phoneticPr fontId="1"/>
  </si>
  <si>
    <t>その他</t>
    <rPh sb="2" eb="3">
      <t>タ</t>
    </rPh>
    <phoneticPr fontId="1"/>
  </si>
  <si>
    <t>２．振込先</t>
    <rPh sb="2" eb="4">
      <t>フリコミ</t>
    </rPh>
    <phoneticPr fontId="1"/>
  </si>
  <si>
    <t>○○ホウジン　○○</t>
    <phoneticPr fontId="1"/>
  </si>
  <si>
    <t>○○</t>
    <phoneticPr fontId="1"/>
  </si>
  <si>
    <t>本</t>
    <rPh sb="0" eb="1">
      <t>ホン</t>
    </rPh>
    <phoneticPr fontId="1"/>
  </si>
  <si>
    <t>＜添付書類＞</t>
    <phoneticPr fontId="1"/>
  </si>
  <si>
    <t>子どものための教育・保育給付を請求するための明細書（子どものための教育・保育給付請求明細書）</t>
  </si>
  <si>
    <t>子どものための教育・保育給付を請求するための明細書（子どものための教育・保育給付請求明細書）</t>
    <phoneticPr fontId="1"/>
  </si>
  <si>
    <t>明細書に係る在籍児童の一覧（在籍児童一覧）</t>
    <phoneticPr fontId="1"/>
  </si>
  <si>
    <t>-</t>
    <phoneticPr fontId="1"/>
  </si>
  <si>
    <t>＜月初在籍児童（予定）数＞</t>
    <rPh sb="1" eb="3">
      <t>ゲッショ</t>
    </rPh>
    <rPh sb="3" eb="5">
      <t>ザイセキ</t>
    </rPh>
    <rPh sb="5" eb="7">
      <t>ジドウ</t>
    </rPh>
    <rPh sb="8" eb="10">
      <t>ヨテイ</t>
    </rPh>
    <rPh sb="11" eb="12">
      <t>スウ</t>
    </rPh>
    <phoneticPr fontId="1"/>
  </si>
  <si>
    <t>※請求先市区町村以外の児童を含む</t>
    <rPh sb="1" eb="3">
      <t>セイキュウ</t>
    </rPh>
    <rPh sb="3" eb="4">
      <t>サキ</t>
    </rPh>
    <rPh sb="4" eb="6">
      <t>シク</t>
    </rPh>
    <rPh sb="6" eb="8">
      <t>チョウソン</t>
    </rPh>
    <rPh sb="8" eb="10">
      <t>イガイ</t>
    </rPh>
    <rPh sb="11" eb="13">
      <t>ジドウ</t>
    </rPh>
    <rPh sb="14" eb="15">
      <t>フク</t>
    </rPh>
    <phoneticPr fontId="1"/>
  </si>
  <si>
    <t>請求月（</t>
    <rPh sb="0" eb="2">
      <t>セイキュウ</t>
    </rPh>
    <rPh sb="2" eb="3">
      <t>ツキ</t>
    </rPh>
    <phoneticPr fontId="1"/>
  </si>
  <si>
    <t>に係る</t>
    <rPh sb="1" eb="2">
      <t>カカ</t>
    </rPh>
    <phoneticPr fontId="1"/>
  </si>
  <si>
    <t>月初在籍児童（予定）数</t>
  </si>
  <si>
    <t>単価</t>
    <rPh sb="0" eb="2">
      <t>タンカ</t>
    </rPh>
    <phoneticPr fontId="1"/>
  </si>
  <si>
    <t>５歳児</t>
    <rPh sb="1" eb="2">
      <t>サイ</t>
    </rPh>
    <rPh sb="2" eb="3">
      <t>ジ</t>
    </rPh>
    <phoneticPr fontId="1"/>
  </si>
  <si>
    <t>４歳児</t>
    <rPh sb="1" eb="2">
      <t>サイ</t>
    </rPh>
    <rPh sb="2" eb="3">
      <t>ジ</t>
    </rPh>
    <phoneticPr fontId="1"/>
  </si>
  <si>
    <t>加算率</t>
    <rPh sb="0" eb="2">
      <t>カサン</t>
    </rPh>
    <rPh sb="2" eb="3">
      <t>リツ</t>
    </rPh>
    <phoneticPr fontId="1"/>
  </si>
  <si>
    <t>３歳児</t>
    <rPh sb="1" eb="3">
      <t>サイジ</t>
    </rPh>
    <phoneticPr fontId="1"/>
  </si>
  <si>
    <t>適用</t>
    <rPh sb="0" eb="2">
      <t>テキヨウ</t>
    </rPh>
    <phoneticPr fontId="1"/>
  </si>
  <si>
    <t>非適用</t>
    <rPh sb="0" eb="1">
      <t>ヒ</t>
    </rPh>
    <rPh sb="1" eb="3">
      <t>テキヨウ</t>
    </rPh>
    <phoneticPr fontId="1"/>
  </si>
  <si>
    <t>　うち下記以外</t>
    <rPh sb="3" eb="5">
      <t>カキ</t>
    </rPh>
    <rPh sb="5" eb="7">
      <t>イガイ</t>
    </rPh>
    <phoneticPr fontId="1"/>
  </si>
  <si>
    <t>△</t>
    <phoneticPr fontId="1"/>
  </si>
  <si>
    <t>A</t>
    <phoneticPr fontId="1"/>
  </si>
  <si>
    <t>B</t>
    <phoneticPr fontId="1"/>
  </si>
  <si>
    <t>処遇改善等加算Ⅱ</t>
    <rPh sb="0" eb="2">
      <t>ショグウ</t>
    </rPh>
    <rPh sb="2" eb="4">
      <t>カイゼン</t>
    </rPh>
    <rPh sb="4" eb="5">
      <t>トウ</t>
    </rPh>
    <rPh sb="5" eb="7">
      <t>カサン</t>
    </rPh>
    <phoneticPr fontId="1"/>
  </si>
  <si>
    <t>人数A</t>
    <rPh sb="0" eb="2">
      <t>ニンズウ</t>
    </rPh>
    <phoneticPr fontId="1"/>
  </si>
  <si>
    <t>人数B</t>
    <rPh sb="0" eb="2">
      <t>ニンズウ</t>
    </rPh>
    <phoneticPr fontId="1"/>
  </si>
  <si>
    <t>冷暖房費加算</t>
    <phoneticPr fontId="1"/>
  </si>
  <si>
    <t>地域</t>
    <rPh sb="0" eb="2">
      <t>チイキ</t>
    </rPh>
    <phoneticPr fontId="1"/>
  </si>
  <si>
    <t>１級地</t>
    <rPh sb="1" eb="2">
      <t>キュウ</t>
    </rPh>
    <rPh sb="2" eb="3">
      <t>チ</t>
    </rPh>
    <phoneticPr fontId="1"/>
  </si>
  <si>
    <t>２級地</t>
    <phoneticPr fontId="1"/>
  </si>
  <si>
    <t>３級地</t>
    <phoneticPr fontId="1"/>
  </si>
  <si>
    <t>４級地</t>
    <phoneticPr fontId="1"/>
  </si>
  <si>
    <t>施設機能強化推進費加算（３月のみ）</t>
    <rPh sb="13" eb="14">
      <t>ガツ</t>
    </rPh>
    <phoneticPr fontId="1"/>
  </si>
  <si>
    <t>金額</t>
    <rPh sb="0" eb="2">
      <t>キンガク</t>
    </rPh>
    <phoneticPr fontId="1"/>
  </si>
  <si>
    <t>配置
形態</t>
    <rPh sb="0" eb="2">
      <t>ハイチ</t>
    </rPh>
    <rPh sb="3" eb="5">
      <t>ケイタイ</t>
    </rPh>
    <phoneticPr fontId="1"/>
  </si>
  <si>
    <t>C</t>
    <phoneticPr fontId="1"/>
  </si>
  <si>
    <t>第三者評価受審加算（３月のみ）</t>
    <rPh sb="11" eb="12">
      <t>ガツ</t>
    </rPh>
    <phoneticPr fontId="1"/>
  </si>
  <si>
    <t>○…日割りの対象となる加算</t>
    <rPh sb="2" eb="4">
      <t>ヒワ</t>
    </rPh>
    <rPh sb="6" eb="8">
      <t>タイショウ</t>
    </rPh>
    <rPh sb="11" eb="13">
      <t>カサン</t>
    </rPh>
    <phoneticPr fontId="1"/>
  </si>
  <si>
    <t>△…初日の利用児童で除して得た額を加算</t>
    <rPh sb="2" eb="4">
      <t>ショジツ</t>
    </rPh>
    <rPh sb="5" eb="7">
      <t>リヨウ</t>
    </rPh>
    <rPh sb="7" eb="9">
      <t>ジドウ</t>
    </rPh>
    <rPh sb="10" eb="11">
      <t>ジョ</t>
    </rPh>
    <rPh sb="13" eb="14">
      <t>エ</t>
    </rPh>
    <rPh sb="15" eb="16">
      <t>ガク</t>
    </rPh>
    <rPh sb="17" eb="19">
      <t>カサン</t>
    </rPh>
    <phoneticPr fontId="1"/>
  </si>
  <si>
    <t>私立保育所に係る委託費請求書</t>
    <rPh sb="0" eb="2">
      <t>シリツ</t>
    </rPh>
    <rPh sb="2" eb="4">
      <t>ホイク</t>
    </rPh>
    <rPh sb="4" eb="5">
      <t>ショ</t>
    </rPh>
    <rPh sb="6" eb="7">
      <t>カカ</t>
    </rPh>
    <rPh sb="8" eb="10">
      <t>イタク</t>
    </rPh>
    <rPh sb="10" eb="11">
      <t>ヒ</t>
    </rPh>
    <rPh sb="11" eb="14">
      <t>セイキュウショ</t>
    </rPh>
    <phoneticPr fontId="1"/>
  </si>
  <si>
    <t>私立保育所に係る委託費等請求書</t>
    <rPh sb="0" eb="2">
      <t>シリツ</t>
    </rPh>
    <rPh sb="2" eb="4">
      <t>ホイク</t>
    </rPh>
    <rPh sb="4" eb="5">
      <t>ショ</t>
    </rPh>
    <rPh sb="6" eb="7">
      <t>カカ</t>
    </rPh>
    <rPh sb="8" eb="10">
      <t>イタク</t>
    </rPh>
    <rPh sb="10" eb="11">
      <t>ヒ</t>
    </rPh>
    <rPh sb="11" eb="12">
      <t>トウ</t>
    </rPh>
    <rPh sb="12" eb="15">
      <t>セイキュウショ</t>
    </rPh>
    <phoneticPr fontId="1"/>
  </si>
  <si>
    <t>　子ども・子育て支援法附則第６条の規定に基づき、次のとおり私立保育所に係る委託費を請求します。</t>
    <rPh sb="11" eb="13">
      <t>フソク</t>
    </rPh>
    <rPh sb="13" eb="14">
      <t>ダイ</t>
    </rPh>
    <rPh sb="15" eb="16">
      <t>ジョウ</t>
    </rPh>
    <rPh sb="29" eb="31">
      <t>シリツ</t>
    </rPh>
    <rPh sb="31" eb="33">
      <t>ホイク</t>
    </rPh>
    <rPh sb="33" eb="34">
      <t>ショ</t>
    </rPh>
    <rPh sb="35" eb="36">
      <t>カカ</t>
    </rPh>
    <rPh sb="37" eb="39">
      <t>イタク</t>
    </rPh>
    <rPh sb="39" eb="40">
      <t>ヒ</t>
    </rPh>
    <phoneticPr fontId="1"/>
  </si>
  <si>
    <t>乳児</t>
    <rPh sb="0" eb="2">
      <t>ニュウジ</t>
    </rPh>
    <phoneticPr fontId="1"/>
  </si>
  <si>
    <t>賃借料加算</t>
    <rPh sb="0" eb="3">
      <t>チンシャクリョウ</t>
    </rPh>
    <rPh sb="3" eb="5">
      <t>カサン</t>
    </rPh>
    <phoneticPr fontId="1"/>
  </si>
  <si>
    <t>土曜日に閉所する場合</t>
    <rPh sb="0" eb="3">
      <t>ドヨウビ</t>
    </rPh>
    <rPh sb="4" eb="6">
      <t>ヘイショ</t>
    </rPh>
    <rPh sb="8" eb="10">
      <t>バアイ</t>
    </rPh>
    <phoneticPr fontId="1"/>
  </si>
  <si>
    <t>全て</t>
    <rPh sb="0" eb="1">
      <t>スベ</t>
    </rPh>
    <phoneticPr fontId="1"/>
  </si>
  <si>
    <t>0日</t>
    <rPh sb="1" eb="2">
      <t>ニチ</t>
    </rPh>
    <phoneticPr fontId="1"/>
  </si>
  <si>
    <t>1日</t>
    <rPh sb="1" eb="2">
      <t>ニチ</t>
    </rPh>
    <phoneticPr fontId="1"/>
  </si>
  <si>
    <t>2日</t>
    <rPh sb="1" eb="2">
      <t>ニチ</t>
    </rPh>
    <phoneticPr fontId="1"/>
  </si>
  <si>
    <t>3日以上</t>
    <rPh sb="1" eb="2">
      <t>ニチ</t>
    </rPh>
    <rPh sb="2" eb="4">
      <t>イジョウ</t>
    </rPh>
    <phoneticPr fontId="1"/>
  </si>
  <si>
    <t>閉所日数</t>
    <rPh sb="0" eb="2">
      <t>ヘイショ</t>
    </rPh>
    <rPh sb="2" eb="4">
      <t>ニッスウ</t>
    </rPh>
    <phoneticPr fontId="1"/>
  </si>
  <si>
    <t>減価償却費加算</t>
    <rPh sb="0" eb="2">
      <t>ゲンカ</t>
    </rPh>
    <rPh sb="2" eb="4">
      <t>ショウキャク</t>
    </rPh>
    <rPh sb="4" eb="5">
      <t>ヒ</t>
    </rPh>
    <rPh sb="5" eb="7">
      <t>カサン</t>
    </rPh>
    <phoneticPr fontId="1"/>
  </si>
  <si>
    <t>　子ども・子育て支援法第29条（及び第30条）の規定に基づき、次のとおり子どものための教育・保育給付を請求します。</t>
    <phoneticPr fontId="1"/>
  </si>
  <si>
    <t>　子ども・子育て支援法第29条（及び第30条）等の規定に基づき、次のとおり子どものための教育・保育給付等を請求します。</t>
    <rPh sb="23" eb="24">
      <t>トウ</t>
    </rPh>
    <rPh sb="51" eb="52">
      <t>トウ</t>
    </rPh>
    <phoneticPr fontId="1"/>
  </si>
  <si>
    <t>都市部</t>
    <rPh sb="0" eb="3">
      <t>トシブ</t>
    </rPh>
    <phoneticPr fontId="1"/>
  </si>
  <si>
    <t>処遇改善等加算Ⅰ</t>
    <phoneticPr fontId="10"/>
  </si>
  <si>
    <t>賃借料加算</t>
    <rPh sb="0" eb="3">
      <t>チンシャクリョウ</t>
    </rPh>
    <rPh sb="3" eb="5">
      <t>カサン</t>
    </rPh>
    <phoneticPr fontId="10"/>
  </si>
  <si>
    <t>土曜日に閉所する場合</t>
    <rPh sb="0" eb="3">
      <t>ドヨウビ</t>
    </rPh>
    <rPh sb="4" eb="6">
      <t>ヘイショ</t>
    </rPh>
    <rPh sb="8" eb="10">
      <t>バアイ</t>
    </rPh>
    <phoneticPr fontId="10"/>
  </si>
  <si>
    <t>加算部分２</t>
    <rPh sb="0" eb="2">
      <t>カサン</t>
    </rPh>
    <rPh sb="2" eb="4">
      <t>ブブン</t>
    </rPh>
    <phoneticPr fontId="10"/>
  </si>
  <si>
    <t>基本額</t>
    <phoneticPr fontId="3"/>
  </si>
  <si>
    <t>（</t>
    <phoneticPr fontId="3"/>
  </si>
  <si>
    <t>＋</t>
    <phoneticPr fontId="3"/>
  </si>
  <si>
    <t>）</t>
    <phoneticPr fontId="3"/>
  </si>
  <si>
    <t>÷各月初日の利用子ども数</t>
    <phoneticPr fontId="3"/>
  </si>
  <si>
    <t>Ａ</t>
    <phoneticPr fontId="3"/>
  </si>
  <si>
    <t>処遇改善等加算Ⅱ</t>
    <rPh sb="0" eb="2">
      <t>ショグウ</t>
    </rPh>
    <rPh sb="2" eb="4">
      <t>カイゼン</t>
    </rPh>
    <rPh sb="4" eb="5">
      <t>トウ</t>
    </rPh>
    <rPh sb="5" eb="7">
      <t>カサン</t>
    </rPh>
    <phoneticPr fontId="10"/>
  </si>
  <si>
    <t>冷暖房費加算</t>
    <rPh sb="0" eb="3">
      <t>レイダンボウ</t>
    </rPh>
    <rPh sb="3" eb="4">
      <t>ヒ</t>
    </rPh>
    <rPh sb="4" eb="6">
      <t>カサン</t>
    </rPh>
    <phoneticPr fontId="3"/>
  </si>
  <si>
    <t>１級地</t>
    <rPh sb="1" eb="3">
      <t>キュウチ</t>
    </rPh>
    <phoneticPr fontId="3"/>
  </si>
  <si>
    <t>４級地</t>
    <rPh sb="1" eb="3">
      <t>キュウチ</t>
    </rPh>
    <phoneticPr fontId="3"/>
  </si>
  <si>
    <t>※以下の区分に応じて、各月の単価に加算
　１級地から４級地：国家公務員の寒冷地手当に関する法律（昭和
　　　　　　　　　　２４年法律第２００号）第１条第１号及び第
　　　　　　　　　　２号に掲げる地域
　そ の 他  地  域：１級地から４級地以外の地域</t>
    <rPh sb="1" eb="3">
      <t>イカ</t>
    </rPh>
    <rPh sb="4" eb="6">
      <t>クブン</t>
    </rPh>
    <rPh sb="22" eb="24">
      <t>キュウチ</t>
    </rPh>
    <rPh sb="27" eb="29">
      <t>キュウチ</t>
    </rPh>
    <rPh sb="30" eb="32">
      <t>コッカ</t>
    </rPh>
    <rPh sb="32" eb="35">
      <t>コウムイン</t>
    </rPh>
    <rPh sb="36" eb="39">
      <t>カンレイチ</t>
    </rPh>
    <rPh sb="39" eb="41">
      <t>テアテ</t>
    </rPh>
    <rPh sb="42" eb="43">
      <t>カン</t>
    </rPh>
    <rPh sb="45" eb="47">
      <t>ホウリツ</t>
    </rPh>
    <rPh sb="48" eb="50">
      <t>ショウワ</t>
    </rPh>
    <rPh sb="63" eb="64">
      <t>ネン</t>
    </rPh>
    <rPh sb="64" eb="66">
      <t>ホウリツ</t>
    </rPh>
    <rPh sb="66" eb="67">
      <t>ダイ</t>
    </rPh>
    <rPh sb="70" eb="71">
      <t>ゴウ</t>
    </rPh>
    <rPh sb="72" eb="73">
      <t>ダイ</t>
    </rPh>
    <rPh sb="74" eb="75">
      <t>ジョウ</t>
    </rPh>
    <rPh sb="75" eb="76">
      <t>ダイ</t>
    </rPh>
    <rPh sb="77" eb="78">
      <t>ゴウ</t>
    </rPh>
    <rPh sb="78" eb="79">
      <t>オヨ</t>
    </rPh>
    <rPh sb="80" eb="81">
      <t>ダイ</t>
    </rPh>
    <rPh sb="93" eb="94">
      <t>ゴウ</t>
    </rPh>
    <rPh sb="95" eb="96">
      <t>カカ</t>
    </rPh>
    <rPh sb="98" eb="100">
      <t>チイキ</t>
    </rPh>
    <rPh sb="106" eb="107">
      <t>タ</t>
    </rPh>
    <rPh sb="115" eb="117">
      <t>キュウチ</t>
    </rPh>
    <rPh sb="120" eb="122">
      <t>キュウチ</t>
    </rPh>
    <rPh sb="122" eb="124">
      <t>イガイ</t>
    </rPh>
    <rPh sb="125" eb="127">
      <t>チイキ</t>
    </rPh>
    <phoneticPr fontId="3"/>
  </si>
  <si>
    <t>２級地</t>
    <rPh sb="1" eb="3">
      <t>キュウチ</t>
    </rPh>
    <phoneticPr fontId="3"/>
  </si>
  <si>
    <t>その他地域</t>
    <rPh sb="2" eb="3">
      <t>タ</t>
    </rPh>
    <rPh sb="3" eb="5">
      <t>チイキ</t>
    </rPh>
    <phoneticPr fontId="3"/>
  </si>
  <si>
    <t>３級地</t>
    <rPh sb="1" eb="3">
      <t>キュウチ</t>
    </rPh>
    <phoneticPr fontId="3"/>
  </si>
  <si>
    <t>除雪費加算</t>
    <rPh sb="0" eb="2">
      <t>ジョセツ</t>
    </rPh>
    <rPh sb="2" eb="3">
      <t>ヒ</t>
    </rPh>
    <rPh sb="3" eb="5">
      <t>カサン</t>
    </rPh>
    <phoneticPr fontId="3"/>
  </si>
  <si>
    <t>※３月初日の利用子どもの単価に加算</t>
    <rPh sb="3" eb="5">
      <t>ショニチ</t>
    </rPh>
    <rPh sb="6" eb="8">
      <t>リヨウ</t>
    </rPh>
    <rPh sb="8" eb="9">
      <t>コ</t>
    </rPh>
    <phoneticPr fontId="3"/>
  </si>
  <si>
    <t>降灰除去費加算</t>
    <rPh sb="0" eb="2">
      <t>コウカイ</t>
    </rPh>
    <rPh sb="2" eb="4">
      <t>ジョキョ</t>
    </rPh>
    <rPh sb="4" eb="5">
      <t>ヒ</t>
    </rPh>
    <rPh sb="5" eb="7">
      <t>カサン</t>
    </rPh>
    <phoneticPr fontId="3"/>
  </si>
  <si>
    <t>施設機能強化推進費加算</t>
    <rPh sb="0" eb="2">
      <t>シセツ</t>
    </rPh>
    <rPh sb="2" eb="4">
      <t>キノウ</t>
    </rPh>
    <rPh sb="4" eb="6">
      <t>キョウカ</t>
    </rPh>
    <rPh sb="6" eb="8">
      <t>スイシン</t>
    </rPh>
    <rPh sb="8" eb="9">
      <t>ヒ</t>
    </rPh>
    <rPh sb="9" eb="11">
      <t>カサン</t>
    </rPh>
    <phoneticPr fontId="3"/>
  </si>
  <si>
    <t>栄養管理加算</t>
    <rPh sb="0" eb="2">
      <t>エイヨウ</t>
    </rPh>
    <rPh sb="2" eb="4">
      <t>カンリ</t>
    </rPh>
    <rPh sb="4" eb="6">
      <t>カサン</t>
    </rPh>
    <phoneticPr fontId="10"/>
  </si>
  <si>
    <t>処遇改善等加算Ⅰ</t>
    <phoneticPr fontId="3"/>
  </si>
  <si>
    <t>※以下の区分に応じて、各月初日の利用子どもの単価に加算
　Ａ：Bを除き栄養士を雇用契約等により配置している施設
　Ｂ：基本分単価及び他の加算の認定に当たって求められる
　　　職員が栄養士を兼務している施設
　Ｃ：A又はBを除き、栄養士を嘱託等している施設</t>
    <phoneticPr fontId="10"/>
  </si>
  <si>
    <t>Ｂ</t>
    <phoneticPr fontId="10"/>
  </si>
  <si>
    <t>Ｃ</t>
    <phoneticPr fontId="3"/>
  </si>
  <si>
    <t>÷各月初日の利用子ども数</t>
  </si>
  <si>
    <t>　</t>
    <phoneticPr fontId="3"/>
  </si>
  <si>
    <t>第三者評価受審加算</t>
    <rPh sb="0" eb="3">
      <t>ダイサンシャ</t>
    </rPh>
    <rPh sb="3" eb="5">
      <t>ヒョウカ</t>
    </rPh>
    <rPh sb="5" eb="7">
      <t>ジュシン</t>
    </rPh>
    <rPh sb="7" eb="9">
      <t>カサン</t>
    </rPh>
    <phoneticPr fontId="3"/>
  </si>
  <si>
    <t>フラグ</t>
    <phoneticPr fontId="1"/>
  </si>
  <si>
    <t>基準列</t>
    <rPh sb="0" eb="2">
      <t>キジュン</t>
    </rPh>
    <rPh sb="2" eb="3">
      <t>レツ</t>
    </rPh>
    <phoneticPr fontId="1"/>
  </si>
  <si>
    <t>利用定員</t>
    <rPh sb="0" eb="2">
      <t>リヨウ</t>
    </rPh>
    <rPh sb="2" eb="4">
      <t>テイイン</t>
    </rPh>
    <phoneticPr fontId="1"/>
  </si>
  <si>
    <t>基本額</t>
    <rPh sb="0" eb="3">
      <t>キホンガク</t>
    </rPh>
    <phoneticPr fontId="3"/>
  </si>
  <si>
    <t>基本額
＋処遇改善等加算Ⅰ</t>
    <rPh sb="0" eb="3">
      <t>キホンガク</t>
    </rPh>
    <phoneticPr fontId="10"/>
  </si>
  <si>
    <t>番号</t>
    <rPh sb="0" eb="2">
      <t>バンゴウ</t>
    </rPh>
    <phoneticPr fontId="7"/>
  </si>
  <si>
    <t>地域区分</t>
    <rPh sb="0" eb="2">
      <t>チイキ</t>
    </rPh>
    <rPh sb="2" eb="4">
      <t>クブン</t>
    </rPh>
    <phoneticPr fontId="7"/>
  </si>
  <si>
    <t>冷暖房費加算用地域区分</t>
    <rPh sb="0" eb="3">
      <t>レイダンボウ</t>
    </rPh>
    <rPh sb="3" eb="4">
      <t>ヒ</t>
    </rPh>
    <rPh sb="4" eb="6">
      <t>カサン</t>
    </rPh>
    <rPh sb="6" eb="7">
      <t>ヨウ</t>
    </rPh>
    <rPh sb="7" eb="9">
      <t>チイキ</t>
    </rPh>
    <rPh sb="9" eb="11">
      <t>クブン</t>
    </rPh>
    <phoneticPr fontId="7"/>
  </si>
  <si>
    <t>栄養管理加算</t>
    <rPh sb="0" eb="2">
      <t>エイヨウ</t>
    </rPh>
    <rPh sb="2" eb="4">
      <t>カンリ</t>
    </rPh>
    <rPh sb="4" eb="6">
      <t>カサン</t>
    </rPh>
    <phoneticPr fontId="7"/>
  </si>
  <si>
    <t>１級地</t>
    <rPh sb="1" eb="3">
      <t>キュウチ</t>
    </rPh>
    <phoneticPr fontId="7"/>
  </si>
  <si>
    <t>２級地</t>
    <rPh sb="1" eb="3">
      <t>キュウチ</t>
    </rPh>
    <phoneticPr fontId="7"/>
  </si>
  <si>
    <t>A</t>
    <phoneticPr fontId="7"/>
  </si>
  <si>
    <t>３級地</t>
    <rPh sb="1" eb="3">
      <t>キュウチ</t>
    </rPh>
    <phoneticPr fontId="7"/>
  </si>
  <si>
    <t>B</t>
    <phoneticPr fontId="7"/>
  </si>
  <si>
    <t>12/100地域</t>
  </si>
  <si>
    <t>４級地</t>
    <rPh sb="1" eb="3">
      <t>キュウチ</t>
    </rPh>
    <phoneticPr fontId="7"/>
  </si>
  <si>
    <t>C</t>
    <phoneticPr fontId="7"/>
  </si>
  <si>
    <t>10/100地域</t>
  </si>
  <si>
    <t>6/100地域</t>
  </si>
  <si>
    <t>その他地域</t>
    <rPh sb="2" eb="3">
      <t>タ</t>
    </rPh>
    <rPh sb="3" eb="5">
      <t>チイキ</t>
    </rPh>
    <phoneticPr fontId="7"/>
  </si>
  <si>
    <t>保育所</t>
    <rPh sb="0" eb="2">
      <t>ホイク</t>
    </rPh>
    <rPh sb="2" eb="3">
      <t>ショ</t>
    </rPh>
    <phoneticPr fontId="7"/>
  </si>
  <si>
    <t>減価償却費加算</t>
    <rPh sb="0" eb="2">
      <t>ゲンカ</t>
    </rPh>
    <rPh sb="2" eb="4">
      <t>ショウキャク</t>
    </rPh>
    <rPh sb="4" eb="5">
      <t>ヒ</t>
    </rPh>
    <rPh sb="5" eb="7">
      <t>カサン</t>
    </rPh>
    <phoneticPr fontId="10"/>
  </si>
  <si>
    <t>基本額</t>
    <rPh sb="0" eb="3">
      <t>キホンガク</t>
    </rPh>
    <phoneticPr fontId="10"/>
  </si>
  <si>
    <r>
      <t>20</t>
    </r>
    <r>
      <rPr>
        <sz val="11"/>
        <color indexed="8"/>
        <rFont val="游ゴシック"/>
        <family val="3"/>
        <charset val="128"/>
      </rPr>
      <t>/100地域</t>
    </r>
    <rPh sb="6" eb="8">
      <t>チイキ</t>
    </rPh>
    <phoneticPr fontId="7"/>
  </si>
  <si>
    <r>
      <t>16</t>
    </r>
    <r>
      <rPr>
        <sz val="11"/>
        <color indexed="8"/>
        <rFont val="游ゴシック"/>
        <family val="3"/>
        <charset val="128"/>
      </rPr>
      <t>/100地域</t>
    </r>
    <rPh sb="6" eb="8">
      <t>チイキ</t>
    </rPh>
    <phoneticPr fontId="7"/>
  </si>
  <si>
    <r>
      <t>15</t>
    </r>
    <r>
      <rPr>
        <sz val="11"/>
        <color indexed="8"/>
        <rFont val="游ゴシック"/>
        <family val="3"/>
        <charset val="128"/>
      </rPr>
      <t>/100地域</t>
    </r>
    <rPh sb="6" eb="8">
      <t>チイキ</t>
    </rPh>
    <phoneticPr fontId="7"/>
  </si>
  <si>
    <r>
      <t>3</t>
    </r>
    <r>
      <rPr>
        <sz val="11"/>
        <color indexed="8"/>
        <rFont val="游ゴシック"/>
        <family val="3"/>
        <charset val="128"/>
      </rPr>
      <t>/100地域</t>
    </r>
    <rPh sb="5" eb="7">
      <t>チイキ</t>
    </rPh>
    <phoneticPr fontId="7"/>
  </si>
  <si>
    <t>a地域</t>
    <rPh sb="1" eb="3">
      <t>チイキ</t>
    </rPh>
    <phoneticPr fontId="1"/>
  </si>
  <si>
    <t>b地域</t>
    <rPh sb="1" eb="3">
      <t>チイキ</t>
    </rPh>
    <phoneticPr fontId="1"/>
  </si>
  <si>
    <t>c地域</t>
    <rPh sb="1" eb="3">
      <t>チイキ</t>
    </rPh>
    <phoneticPr fontId="1"/>
  </si>
  <si>
    <t>d地域</t>
    <rPh sb="1" eb="3">
      <t>チイキ</t>
    </rPh>
    <phoneticPr fontId="1"/>
  </si>
  <si>
    <t>-</t>
    <phoneticPr fontId="1"/>
  </si>
  <si>
    <t>※年齢は年度の初日の前日における満年齢を記入</t>
    <rPh sb="1" eb="3">
      <t>ネンレイ</t>
    </rPh>
    <rPh sb="4" eb="6">
      <t>ネンド</t>
    </rPh>
    <rPh sb="7" eb="9">
      <t>ショジツ</t>
    </rPh>
    <rPh sb="10" eb="12">
      <t>ゼンジツ</t>
    </rPh>
    <rPh sb="16" eb="19">
      <t>マンネンレイ</t>
    </rPh>
    <rPh sb="20" eb="22">
      <t>キニュウ</t>
    </rPh>
    <phoneticPr fontId="1"/>
  </si>
  <si>
    <t>No.</t>
    <phoneticPr fontId="1"/>
  </si>
  <si>
    <t>年齢</t>
    <phoneticPr fontId="1"/>
  </si>
  <si>
    <t>月途中入退所のあった児童のみ</t>
    <rPh sb="0" eb="1">
      <t>ツキ</t>
    </rPh>
    <rPh sb="1" eb="3">
      <t>トチュウ</t>
    </rPh>
    <rPh sb="3" eb="4">
      <t>ニュウ</t>
    </rPh>
    <rPh sb="4" eb="6">
      <t>タイショ</t>
    </rPh>
    <rPh sb="10" eb="12">
      <t>ジドウ</t>
    </rPh>
    <phoneticPr fontId="1"/>
  </si>
  <si>
    <t>月途中入退所児童の区分</t>
    <rPh sb="0" eb="1">
      <t>ツキ</t>
    </rPh>
    <rPh sb="1" eb="3">
      <t>トチュウ</t>
    </rPh>
    <rPh sb="3" eb="4">
      <t>ニュウ</t>
    </rPh>
    <rPh sb="4" eb="6">
      <t>タイショ</t>
    </rPh>
    <rPh sb="6" eb="8">
      <t>ジドウ</t>
    </rPh>
    <rPh sb="9" eb="11">
      <t>クブン</t>
    </rPh>
    <phoneticPr fontId="1"/>
  </si>
  <si>
    <t>月途中入退所のない児童</t>
    <rPh sb="0" eb="1">
      <t>ツキ</t>
    </rPh>
    <rPh sb="1" eb="3">
      <t>トチュウ</t>
    </rPh>
    <rPh sb="3" eb="4">
      <t>ニュウ</t>
    </rPh>
    <rPh sb="4" eb="6">
      <t>タイショ</t>
    </rPh>
    <rPh sb="9" eb="11">
      <t>ジドウ</t>
    </rPh>
    <phoneticPr fontId="1"/>
  </si>
  <si>
    <t>月途中入所の有無</t>
    <rPh sb="0" eb="1">
      <t>ツキ</t>
    </rPh>
    <rPh sb="1" eb="3">
      <t>トチュウ</t>
    </rPh>
    <rPh sb="3" eb="5">
      <t>ニュウショ</t>
    </rPh>
    <rPh sb="6" eb="8">
      <t>ウム</t>
    </rPh>
    <phoneticPr fontId="1"/>
  </si>
  <si>
    <t>月途中退所の有無</t>
    <rPh sb="0" eb="1">
      <t>ツキ</t>
    </rPh>
    <rPh sb="1" eb="3">
      <t>トチュウ</t>
    </rPh>
    <rPh sb="3" eb="5">
      <t>タイショ</t>
    </rPh>
    <rPh sb="6" eb="8">
      <t>ウム</t>
    </rPh>
    <phoneticPr fontId="1"/>
  </si>
  <si>
    <t>在籍中開所
日数</t>
    <rPh sb="0" eb="2">
      <t>ザイセキ</t>
    </rPh>
    <rPh sb="2" eb="3">
      <t>チュウ</t>
    </rPh>
    <rPh sb="3" eb="5">
      <t>カイショ</t>
    </rPh>
    <rPh sb="6" eb="8">
      <t>ニッスウ</t>
    </rPh>
    <phoneticPr fontId="1"/>
  </si>
  <si>
    <t>D</t>
    <phoneticPr fontId="1"/>
  </si>
  <si>
    <t>＜児童数＞</t>
    <rPh sb="1" eb="3">
      <t>ジドウ</t>
    </rPh>
    <rPh sb="3" eb="4">
      <t>スウ</t>
    </rPh>
    <phoneticPr fontId="1"/>
  </si>
  <si>
    <t>４歳児</t>
    <phoneticPr fontId="1"/>
  </si>
  <si>
    <t>３歳児</t>
    <rPh sb="2" eb="3">
      <t>ジ</t>
    </rPh>
    <phoneticPr fontId="1"/>
  </si>
  <si>
    <t>請求先市区町村の児童数
（月途中入退所児童に限る）</t>
    <rPh sb="10" eb="11">
      <t>スウ</t>
    </rPh>
    <phoneticPr fontId="1"/>
  </si>
  <si>
    <t>請求先市区町村の児童</t>
    <phoneticPr fontId="1"/>
  </si>
  <si>
    <t>教育</t>
    <rPh sb="0" eb="2">
      <t>キョウイク</t>
    </rPh>
    <phoneticPr fontId="1"/>
  </si>
  <si>
    <t>保育標準時間認定子ども</t>
    <rPh sb="0" eb="2">
      <t>ホイク</t>
    </rPh>
    <rPh sb="2" eb="4">
      <t>ヒョウジュン</t>
    </rPh>
    <rPh sb="4" eb="6">
      <t>ジカン</t>
    </rPh>
    <rPh sb="6" eb="8">
      <t>ニンテイ</t>
    </rPh>
    <rPh sb="8" eb="9">
      <t>コ</t>
    </rPh>
    <phoneticPr fontId="1"/>
  </si>
  <si>
    <t>＜月途中入退所児童の在籍中開所日数＞</t>
    <phoneticPr fontId="1"/>
  </si>
  <si>
    <t>途中入退所児童</t>
    <rPh sb="0" eb="2">
      <t>トチュウ</t>
    </rPh>
    <rPh sb="2" eb="3">
      <t>ニュウ</t>
    </rPh>
    <rPh sb="3" eb="5">
      <t>タイショ</t>
    </rPh>
    <rPh sb="5" eb="7">
      <t>ジドウ</t>
    </rPh>
    <phoneticPr fontId="1"/>
  </si>
  <si>
    <t>非適用</t>
    <rPh sb="0" eb="1">
      <t>ヒ</t>
    </rPh>
    <rPh sb="1" eb="3">
      <t>テキヨウ</t>
    </rPh>
    <phoneticPr fontId="7"/>
  </si>
  <si>
    <t>障害児保育加算</t>
    <rPh sb="0" eb="2">
      <t>ショウガイ</t>
    </rPh>
    <rPh sb="2" eb="3">
      <t>ジ</t>
    </rPh>
    <rPh sb="3" eb="5">
      <t>ホイク</t>
    </rPh>
    <rPh sb="5" eb="7">
      <t>カサン</t>
    </rPh>
    <phoneticPr fontId="1"/>
  </si>
  <si>
    <t>連携施設を設定しない場合</t>
    <rPh sb="0" eb="2">
      <t>レンケイ</t>
    </rPh>
    <rPh sb="2" eb="4">
      <t>シセツ</t>
    </rPh>
    <rPh sb="5" eb="7">
      <t>セッテイ</t>
    </rPh>
    <rPh sb="10" eb="12">
      <t>バアイ</t>
    </rPh>
    <phoneticPr fontId="1"/>
  </si>
  <si>
    <t>食事の提供について自園調理又は連携施設からの搬入以外の方法による場合</t>
    <rPh sb="0" eb="2">
      <t>ショクジ</t>
    </rPh>
    <rPh sb="3" eb="5">
      <t>テイキョウ</t>
    </rPh>
    <rPh sb="9" eb="10">
      <t>ジ</t>
    </rPh>
    <rPh sb="10" eb="11">
      <t>エン</t>
    </rPh>
    <rPh sb="11" eb="13">
      <t>チョウリ</t>
    </rPh>
    <rPh sb="13" eb="14">
      <t>マタ</t>
    </rPh>
    <rPh sb="15" eb="17">
      <t>レンケイ</t>
    </rPh>
    <rPh sb="17" eb="19">
      <t>シセツ</t>
    </rPh>
    <rPh sb="22" eb="24">
      <t>ハンニュウ</t>
    </rPh>
    <rPh sb="24" eb="26">
      <t>イガイ</t>
    </rPh>
    <rPh sb="27" eb="29">
      <t>ホウホウ</t>
    </rPh>
    <rPh sb="32" eb="34">
      <t>バアイ</t>
    </rPh>
    <phoneticPr fontId="1"/>
  </si>
  <si>
    <t>基準セル</t>
    <rPh sb="0" eb="2">
      <t>キジュン</t>
    </rPh>
    <phoneticPr fontId="1"/>
  </si>
  <si>
    <t>基準行</t>
    <rPh sb="0" eb="2">
      <t>キジュン</t>
    </rPh>
    <rPh sb="2" eb="3">
      <t>ギョウ</t>
    </rPh>
    <phoneticPr fontId="1"/>
  </si>
  <si>
    <t>障害児保育加算</t>
    <rPh sb="0" eb="1">
      <t>ショウガイ</t>
    </rPh>
    <rPh sb="1" eb="2">
      <t>ジ</t>
    </rPh>
    <rPh sb="2" eb="4">
      <t>ホイク</t>
    </rPh>
    <rPh sb="4" eb="6">
      <t>カサン</t>
    </rPh>
    <phoneticPr fontId="1"/>
  </si>
  <si>
    <t>連携施設を設定しない場合</t>
    <rPh sb="0" eb="2">
      <t>レンケイ</t>
    </rPh>
    <rPh sb="2" eb="4">
      <t>シセツ</t>
    </rPh>
    <rPh sb="5" eb="7">
      <t>セッテイ</t>
    </rPh>
    <rPh sb="10" eb="12">
      <t>バアイ</t>
    </rPh>
    <phoneticPr fontId="10"/>
  </si>
  <si>
    <t>食事の提供について自園調理又は連携施設からの搬入以外の方法による場合</t>
    <rPh sb="0" eb="2">
      <t>ショクジ</t>
    </rPh>
    <rPh sb="3" eb="5">
      <t>テイキョウ</t>
    </rPh>
    <rPh sb="9" eb="10">
      <t>ジ</t>
    </rPh>
    <rPh sb="10" eb="11">
      <t>エン</t>
    </rPh>
    <rPh sb="11" eb="13">
      <t>チョウリ</t>
    </rPh>
    <rPh sb="13" eb="14">
      <t>マタ</t>
    </rPh>
    <rPh sb="15" eb="17">
      <t>レンケイ</t>
    </rPh>
    <rPh sb="17" eb="19">
      <t>シセツ</t>
    </rPh>
    <rPh sb="22" eb="24">
      <t>ハンニュウ</t>
    </rPh>
    <rPh sb="24" eb="26">
      <t>イガイ</t>
    </rPh>
    <rPh sb="27" eb="29">
      <t>ホウホウ</t>
    </rPh>
    <rPh sb="32" eb="34">
      <t>バアイ</t>
    </rPh>
    <phoneticPr fontId="3"/>
  </si>
  <si>
    <t>　子ども・子育て支援法附則第６条等の規定に基づき、次のとおり私立保育所に係る委託費等を請求します。</t>
    <rPh sb="16" eb="17">
      <t>トウ</t>
    </rPh>
    <rPh sb="41" eb="42">
      <t>トウ</t>
    </rPh>
    <phoneticPr fontId="1"/>
  </si>
  <si>
    <t>私立保育所に係る委託費を請求するための明細書（私立保育所に係る委託費請求明細書）</t>
    <rPh sb="0" eb="2">
      <t>シリツ</t>
    </rPh>
    <rPh sb="2" eb="4">
      <t>ホイク</t>
    </rPh>
    <rPh sb="4" eb="5">
      <t>ショ</t>
    </rPh>
    <rPh sb="6" eb="7">
      <t>カカ</t>
    </rPh>
    <rPh sb="8" eb="10">
      <t>イタク</t>
    </rPh>
    <rPh sb="10" eb="11">
      <t>ヒ</t>
    </rPh>
    <rPh sb="23" eb="25">
      <t>シリツ</t>
    </rPh>
    <rPh sb="25" eb="27">
      <t>ホイク</t>
    </rPh>
    <rPh sb="27" eb="28">
      <t>ショ</t>
    </rPh>
    <rPh sb="29" eb="30">
      <t>カカ</t>
    </rPh>
    <rPh sb="31" eb="33">
      <t>イタク</t>
    </rPh>
    <rPh sb="33" eb="34">
      <t>ヒ</t>
    </rPh>
    <phoneticPr fontId="1"/>
  </si>
  <si>
    <t>○○○○○</t>
    <phoneticPr fontId="1"/>
  </si>
  <si>
    <t>　子ども・子育て支援法第29条（及び第30条）の規定に基づき、次のとおり子どものための教育・保育給付を請求します。</t>
  </si>
  <si>
    <t>児童氏名</t>
    <rPh sb="0" eb="2">
      <t>ジドウ</t>
    </rPh>
    <rPh sb="2" eb="4">
      <t>シメイ</t>
    </rPh>
    <phoneticPr fontId="1"/>
  </si>
  <si>
    <t>生年月日</t>
    <rPh sb="0" eb="2">
      <t>セイネン</t>
    </rPh>
    <rPh sb="2" eb="4">
      <t>ガッピ</t>
    </rPh>
    <phoneticPr fontId="1"/>
  </si>
  <si>
    <t>管理者を配置していない場合</t>
    <rPh sb="0" eb="3">
      <t>カンリシャ</t>
    </rPh>
    <rPh sb="4" eb="6">
      <t>ハイチ</t>
    </rPh>
    <rPh sb="11" eb="13">
      <t>バアイ</t>
    </rPh>
    <phoneticPr fontId="1"/>
  </si>
  <si>
    <t>定員を恒常的に超過する場合</t>
    <rPh sb="0" eb="2">
      <t>テイイン</t>
    </rPh>
    <rPh sb="3" eb="6">
      <t>コウジョウテキ</t>
    </rPh>
    <rPh sb="7" eb="9">
      <t>チョウカ</t>
    </rPh>
    <rPh sb="11" eb="13">
      <t>バアイ</t>
    </rPh>
    <phoneticPr fontId="1"/>
  </si>
  <si>
    <t>障害児</t>
    <rPh sb="0" eb="2">
      <t>ショウガイ</t>
    </rPh>
    <rPh sb="2" eb="3">
      <t>ジ</t>
    </rPh>
    <phoneticPr fontId="1"/>
  </si>
  <si>
    <t>基本加算部分</t>
    <rPh sb="0" eb="2">
      <t>キホン</t>
    </rPh>
    <rPh sb="2" eb="4">
      <t>カサン</t>
    </rPh>
    <rPh sb="4" eb="6">
      <t>ブブン</t>
    </rPh>
    <phoneticPr fontId="1"/>
  </si>
  <si>
    <t>調整部分</t>
    <rPh sb="0" eb="2">
      <t>チョウセイ</t>
    </rPh>
    <rPh sb="2" eb="4">
      <t>ブブン</t>
    </rPh>
    <phoneticPr fontId="1"/>
  </si>
  <si>
    <t>特定加算部分</t>
    <rPh sb="0" eb="2">
      <t>トクテイ</t>
    </rPh>
    <rPh sb="2" eb="4">
      <t>カサン</t>
    </rPh>
    <rPh sb="4" eb="6">
      <t>ブブン</t>
    </rPh>
    <phoneticPr fontId="1"/>
  </si>
  <si>
    <t>除雪費加算（３月のみ）</t>
    <rPh sb="0" eb="2">
      <t>ジョセツ</t>
    </rPh>
    <rPh sb="2" eb="3">
      <t>ヒ</t>
    </rPh>
    <rPh sb="7" eb="8">
      <t>ガツ</t>
    </rPh>
    <phoneticPr fontId="2"/>
  </si>
  <si>
    <t>降灰除去費加算（３月のみ）</t>
    <phoneticPr fontId="1"/>
  </si>
  <si>
    <t>副食費徴収免除対象</t>
    <rPh sb="0" eb="3">
      <t>フクショクヒ</t>
    </rPh>
    <rPh sb="3" eb="5">
      <t>チョウシュウ</t>
    </rPh>
    <rPh sb="5" eb="7">
      <t>メンジョ</t>
    </rPh>
    <rPh sb="7" eb="9">
      <t>タイショウ</t>
    </rPh>
    <phoneticPr fontId="1"/>
  </si>
  <si>
    <t>管理者を配置していない場合</t>
    <rPh sb="0" eb="3">
      <t>カンリシャ</t>
    </rPh>
    <rPh sb="4" eb="6">
      <t>ハイチ</t>
    </rPh>
    <rPh sb="11" eb="13">
      <t>バアイ</t>
    </rPh>
    <phoneticPr fontId="10"/>
  </si>
  <si>
    <t>＋</t>
  </si>
  <si>
    <t>(⑥＋⑦＋⑪)</t>
  </si>
  <si>
    <t>(⑥＋⑦
　＋⑨＋⑪)</t>
  </si>
  <si>
    <t>　 840人～　909人</t>
  </si>
  <si>
    <t>⑲</t>
    <phoneticPr fontId="10"/>
  </si>
  <si>
    <t>　以下の加算を合算した額を各月初日の利用子ども数で除した額</t>
    <rPh sb="1" eb="3">
      <t>イカ</t>
    </rPh>
    <rPh sb="4" eb="6">
      <t>カサン</t>
    </rPh>
    <rPh sb="7" eb="9">
      <t>ガッサン</t>
    </rPh>
    <rPh sb="11" eb="12">
      <t>ガク</t>
    </rPh>
    <rPh sb="13" eb="15">
      <t>カクツキ</t>
    </rPh>
    <rPh sb="15" eb="17">
      <t>ショニチ</t>
    </rPh>
    <rPh sb="18" eb="20">
      <t>リヨウ</t>
    </rPh>
    <rPh sb="20" eb="21">
      <t>コ</t>
    </rPh>
    <rPh sb="23" eb="24">
      <t>スウ</t>
    </rPh>
    <rPh sb="25" eb="26">
      <t>ジョ</t>
    </rPh>
    <rPh sb="28" eb="29">
      <t>ガク</t>
    </rPh>
    <phoneticPr fontId="10"/>
  </si>
  <si>
    <t>・処遇改善等加算Ⅱ－①</t>
    <phoneticPr fontId="10"/>
  </si>
  <si>
    <t xml:space="preserve">× 人数Ａ </t>
    <phoneticPr fontId="10"/>
  </si>
  <si>
    <t>・処遇改善等加算Ⅱ－②</t>
    <phoneticPr fontId="10"/>
  </si>
  <si>
    <t>× 人数Ｂ</t>
    <phoneticPr fontId="10"/>
  </si>
  <si>
    <t>㉔</t>
    <phoneticPr fontId="10"/>
  </si>
  <si>
    <t>（ 注 ）年度の初日の前日における満年齢に応じて月額を調整</t>
    <phoneticPr fontId="10"/>
  </si>
  <si>
    <t>休日保育加算</t>
    <rPh sb="0" eb="2">
      <t>キュウジツ</t>
    </rPh>
    <rPh sb="2" eb="4">
      <t>ホイク</t>
    </rPh>
    <rPh sb="4" eb="6">
      <t>カサン</t>
    </rPh>
    <phoneticPr fontId="1"/>
  </si>
  <si>
    <t>夜間保育加算</t>
    <rPh sb="0" eb="2">
      <t>ヤカン</t>
    </rPh>
    <rPh sb="2" eb="4">
      <t>ホイク</t>
    </rPh>
    <rPh sb="4" eb="6">
      <t>カサン</t>
    </rPh>
    <phoneticPr fontId="1"/>
  </si>
  <si>
    <t>保育士比率向上加算（B型のみ）</t>
    <rPh sb="0" eb="1">
      <t>ホイク</t>
    </rPh>
    <rPh sb="1" eb="2">
      <t>シ</t>
    </rPh>
    <rPh sb="2" eb="4">
      <t>ヒリツ</t>
    </rPh>
    <rPh sb="4" eb="6">
      <t>コウジョウ</t>
    </rPh>
    <rPh sb="6" eb="8">
      <t>カサン</t>
    </rPh>
    <rPh sb="11" eb="12">
      <t>ガタ</t>
    </rPh>
    <phoneticPr fontId="1"/>
  </si>
  <si>
    <t>休日保育加算</t>
    <rPh sb="0" eb="1">
      <t>キュウジツ</t>
    </rPh>
    <rPh sb="1" eb="3">
      <t>ホイク</t>
    </rPh>
    <rPh sb="3" eb="5">
      <t>カサン</t>
    </rPh>
    <phoneticPr fontId="1"/>
  </si>
  <si>
    <t>夜間保育加算</t>
    <rPh sb="0" eb="1">
      <t>ヤカン</t>
    </rPh>
    <rPh sb="1" eb="3">
      <t>ホイク</t>
    </rPh>
    <rPh sb="3" eb="5">
      <t>カサン</t>
    </rPh>
    <phoneticPr fontId="1"/>
  </si>
  <si>
    <t>利用定員（合計）</t>
    <rPh sb="0" eb="2">
      <t>リヨウ</t>
    </rPh>
    <rPh sb="2" eb="4">
      <t>テイイン</t>
    </rPh>
    <rPh sb="5" eb="7">
      <t>ゴウケイ</t>
    </rPh>
    <phoneticPr fontId="1"/>
  </si>
  <si>
    <t>１・２歳児</t>
    <rPh sb="3" eb="5">
      <t>サイジ</t>
    </rPh>
    <phoneticPr fontId="1"/>
  </si>
  <si>
    <t>月途中入退所児童じゃないもの</t>
    <rPh sb="0" eb="1">
      <t>ツキ</t>
    </rPh>
    <rPh sb="1" eb="3">
      <t>トチュウ</t>
    </rPh>
    <rPh sb="3" eb="4">
      <t>ニュウ</t>
    </rPh>
    <rPh sb="4" eb="6">
      <t>タイショ</t>
    </rPh>
    <rPh sb="6" eb="8">
      <t>ジドウ</t>
    </rPh>
    <phoneticPr fontId="1"/>
  </si>
  <si>
    <t>障害児、副食費免除対象者でないもの</t>
    <rPh sb="0" eb="2">
      <t>ショウガイ</t>
    </rPh>
    <rPh sb="2" eb="3">
      <t>ジ</t>
    </rPh>
    <phoneticPr fontId="1"/>
  </si>
  <si>
    <t>障害児でなく、副食費免除対象者であるもの</t>
    <rPh sb="0" eb="2">
      <t>ショウガイ</t>
    </rPh>
    <rPh sb="2" eb="3">
      <t>ジ</t>
    </rPh>
    <phoneticPr fontId="1"/>
  </si>
  <si>
    <t>副食費免除対象者でなく、障害児であるもの</t>
    <rPh sb="12" eb="14">
      <t>ショウガイ</t>
    </rPh>
    <rPh sb="14" eb="15">
      <t>ジ</t>
    </rPh>
    <phoneticPr fontId="1"/>
  </si>
  <si>
    <t>障害児、副食費免除対象者であるもの</t>
    <rPh sb="0" eb="2">
      <t>ショウガイ</t>
    </rPh>
    <rPh sb="2" eb="3">
      <t>ジ</t>
    </rPh>
    <phoneticPr fontId="1"/>
  </si>
  <si>
    <t>E</t>
    <phoneticPr fontId="1"/>
  </si>
  <si>
    <t>F</t>
    <phoneticPr fontId="1"/>
  </si>
  <si>
    <t>G</t>
    <phoneticPr fontId="1"/>
  </si>
  <si>
    <t>H</t>
    <phoneticPr fontId="1"/>
  </si>
  <si>
    <t>請求先市区町村の児童数
（月途中入退所児童、障害児を除き、副食費免除対象者に限る）</t>
    <rPh sb="10" eb="11">
      <t>スウ</t>
    </rPh>
    <rPh sb="22" eb="24">
      <t>ショウガイ</t>
    </rPh>
    <rPh sb="24" eb="25">
      <t>ジ</t>
    </rPh>
    <phoneticPr fontId="1"/>
  </si>
  <si>
    <t>請求先市区町村の児童数
（月途中入退所児童を除き、障害児、副食費免除対象者に限る）</t>
    <rPh sb="10" eb="11">
      <t>スウ</t>
    </rPh>
    <rPh sb="25" eb="27">
      <t>ショウガイ</t>
    </rPh>
    <rPh sb="27" eb="28">
      <t>ジ</t>
    </rPh>
    <phoneticPr fontId="1"/>
  </si>
  <si>
    <t>A</t>
    <phoneticPr fontId="1"/>
  </si>
  <si>
    <t>（月途中入所に限り、障害児、副食費免除対象者を除く）</t>
    <rPh sb="10" eb="12">
      <t>ショウガイ</t>
    </rPh>
    <rPh sb="12" eb="13">
      <t>ジ</t>
    </rPh>
    <rPh sb="14" eb="17">
      <t>フクショクヒ</t>
    </rPh>
    <rPh sb="17" eb="19">
      <t>メンジョ</t>
    </rPh>
    <rPh sb="19" eb="22">
      <t>タイショウシャ</t>
    </rPh>
    <phoneticPr fontId="1"/>
  </si>
  <si>
    <t>B</t>
    <phoneticPr fontId="1"/>
  </si>
  <si>
    <t>（月途中入所、副食費徴収免除対象に限り、障害児を除く）</t>
    <rPh sb="7" eb="10">
      <t>フクショクヒ</t>
    </rPh>
    <rPh sb="10" eb="12">
      <t>チョウシュウ</t>
    </rPh>
    <rPh sb="12" eb="14">
      <t>メンジョ</t>
    </rPh>
    <rPh sb="14" eb="16">
      <t>タイショウ</t>
    </rPh>
    <rPh sb="20" eb="22">
      <t>ショウガイ</t>
    </rPh>
    <rPh sb="22" eb="23">
      <t>ジ</t>
    </rPh>
    <rPh sb="24" eb="25">
      <t>ノゾ</t>
    </rPh>
    <phoneticPr fontId="1"/>
  </si>
  <si>
    <t>C</t>
    <phoneticPr fontId="1"/>
  </si>
  <si>
    <t>（月途中入所、障害児に限り、副食費免除対象者を除く）</t>
    <rPh sb="7" eb="9">
      <t>ショウガイ</t>
    </rPh>
    <rPh sb="9" eb="10">
      <t>ジ</t>
    </rPh>
    <rPh sb="14" eb="17">
      <t>フクショクヒ</t>
    </rPh>
    <rPh sb="17" eb="19">
      <t>メンジョ</t>
    </rPh>
    <rPh sb="19" eb="22">
      <t>タイショウシャ</t>
    </rPh>
    <phoneticPr fontId="1"/>
  </si>
  <si>
    <t>D</t>
    <phoneticPr fontId="1"/>
  </si>
  <si>
    <t>（月途中入所、副食費免除対象者、障害児に限る）</t>
    <rPh sb="16" eb="18">
      <t>ショウガイ</t>
    </rPh>
    <rPh sb="18" eb="19">
      <t>ジ</t>
    </rPh>
    <phoneticPr fontId="1"/>
  </si>
  <si>
    <t>E</t>
    <phoneticPr fontId="1"/>
  </si>
  <si>
    <t>F</t>
    <phoneticPr fontId="1"/>
  </si>
  <si>
    <t>（月途中退所、副食費徴収免除対象に限り、障害児を除く）</t>
    <rPh sb="4" eb="6">
      <t>タイショ</t>
    </rPh>
    <rPh sb="7" eb="10">
      <t>フクショクヒ</t>
    </rPh>
    <rPh sb="10" eb="12">
      <t>チョウシュウ</t>
    </rPh>
    <rPh sb="12" eb="14">
      <t>メンジョ</t>
    </rPh>
    <rPh sb="14" eb="16">
      <t>タイショウ</t>
    </rPh>
    <rPh sb="20" eb="22">
      <t>ショウガイ</t>
    </rPh>
    <rPh sb="22" eb="23">
      <t>ジ</t>
    </rPh>
    <rPh sb="24" eb="25">
      <t>ノゾ</t>
    </rPh>
    <phoneticPr fontId="1"/>
  </si>
  <si>
    <t>G</t>
    <phoneticPr fontId="1"/>
  </si>
  <si>
    <t>H</t>
    <phoneticPr fontId="1"/>
  </si>
  <si>
    <t>（月途中退所、副食費免除対象者、障害児に限る）</t>
    <rPh sb="4" eb="6">
      <t>タイショ</t>
    </rPh>
    <rPh sb="16" eb="18">
      <t>ショウガイ</t>
    </rPh>
    <rPh sb="18" eb="19">
      <t>ジ</t>
    </rPh>
    <phoneticPr fontId="1"/>
  </si>
  <si>
    <t>保育短時間認定子ども</t>
    <phoneticPr fontId="1"/>
  </si>
  <si>
    <t>教育標準時間認定子ども</t>
    <phoneticPr fontId="1"/>
  </si>
  <si>
    <t>保育士比率向上加算</t>
    <rPh sb="0" eb="2">
      <t>ホイク</t>
    </rPh>
    <rPh sb="2" eb="3">
      <t>シ</t>
    </rPh>
    <rPh sb="3" eb="5">
      <t>ヒリツ</t>
    </rPh>
    <rPh sb="5" eb="7">
      <t>コウジョウ</t>
    </rPh>
    <rPh sb="7" eb="9">
      <t>カサン</t>
    </rPh>
    <phoneticPr fontId="1"/>
  </si>
  <si>
    <t>資格保有者加算</t>
    <rPh sb="0" eb="2">
      <t>シカク</t>
    </rPh>
    <rPh sb="2" eb="5">
      <t>ホユウシャ</t>
    </rPh>
    <rPh sb="5" eb="7">
      <t>カサン</t>
    </rPh>
    <phoneticPr fontId="1"/>
  </si>
  <si>
    <t>1人</t>
    <rPh sb="0" eb="2">
      <t>ヒトリ</t>
    </rPh>
    <phoneticPr fontId="1"/>
  </si>
  <si>
    <t>2人</t>
    <rPh sb="1" eb="2">
      <t>ニン</t>
    </rPh>
    <phoneticPr fontId="1"/>
  </si>
  <si>
    <t>3人以上</t>
    <rPh sb="1" eb="2">
      <t>ニン</t>
    </rPh>
    <rPh sb="2" eb="4">
      <t>イジョウ</t>
    </rPh>
    <phoneticPr fontId="1"/>
  </si>
  <si>
    <t>資格保有者加算（C型のみ）</t>
    <rPh sb="0" eb="1">
      <t>シカク</t>
    </rPh>
    <rPh sb="1" eb="4">
      <t>ホユウシャ</t>
    </rPh>
    <rPh sb="4" eb="6">
      <t>カサン</t>
    </rPh>
    <rPh sb="8" eb="9">
      <t>ガタ</t>
    </rPh>
    <phoneticPr fontId="1"/>
  </si>
  <si>
    <t>処遇改善等加算Ⅰ(標準)</t>
    <rPh sb="0" eb="2">
      <t>ショグウ</t>
    </rPh>
    <rPh sb="2" eb="4">
      <t>カイゼン</t>
    </rPh>
    <rPh sb="4" eb="5">
      <t>トウ</t>
    </rPh>
    <rPh sb="5" eb="7">
      <t>カサン</t>
    </rPh>
    <rPh sb="9" eb="11">
      <t>ヒョウジュン</t>
    </rPh>
    <phoneticPr fontId="1"/>
  </si>
  <si>
    <t>処遇改善等加算Ⅰ(短時間)</t>
    <rPh sb="0" eb="2">
      <t>ショグウ</t>
    </rPh>
    <rPh sb="2" eb="4">
      <t>カイゼン</t>
    </rPh>
    <rPh sb="4" eb="5">
      <t>トウ</t>
    </rPh>
    <rPh sb="5" eb="7">
      <t>カサン</t>
    </rPh>
    <rPh sb="9" eb="12">
      <t>タンジカン</t>
    </rPh>
    <phoneticPr fontId="1"/>
  </si>
  <si>
    <t>基本分単価（短時間）</t>
    <rPh sb="0" eb="2">
      <t>キホン</t>
    </rPh>
    <rPh sb="2" eb="3">
      <t>ブン</t>
    </rPh>
    <rPh sb="3" eb="5">
      <t>タンカ</t>
    </rPh>
    <rPh sb="6" eb="9">
      <t>タンジカン</t>
    </rPh>
    <phoneticPr fontId="1"/>
  </si>
  <si>
    <t>～210人</t>
    <rPh sb="4" eb="5">
      <t>ニン</t>
    </rPh>
    <phoneticPr fontId="1"/>
  </si>
  <si>
    <t>211人～279人</t>
    <rPh sb="3" eb="4">
      <t>ニン</t>
    </rPh>
    <rPh sb="8" eb="9">
      <t>ニン</t>
    </rPh>
    <phoneticPr fontId="1"/>
  </si>
  <si>
    <t>280人～349人</t>
    <rPh sb="3" eb="4">
      <t>ニン</t>
    </rPh>
    <rPh sb="8" eb="9">
      <t>ニン</t>
    </rPh>
    <phoneticPr fontId="1"/>
  </si>
  <si>
    <t>350人～419人</t>
    <rPh sb="3" eb="4">
      <t>ニン</t>
    </rPh>
    <rPh sb="8" eb="9">
      <t>ニン</t>
    </rPh>
    <phoneticPr fontId="1"/>
  </si>
  <si>
    <t>420人～489人</t>
    <rPh sb="3" eb="4">
      <t>ニン</t>
    </rPh>
    <rPh sb="8" eb="9">
      <t>ニン</t>
    </rPh>
    <phoneticPr fontId="1"/>
  </si>
  <si>
    <t>490人～559人</t>
    <rPh sb="3" eb="4">
      <t>ニン</t>
    </rPh>
    <rPh sb="8" eb="9">
      <t>ニン</t>
    </rPh>
    <phoneticPr fontId="1"/>
  </si>
  <si>
    <t>560人～629人</t>
    <rPh sb="3" eb="4">
      <t>ニン</t>
    </rPh>
    <rPh sb="8" eb="9">
      <t>ニン</t>
    </rPh>
    <phoneticPr fontId="1"/>
  </si>
  <si>
    <t>630人～699人</t>
    <rPh sb="3" eb="4">
      <t>ニン</t>
    </rPh>
    <rPh sb="8" eb="9">
      <t>ニン</t>
    </rPh>
    <phoneticPr fontId="1"/>
  </si>
  <si>
    <t>700人～769人</t>
    <rPh sb="3" eb="4">
      <t>ニン</t>
    </rPh>
    <rPh sb="8" eb="9">
      <t>ニン</t>
    </rPh>
    <phoneticPr fontId="1"/>
  </si>
  <si>
    <t>770人～839人</t>
    <rPh sb="3" eb="4">
      <t>ニン</t>
    </rPh>
    <rPh sb="8" eb="9">
      <t>ニン</t>
    </rPh>
    <phoneticPr fontId="1"/>
  </si>
  <si>
    <t>840人～909人</t>
    <rPh sb="3" eb="4">
      <t>ニン</t>
    </rPh>
    <rPh sb="8" eb="9">
      <t>ニン</t>
    </rPh>
    <phoneticPr fontId="1"/>
  </si>
  <si>
    <t>910人～979人</t>
    <rPh sb="3" eb="4">
      <t>ニン</t>
    </rPh>
    <rPh sb="8" eb="9">
      <t>ニン</t>
    </rPh>
    <phoneticPr fontId="1"/>
  </si>
  <si>
    <t>980人～1,049人</t>
    <rPh sb="3" eb="4">
      <t>ニン</t>
    </rPh>
    <rPh sb="10" eb="11">
      <t>ニン</t>
    </rPh>
    <phoneticPr fontId="1"/>
  </si>
  <si>
    <t>1,050人～</t>
    <rPh sb="5" eb="6">
      <t>ニン</t>
    </rPh>
    <phoneticPr fontId="1"/>
  </si>
  <si>
    <t>子ども数</t>
    <rPh sb="0" eb="1">
      <t>コ</t>
    </rPh>
    <rPh sb="3" eb="4">
      <t>スウ</t>
    </rPh>
    <phoneticPr fontId="1"/>
  </si>
  <si>
    <t>冷暖房費加算</t>
    <rPh sb="0" eb="3">
      <t>レイダンボウ</t>
    </rPh>
    <rPh sb="3" eb="4">
      <t>ヒ</t>
    </rPh>
    <rPh sb="4" eb="6">
      <t>カサン</t>
    </rPh>
    <phoneticPr fontId="1"/>
  </si>
  <si>
    <t>休日保育加算</t>
    <rPh sb="4" eb="6">
      <t>カサン</t>
    </rPh>
    <phoneticPr fontId="1"/>
  </si>
  <si>
    <t>土曜日に閉所する場合
（障害児保育加算を除く）</t>
    <rPh sb="0" eb="3">
      <t>ドヨウビ</t>
    </rPh>
    <rPh sb="4" eb="6">
      <t>ヘイショ</t>
    </rPh>
    <rPh sb="8" eb="10">
      <t>バアイ</t>
    </rPh>
    <rPh sb="12" eb="14">
      <t>ショウガイ</t>
    </rPh>
    <rPh sb="14" eb="15">
      <t>ジ</t>
    </rPh>
    <rPh sb="15" eb="17">
      <t>ホイク</t>
    </rPh>
    <rPh sb="17" eb="19">
      <t>カサン</t>
    </rPh>
    <rPh sb="20" eb="21">
      <t>ノゾ</t>
    </rPh>
    <phoneticPr fontId="1"/>
  </si>
  <si>
    <t>　うち処遇改善等加算Ⅰ分</t>
    <rPh sb="11" eb="12">
      <t>ブン</t>
    </rPh>
    <phoneticPr fontId="1"/>
  </si>
  <si>
    <t>単価合計
（障害児保育加算を除く）…B</t>
    <rPh sb="0" eb="2">
      <t>タンカ</t>
    </rPh>
    <rPh sb="2" eb="4">
      <t>ゴウケイ</t>
    </rPh>
    <phoneticPr fontId="1"/>
  </si>
  <si>
    <t>単価合計
（副食費免除対象を除く）…C</t>
    <rPh sb="0" eb="2">
      <t>タンカ</t>
    </rPh>
    <rPh sb="2" eb="4">
      <t>ゴウケイ</t>
    </rPh>
    <phoneticPr fontId="1"/>
  </si>
  <si>
    <t>単価合計…D</t>
    <rPh sb="0" eb="2">
      <t>タンカ</t>
    </rPh>
    <rPh sb="2" eb="4">
      <t>ゴウケイ</t>
    </rPh>
    <phoneticPr fontId="1"/>
  </si>
  <si>
    <t>公定価格小計（月途中入退所児童分を除く）…I（A×E＋B×F＋C×G＋D×H）</t>
    <rPh sb="0" eb="2">
      <t>コウテイ</t>
    </rPh>
    <rPh sb="2" eb="4">
      <t>カカク</t>
    </rPh>
    <rPh sb="4" eb="6">
      <t>ショウケイ</t>
    </rPh>
    <rPh sb="7" eb="8">
      <t>ツキ</t>
    </rPh>
    <rPh sb="8" eb="10">
      <t>トチュウ</t>
    </rPh>
    <rPh sb="10" eb="11">
      <t>ニュウ</t>
    </rPh>
    <rPh sb="11" eb="13">
      <t>タイショ</t>
    </rPh>
    <rPh sb="13" eb="15">
      <t>ジドウ</t>
    </rPh>
    <rPh sb="15" eb="16">
      <t>ブン</t>
    </rPh>
    <rPh sb="17" eb="18">
      <t>ノゾ</t>
    </rPh>
    <phoneticPr fontId="1"/>
  </si>
  <si>
    <t>単価合計（障害児保育加算、副食費免除対象を除く）…A</t>
    <rPh sb="0" eb="2">
      <t>タンカ</t>
    </rPh>
    <rPh sb="2" eb="4">
      <t>ゴウケイ</t>
    </rPh>
    <phoneticPr fontId="1"/>
  </si>
  <si>
    <t>単価合計（障害児保育加算を除く）…B</t>
    <rPh sb="0" eb="2">
      <t>タンカ</t>
    </rPh>
    <rPh sb="2" eb="4">
      <t>ゴウケイ</t>
    </rPh>
    <phoneticPr fontId="1"/>
  </si>
  <si>
    <t>単価合計（副食費免除対象を除く）…C</t>
    <rPh sb="0" eb="2">
      <t>タンカ</t>
    </rPh>
    <rPh sb="2" eb="4">
      <t>ゴウケイ</t>
    </rPh>
    <phoneticPr fontId="1"/>
  </si>
  <si>
    <t>請求先市区町村の児童数（月途中入退所児童、障害児、副食費免除対象者を除く）…E</t>
    <phoneticPr fontId="1"/>
  </si>
  <si>
    <t>請求先市区町村の児童数（月途中入退所児童、障害児を除き、副食費免除対象者に限る）…F</t>
    <phoneticPr fontId="1"/>
  </si>
  <si>
    <t>請求先市区町村の児童数（月途中入退所児童、副食費免除対象者を除き、障害児に限る）…G</t>
    <phoneticPr fontId="1"/>
  </si>
  <si>
    <t>請求先市区町村の児童数（月途中入退所児童を除き、障害児、副食費免除対象者に限る）…H</t>
    <phoneticPr fontId="1"/>
  </si>
  <si>
    <t>単価合計（日割り対象分に限り、障害児、副食費免除対象を除く）…J</t>
    <rPh sb="0" eb="2">
      <t>タンカ</t>
    </rPh>
    <rPh sb="2" eb="4">
      <t>ゴウケイ</t>
    </rPh>
    <rPh sb="5" eb="7">
      <t>ヒワ</t>
    </rPh>
    <rPh sb="8" eb="10">
      <t>タイショウ</t>
    </rPh>
    <rPh sb="10" eb="11">
      <t>ブン</t>
    </rPh>
    <rPh sb="12" eb="13">
      <t>カギ</t>
    </rPh>
    <rPh sb="27" eb="28">
      <t>ノゾ</t>
    </rPh>
    <phoneticPr fontId="1"/>
  </si>
  <si>
    <t>単価合計（日割り対象分、副食費免除対象に限り、障害児を除く）…K</t>
    <rPh sb="0" eb="2">
      <t>タンカ</t>
    </rPh>
    <rPh sb="2" eb="4">
      <t>ゴウケイ</t>
    </rPh>
    <rPh sb="5" eb="7">
      <t>ヒワ</t>
    </rPh>
    <rPh sb="8" eb="10">
      <t>タイショウ</t>
    </rPh>
    <rPh sb="10" eb="11">
      <t>ブン</t>
    </rPh>
    <rPh sb="20" eb="21">
      <t>カギ</t>
    </rPh>
    <rPh sb="23" eb="25">
      <t>ショウガイ</t>
    </rPh>
    <rPh sb="25" eb="26">
      <t>ジ</t>
    </rPh>
    <rPh sb="27" eb="28">
      <t>ノゾ</t>
    </rPh>
    <phoneticPr fontId="1"/>
  </si>
  <si>
    <t>単価合計（日割り対象分、障害児に限り、副食費免除対象を除く）…L</t>
    <rPh sb="0" eb="2">
      <t>タンカ</t>
    </rPh>
    <rPh sb="2" eb="4">
      <t>ゴウケイ</t>
    </rPh>
    <rPh sb="5" eb="7">
      <t>ヒワ</t>
    </rPh>
    <rPh sb="8" eb="10">
      <t>タイショウ</t>
    </rPh>
    <rPh sb="10" eb="11">
      <t>ブン</t>
    </rPh>
    <rPh sb="12" eb="14">
      <t>ショウガイ</t>
    </rPh>
    <rPh sb="14" eb="15">
      <t>ジ</t>
    </rPh>
    <rPh sb="16" eb="17">
      <t>カギ</t>
    </rPh>
    <rPh sb="27" eb="28">
      <t>ノゾ</t>
    </rPh>
    <phoneticPr fontId="1"/>
  </si>
  <si>
    <t>単価合計（日割り対象分に限る）…M</t>
    <rPh sb="0" eb="2">
      <t>タンカ</t>
    </rPh>
    <rPh sb="2" eb="4">
      <t>ゴウケイ</t>
    </rPh>
    <rPh sb="5" eb="7">
      <t>ヒワ</t>
    </rPh>
    <rPh sb="8" eb="10">
      <t>タイショウ</t>
    </rPh>
    <rPh sb="10" eb="11">
      <t>ブン</t>
    </rPh>
    <rPh sb="12" eb="13">
      <t>カギ</t>
    </rPh>
    <phoneticPr fontId="1"/>
  </si>
  <si>
    <t>単価合計（うち日割り対象外分）…N</t>
    <rPh sb="0" eb="2">
      <t>タンカ</t>
    </rPh>
    <rPh sb="2" eb="4">
      <t>ゴウケイ</t>
    </rPh>
    <rPh sb="7" eb="9">
      <t>ヒワ</t>
    </rPh>
    <rPh sb="10" eb="12">
      <t>タイショウ</t>
    </rPh>
    <rPh sb="12" eb="13">
      <t>ガイ</t>
    </rPh>
    <rPh sb="13" eb="14">
      <t>ブン</t>
    </rPh>
    <phoneticPr fontId="1"/>
  </si>
  <si>
    <t>請求先市区町村の児童
（月途中入所児童に限り、障害児、副食費免除対象者を除く）…O</t>
    <rPh sb="8" eb="10">
      <t>ジドウ</t>
    </rPh>
    <phoneticPr fontId="1"/>
  </si>
  <si>
    <t>在籍中
開所日数</t>
    <rPh sb="0" eb="3">
      <t>ザイセキチュウ</t>
    </rPh>
    <rPh sb="4" eb="6">
      <t>カイショ</t>
    </rPh>
    <rPh sb="6" eb="7">
      <t>ビ</t>
    </rPh>
    <rPh sb="7" eb="8">
      <t>スウ</t>
    </rPh>
    <phoneticPr fontId="1"/>
  </si>
  <si>
    <t>公定価格小計（月途中入所児童分）…P（J×O÷25）</t>
    <rPh sb="0" eb="2">
      <t>コウテイ</t>
    </rPh>
    <rPh sb="2" eb="4">
      <t>カカク</t>
    </rPh>
    <rPh sb="4" eb="6">
      <t>ショウケイ</t>
    </rPh>
    <rPh sb="7" eb="8">
      <t>ツキ</t>
    </rPh>
    <rPh sb="8" eb="10">
      <t>トチュウ</t>
    </rPh>
    <rPh sb="10" eb="11">
      <t>ニュウ</t>
    </rPh>
    <rPh sb="12" eb="14">
      <t>ジドウ</t>
    </rPh>
    <rPh sb="14" eb="15">
      <t>ブン</t>
    </rPh>
    <phoneticPr fontId="1"/>
  </si>
  <si>
    <t>請求先市区町村の児童
（月途中入所児童、副食費免除対象者に限り、障害児を除く）…Q</t>
    <rPh sb="8" eb="10">
      <t>ジドウ</t>
    </rPh>
    <rPh sb="20" eb="23">
      <t>フクショクヒ</t>
    </rPh>
    <rPh sb="23" eb="25">
      <t>メンジョ</t>
    </rPh>
    <rPh sb="25" eb="28">
      <t>タイショウシャ</t>
    </rPh>
    <rPh sb="29" eb="30">
      <t>カギ</t>
    </rPh>
    <rPh sb="32" eb="34">
      <t>ショウガイ</t>
    </rPh>
    <rPh sb="34" eb="35">
      <t>ジ</t>
    </rPh>
    <rPh sb="36" eb="37">
      <t>ノゾ</t>
    </rPh>
    <phoneticPr fontId="1"/>
  </si>
  <si>
    <t>公定価格小計（月途中入所児童分）…R（K×Q÷25）</t>
    <rPh sb="0" eb="2">
      <t>コウテイ</t>
    </rPh>
    <rPh sb="2" eb="4">
      <t>カカク</t>
    </rPh>
    <rPh sb="4" eb="6">
      <t>ショウケイ</t>
    </rPh>
    <rPh sb="7" eb="8">
      <t>ツキ</t>
    </rPh>
    <rPh sb="8" eb="10">
      <t>トチュウ</t>
    </rPh>
    <rPh sb="10" eb="11">
      <t>ニュウ</t>
    </rPh>
    <rPh sb="12" eb="14">
      <t>ジドウ</t>
    </rPh>
    <rPh sb="14" eb="15">
      <t>ブン</t>
    </rPh>
    <phoneticPr fontId="1"/>
  </si>
  <si>
    <t>請求先市区町村の児童
（月途中入所児童、障害児に限り、副食費徴収免除対象者を除く）…S</t>
    <rPh sb="8" eb="10">
      <t>ジドウ</t>
    </rPh>
    <rPh sb="20" eb="22">
      <t>ショウガイ</t>
    </rPh>
    <rPh sb="22" eb="23">
      <t>ジ</t>
    </rPh>
    <rPh sb="24" eb="25">
      <t>カギ</t>
    </rPh>
    <rPh sb="27" eb="30">
      <t>フクショクヒ</t>
    </rPh>
    <rPh sb="30" eb="32">
      <t>チョウシュウ</t>
    </rPh>
    <rPh sb="32" eb="34">
      <t>メンジョ</t>
    </rPh>
    <rPh sb="34" eb="36">
      <t>タイショウ</t>
    </rPh>
    <rPh sb="36" eb="37">
      <t>シャ</t>
    </rPh>
    <rPh sb="38" eb="39">
      <t>ノゾ</t>
    </rPh>
    <phoneticPr fontId="1"/>
  </si>
  <si>
    <t>公定価格小計（月途中入所児童分）…T（L×S÷25）</t>
    <rPh sb="0" eb="2">
      <t>コウテイ</t>
    </rPh>
    <rPh sb="2" eb="4">
      <t>カカク</t>
    </rPh>
    <rPh sb="4" eb="6">
      <t>ショウケイ</t>
    </rPh>
    <rPh sb="7" eb="8">
      <t>ツキ</t>
    </rPh>
    <rPh sb="8" eb="10">
      <t>トチュウ</t>
    </rPh>
    <rPh sb="10" eb="11">
      <t>ニュウ</t>
    </rPh>
    <rPh sb="12" eb="14">
      <t>ジドウ</t>
    </rPh>
    <rPh sb="14" eb="15">
      <t>ブン</t>
    </rPh>
    <phoneticPr fontId="1"/>
  </si>
  <si>
    <t>請求先市区町村の児童
（月途中入所児童、副食費徴収免除対象者、障害児に限る）…U</t>
    <rPh sb="8" eb="10">
      <t>ジドウ</t>
    </rPh>
    <rPh sb="20" eb="23">
      <t>フクショクヒ</t>
    </rPh>
    <rPh sb="23" eb="25">
      <t>チョウシュウ</t>
    </rPh>
    <rPh sb="25" eb="27">
      <t>メンジョ</t>
    </rPh>
    <rPh sb="27" eb="29">
      <t>タイショウ</t>
    </rPh>
    <rPh sb="29" eb="30">
      <t>シャ</t>
    </rPh>
    <rPh sb="31" eb="33">
      <t>ショウガイ</t>
    </rPh>
    <rPh sb="33" eb="34">
      <t>ジ</t>
    </rPh>
    <rPh sb="35" eb="36">
      <t>カギ</t>
    </rPh>
    <phoneticPr fontId="1"/>
  </si>
  <si>
    <t>公定価格小計（月途中入所児童分）…V（M×U÷25）</t>
    <rPh sb="0" eb="2">
      <t>コウテイ</t>
    </rPh>
    <rPh sb="2" eb="4">
      <t>カカク</t>
    </rPh>
    <rPh sb="4" eb="6">
      <t>ショウケイ</t>
    </rPh>
    <rPh sb="7" eb="8">
      <t>ツキ</t>
    </rPh>
    <rPh sb="8" eb="10">
      <t>トチュウ</t>
    </rPh>
    <rPh sb="10" eb="11">
      <t>ニュウ</t>
    </rPh>
    <rPh sb="12" eb="14">
      <t>ジドウ</t>
    </rPh>
    <rPh sb="14" eb="15">
      <t>ブン</t>
    </rPh>
    <phoneticPr fontId="1"/>
  </si>
  <si>
    <t>請求先市区町村の児童
（月途中退所児童に限り、障害児、副食費免除対象者を除く）…W</t>
    <rPh sb="8" eb="10">
      <t>ジドウ</t>
    </rPh>
    <rPh sb="15" eb="17">
      <t>タイショ</t>
    </rPh>
    <phoneticPr fontId="1"/>
  </si>
  <si>
    <t>公定価格小計（月途中退所児童分）…X（J×W÷25＋N）</t>
    <rPh sb="0" eb="2">
      <t>コウテイ</t>
    </rPh>
    <rPh sb="2" eb="4">
      <t>カカク</t>
    </rPh>
    <rPh sb="4" eb="6">
      <t>ショウケイ</t>
    </rPh>
    <rPh sb="7" eb="8">
      <t>ツキ</t>
    </rPh>
    <rPh sb="8" eb="10">
      <t>トチュウ</t>
    </rPh>
    <rPh sb="10" eb="12">
      <t>タイショ</t>
    </rPh>
    <rPh sb="12" eb="14">
      <t>ジドウ</t>
    </rPh>
    <rPh sb="14" eb="15">
      <t>ブン</t>
    </rPh>
    <phoneticPr fontId="1"/>
  </si>
  <si>
    <t>請求先市区町村の児童
（月途中退所児童、副食費免除対象者に限り、障害児を除く）…Y</t>
    <rPh sb="8" eb="10">
      <t>ジドウ</t>
    </rPh>
    <phoneticPr fontId="1"/>
  </si>
  <si>
    <t>公定価格小計（月途中退所児童分）…Z（K×Y÷25＋N）</t>
    <rPh sb="0" eb="2">
      <t>コウテイ</t>
    </rPh>
    <rPh sb="2" eb="4">
      <t>カカク</t>
    </rPh>
    <rPh sb="4" eb="6">
      <t>ショウケイ</t>
    </rPh>
    <rPh sb="7" eb="8">
      <t>ツキ</t>
    </rPh>
    <rPh sb="8" eb="10">
      <t>トチュウ</t>
    </rPh>
    <rPh sb="10" eb="12">
      <t>タイショ</t>
    </rPh>
    <rPh sb="12" eb="14">
      <t>ジドウ</t>
    </rPh>
    <rPh sb="14" eb="15">
      <t>ブン</t>
    </rPh>
    <phoneticPr fontId="1"/>
  </si>
  <si>
    <t>請求先市区町村の児童
（月途中退所児童、障害児に限り、副食費徴収免除対象者を除く）…AA</t>
    <rPh sb="8" eb="10">
      <t>ジドウ</t>
    </rPh>
    <rPh sb="15" eb="17">
      <t>タイショ</t>
    </rPh>
    <phoneticPr fontId="1"/>
  </si>
  <si>
    <t>公定価格小計（月途中退所児童分）…AB（L×AA÷25＋N）</t>
    <rPh sb="0" eb="2">
      <t>コウテイ</t>
    </rPh>
    <rPh sb="2" eb="4">
      <t>カカク</t>
    </rPh>
    <rPh sb="4" eb="6">
      <t>ショウケイ</t>
    </rPh>
    <rPh sb="7" eb="8">
      <t>ツキ</t>
    </rPh>
    <rPh sb="8" eb="10">
      <t>トチュウ</t>
    </rPh>
    <rPh sb="10" eb="12">
      <t>タイショ</t>
    </rPh>
    <rPh sb="12" eb="14">
      <t>ジドウ</t>
    </rPh>
    <rPh sb="14" eb="15">
      <t>ブン</t>
    </rPh>
    <phoneticPr fontId="1"/>
  </si>
  <si>
    <t>請求先市区町村の児童
（月途中退所児童、副食費徴収免除対象者、障害児に限る）…AC</t>
    <rPh sb="8" eb="10">
      <t>ジドウ</t>
    </rPh>
    <rPh sb="15" eb="17">
      <t>タイショ</t>
    </rPh>
    <phoneticPr fontId="1"/>
  </si>
  <si>
    <t>公定価格小計（月途中退所児童分）…AD（M×AC÷25＋N）</t>
    <rPh sb="0" eb="2">
      <t>コウテイ</t>
    </rPh>
    <rPh sb="2" eb="4">
      <t>カカク</t>
    </rPh>
    <rPh sb="4" eb="6">
      <t>ショウケイ</t>
    </rPh>
    <rPh sb="7" eb="8">
      <t>ツキ</t>
    </rPh>
    <rPh sb="8" eb="10">
      <t>トチュウ</t>
    </rPh>
    <rPh sb="10" eb="12">
      <t>タイショ</t>
    </rPh>
    <rPh sb="12" eb="14">
      <t>ジドウ</t>
    </rPh>
    <rPh sb="14" eb="15">
      <t>ブン</t>
    </rPh>
    <phoneticPr fontId="1"/>
  </si>
  <si>
    <t>公定価格小計（月途中退所児童分）…AE（P＋R＋T＋V+X+Z+AB+AD）</t>
    <rPh sb="0" eb="2">
      <t>コウテイ</t>
    </rPh>
    <rPh sb="2" eb="4">
      <t>カカク</t>
    </rPh>
    <rPh sb="4" eb="6">
      <t>ショウケイ</t>
    </rPh>
    <rPh sb="7" eb="8">
      <t>ツキ</t>
    </rPh>
    <rPh sb="8" eb="10">
      <t>トチュウ</t>
    </rPh>
    <rPh sb="10" eb="12">
      <t>タイショ</t>
    </rPh>
    <rPh sb="12" eb="14">
      <t>ジドウ</t>
    </rPh>
    <rPh sb="14" eb="15">
      <t>ブン</t>
    </rPh>
    <phoneticPr fontId="1"/>
  </si>
  <si>
    <t>請求先市区町村の児童（月途中入所児童に限り、障害児、副食費免除対象者を除く）…O</t>
    <phoneticPr fontId="1"/>
  </si>
  <si>
    <t>在籍中
開所日数</t>
    <rPh sb="0" eb="3">
      <t>ザイセキチュウ</t>
    </rPh>
    <rPh sb="4" eb="6">
      <t>カイショ</t>
    </rPh>
    <rPh sb="6" eb="8">
      <t>ニッスウ</t>
    </rPh>
    <phoneticPr fontId="1"/>
  </si>
  <si>
    <t>公定価格小計（月途中入所児童分）…P（J×O÷20）</t>
    <rPh sb="0" eb="2">
      <t>コウテイ</t>
    </rPh>
    <rPh sb="2" eb="4">
      <t>カカク</t>
    </rPh>
    <rPh sb="4" eb="6">
      <t>ショウケイ</t>
    </rPh>
    <rPh sb="7" eb="8">
      <t>ツキ</t>
    </rPh>
    <rPh sb="8" eb="10">
      <t>トチュウ</t>
    </rPh>
    <rPh sb="10" eb="12">
      <t>ニュウショ</t>
    </rPh>
    <rPh sb="12" eb="14">
      <t>ジドウ</t>
    </rPh>
    <rPh sb="14" eb="15">
      <t>ブン</t>
    </rPh>
    <phoneticPr fontId="1"/>
  </si>
  <si>
    <t>請求先市区町村の児童（月途中入所児童、副食費免除対象者に限り、障害児を除く）…Q</t>
    <phoneticPr fontId="1"/>
  </si>
  <si>
    <t>公定価格小計（月途中入所児童分）…R（K×Q÷20）</t>
    <phoneticPr fontId="1"/>
  </si>
  <si>
    <t>請求先市区町村の児童（月途中入所児童、障害児に限り、副食費徴収免除対象者を除く）…S</t>
    <phoneticPr fontId="1"/>
  </si>
  <si>
    <t>公定価格小計（月途中入所児童分）…T（L×S÷20）</t>
    <phoneticPr fontId="1"/>
  </si>
  <si>
    <t>請求先市区町村の児童（月途中入所児童、副食費徴収免除対象者、障害児に限る）…U</t>
    <phoneticPr fontId="1"/>
  </si>
  <si>
    <t>公定価格小計（月途中入所児童分）…V（M×U÷20）</t>
    <phoneticPr fontId="1"/>
  </si>
  <si>
    <t>請求先市区町村の児童（月途中退所児童に限り、障害児、副食費免除対象者を除く）…W</t>
    <phoneticPr fontId="1"/>
  </si>
  <si>
    <t>公定価格小計（月途中退所児童分）…X（J×W÷20＋N）</t>
    <phoneticPr fontId="1"/>
  </si>
  <si>
    <t>請求先市区町村の児童（月途中退所児童、副食費免除対象者に限り、障害児を除く）…Y</t>
    <phoneticPr fontId="1"/>
  </si>
  <si>
    <t>公定価格小計（月途中退所児童分）…Z（K×Y÷20＋N）</t>
    <phoneticPr fontId="1"/>
  </si>
  <si>
    <t>請求先市区町村の児童（月途中退所児童、障害児に限り、副食費徴収免除対象者を除く）…AA</t>
    <phoneticPr fontId="1"/>
  </si>
  <si>
    <t>公定価格小計（月途中退所児童分）…AB（L×AA÷20＋N）</t>
    <phoneticPr fontId="1"/>
  </si>
  <si>
    <t>請求先市区町村の児童（月途中退所児童、副食費徴収免除対象者、障害児に限る）…AC</t>
    <phoneticPr fontId="1"/>
  </si>
  <si>
    <t>公定価格小計（月途中退所児童分）…AD（M×AC÷20＋N）</t>
    <phoneticPr fontId="1"/>
  </si>
  <si>
    <t>公定価格小計（月途中入退所児童分）…AE（P＋R＋T＋V+X+Z+AB+AD）</t>
    <phoneticPr fontId="1"/>
  </si>
  <si>
    <t>年齢区分別計…AF（I＋AE）</t>
    <rPh sb="0" eb="2">
      <t>ネンレイ</t>
    </rPh>
    <rPh sb="2" eb="4">
      <t>クブン</t>
    </rPh>
    <rPh sb="4" eb="5">
      <t>ベツ</t>
    </rPh>
    <rPh sb="5" eb="6">
      <t>ケイ</t>
    </rPh>
    <phoneticPr fontId="1"/>
  </si>
  <si>
    <t>複数月一括請求</t>
    <rPh sb="0" eb="2">
      <t>フクスウ</t>
    </rPh>
    <rPh sb="2" eb="3">
      <t>ツキ</t>
    </rPh>
    <rPh sb="3" eb="5">
      <t>イッカツ</t>
    </rPh>
    <rPh sb="5" eb="7">
      <t>セイキュウ</t>
    </rPh>
    <phoneticPr fontId="1"/>
  </si>
  <si>
    <t>請求月数</t>
    <rPh sb="0" eb="2">
      <t>セイキュウ</t>
    </rPh>
    <rPh sb="2" eb="3">
      <t>ツキ</t>
    </rPh>
    <rPh sb="3" eb="4">
      <t>スウ</t>
    </rPh>
    <phoneticPr fontId="1"/>
  </si>
  <si>
    <t>保育料</t>
    <rPh sb="0" eb="3">
      <t>ホイクリョウ</t>
    </rPh>
    <phoneticPr fontId="1"/>
  </si>
  <si>
    <t>既支払額</t>
    <rPh sb="0" eb="1">
      <t>キ</t>
    </rPh>
    <rPh sb="1" eb="3">
      <t>シハライ</t>
    </rPh>
    <rPh sb="3" eb="4">
      <t>ガク</t>
    </rPh>
    <phoneticPr fontId="3"/>
  </si>
  <si>
    <t>請求額計</t>
    <phoneticPr fontId="3"/>
  </si>
  <si>
    <t>＜精算の要因＞</t>
    <phoneticPr fontId="1"/>
  </si>
  <si>
    <t>教育</t>
    <rPh sb="0" eb="2">
      <t>キョウイク</t>
    </rPh>
    <phoneticPr fontId="1"/>
  </si>
  <si>
    <t>月初における満3歳以上児数が利用定員の3割未満</t>
    <rPh sb="0" eb="2">
      <t>ゲッショ</t>
    </rPh>
    <rPh sb="6" eb="7">
      <t>マン</t>
    </rPh>
    <rPh sb="8" eb="9">
      <t>サイ</t>
    </rPh>
    <rPh sb="9" eb="11">
      <t>イジョウ</t>
    </rPh>
    <rPh sb="11" eb="12">
      <t>ジ</t>
    </rPh>
    <rPh sb="12" eb="13">
      <t>スウ</t>
    </rPh>
    <rPh sb="14" eb="16">
      <t>リヨウ</t>
    </rPh>
    <rPh sb="16" eb="18">
      <t>テイイン</t>
    </rPh>
    <rPh sb="20" eb="21">
      <t>ワリ</t>
    </rPh>
    <rPh sb="21" eb="23">
      <t>ミマン</t>
    </rPh>
    <phoneticPr fontId="1"/>
  </si>
  <si>
    <t>-</t>
    <phoneticPr fontId="1"/>
  </si>
  <si>
    <t>区分</t>
    <rPh sb="0" eb="2">
      <t>クブン</t>
    </rPh>
    <phoneticPr fontId="1"/>
  </si>
  <si>
    <t>１・２歳児</t>
    <phoneticPr fontId="1"/>
  </si>
  <si>
    <t>乳児</t>
    <phoneticPr fontId="1"/>
  </si>
  <si>
    <t>区分</t>
    <rPh sb="0" eb="2">
      <t>クブン</t>
    </rPh>
    <phoneticPr fontId="1"/>
  </si>
  <si>
    <t>定員を恒常的に超過する場合（障害児保育加算を除く）</t>
    <rPh sb="0" eb="2">
      <t>テイイン</t>
    </rPh>
    <rPh sb="3" eb="6">
      <t>コウジョウテキ</t>
    </rPh>
    <rPh sb="7" eb="9">
      <t>チョウカ</t>
    </rPh>
    <rPh sb="11" eb="13">
      <t>バアイ</t>
    </rPh>
    <rPh sb="14" eb="16">
      <t>ショウガイ</t>
    </rPh>
    <rPh sb="16" eb="17">
      <t>ジ</t>
    </rPh>
    <rPh sb="17" eb="19">
      <t>ホイク</t>
    </rPh>
    <rPh sb="19" eb="21">
      <t>カサン</t>
    </rPh>
    <rPh sb="22" eb="23">
      <t>ノゾ</t>
    </rPh>
    <phoneticPr fontId="1"/>
  </si>
  <si>
    <t>在籍児童一覧（小規模保育事業B型）</t>
    <rPh sb="2" eb="4">
      <t>ジドウ</t>
    </rPh>
    <rPh sb="4" eb="6">
      <t>イチラン</t>
    </rPh>
    <rPh sb="7" eb="10">
      <t>ショウキボ</t>
    </rPh>
    <rPh sb="10" eb="12">
      <t>ホイク</t>
    </rPh>
    <rPh sb="12" eb="14">
      <t>ジギョウ</t>
    </rPh>
    <rPh sb="15" eb="16">
      <t>ガタ</t>
    </rPh>
    <phoneticPr fontId="3"/>
  </si>
  <si>
    <t>※１　各月初日の利用子どもの単価に加算
※２　人数Ａ及び人数Ｂについては、別に定める</t>
    <rPh sb="3" eb="5">
      <t>カクツキ</t>
    </rPh>
    <rPh sb="5" eb="7">
      <t>ショニチ</t>
    </rPh>
    <rPh sb="8" eb="10">
      <t>リヨウ</t>
    </rPh>
    <rPh sb="10" eb="11">
      <t>コ</t>
    </rPh>
    <rPh sb="14" eb="16">
      <t>タンカ</t>
    </rPh>
    <rPh sb="17" eb="19">
      <t>カサン</t>
    </rPh>
    <rPh sb="23" eb="25">
      <t>ニンズウ</t>
    </rPh>
    <rPh sb="26" eb="27">
      <t>オヨ</t>
    </rPh>
    <rPh sb="28" eb="30">
      <t>ニンズウ</t>
    </rPh>
    <rPh sb="37" eb="38">
      <t>ベツ</t>
    </rPh>
    <rPh sb="39" eb="40">
      <t>サダ</t>
    </rPh>
    <phoneticPr fontId="10"/>
  </si>
  <si>
    <t>⑳</t>
    <phoneticPr fontId="3"/>
  </si>
  <si>
    <t>㉑</t>
    <phoneticPr fontId="3"/>
  </si>
  <si>
    <t>㉒</t>
    <phoneticPr fontId="3"/>
  </si>
  <si>
    <t>㉓</t>
    <phoneticPr fontId="3"/>
  </si>
  <si>
    <t>㉕</t>
    <phoneticPr fontId="3"/>
  </si>
  <si>
    <t>'保育単価表（B型）'!F</t>
    <rPh sb="1" eb="3">
      <t>ホイク</t>
    </rPh>
    <rPh sb="3" eb="5">
      <t>タンカ</t>
    </rPh>
    <rPh sb="5" eb="6">
      <t>ヒョウ</t>
    </rPh>
    <rPh sb="8" eb="9">
      <t>ガタ</t>
    </rPh>
    <phoneticPr fontId="1"/>
  </si>
  <si>
    <t>＜小規模保育事業B型＞</t>
    <rPh sb="1" eb="4">
      <t>ショウキボ</t>
    </rPh>
    <rPh sb="4" eb="6">
      <t>ホイク</t>
    </rPh>
    <rPh sb="6" eb="8">
      <t>ジギョウ</t>
    </rPh>
    <rPh sb="9" eb="10">
      <t>ガタ</t>
    </rPh>
    <phoneticPr fontId="1"/>
  </si>
  <si>
    <t>特別利用地域型保育</t>
    <rPh sb="0" eb="2">
      <t>トクベツ</t>
    </rPh>
    <rPh sb="2" eb="4">
      <t>リヨウ</t>
    </rPh>
    <rPh sb="4" eb="7">
      <t>チイキガタ</t>
    </rPh>
    <rPh sb="7" eb="9">
      <t>ホイク</t>
    </rPh>
    <phoneticPr fontId="1"/>
  </si>
  <si>
    <t xml:space="preserve">○○　○○                         </t>
    <phoneticPr fontId="1"/>
  </si>
  <si>
    <t>(支)店</t>
    <rPh sb="1" eb="2">
      <t>シ</t>
    </rPh>
    <rPh sb="3" eb="4">
      <t>テン</t>
    </rPh>
    <phoneticPr fontId="1"/>
  </si>
  <si>
    <t>出張所</t>
    <rPh sb="0" eb="2">
      <t>シュッチョウ</t>
    </rPh>
    <rPh sb="2" eb="3">
      <t>ジョ</t>
    </rPh>
    <phoneticPr fontId="1"/>
  </si>
  <si>
    <t>処遇改善等加算Ⅲ</t>
    <rPh sb="0" eb="2">
      <t>ショグウ</t>
    </rPh>
    <rPh sb="2" eb="4">
      <t>カイゼン</t>
    </rPh>
    <rPh sb="4" eb="5">
      <t>トウ</t>
    </rPh>
    <rPh sb="5" eb="7">
      <t>カサン</t>
    </rPh>
    <phoneticPr fontId="1"/>
  </si>
  <si>
    <t>うち管外児童数</t>
    <rPh sb="2" eb="3">
      <t>カン</t>
    </rPh>
    <rPh sb="3" eb="4">
      <t>ガイ</t>
    </rPh>
    <rPh sb="4" eb="6">
      <t>ジドウ</t>
    </rPh>
    <rPh sb="6" eb="7">
      <t>スウ</t>
    </rPh>
    <phoneticPr fontId="1"/>
  </si>
  <si>
    <t>処遇改善等加算Ⅲ</t>
    <rPh sb="0" eb="2">
      <t>ショグウ</t>
    </rPh>
    <rPh sb="2" eb="4">
      <t>カイゼン</t>
    </rPh>
    <rPh sb="4" eb="5">
      <t>トウ</t>
    </rPh>
    <rPh sb="5" eb="7">
      <t>カサン</t>
    </rPh>
    <phoneticPr fontId="10"/>
  </si>
  <si>
    <t>⑳</t>
    <phoneticPr fontId="10"/>
  </si>
  <si>
    <t>※１　各月初日の利用子どもの単価に加算
※２　平均年齢別利用子ども数については、別に定める</t>
    <phoneticPr fontId="3"/>
  </si>
  <si>
    <t>'保育単価表（B型）③'!C</t>
    <phoneticPr fontId="1"/>
  </si>
  <si>
    <t>新座市長　並木　傑　宛て</t>
    <rPh sb="0" eb="4">
      <t>ニイザシチョウ</t>
    </rPh>
    <rPh sb="5" eb="7">
      <t>ナミキ</t>
    </rPh>
    <rPh sb="8" eb="9">
      <t>マサル</t>
    </rPh>
    <rPh sb="10" eb="11">
      <t>ア</t>
    </rPh>
    <phoneticPr fontId="1"/>
  </si>
  <si>
    <t>※新座市の児童のみ記入</t>
    <rPh sb="1" eb="4">
      <t>ニイザシ</t>
    </rPh>
    <rPh sb="5" eb="7">
      <t>ジドウ</t>
    </rPh>
    <rPh sb="9" eb="11">
      <t>キニュウ</t>
    </rPh>
    <phoneticPr fontId="1"/>
  </si>
  <si>
    <t>対象職員数</t>
    <rPh sb="0" eb="5">
      <t>タイショウショクインスウ</t>
    </rPh>
    <phoneticPr fontId="1"/>
  </si>
  <si>
    <t>地域
区分</t>
    <rPh sb="0" eb="2">
      <t>チイキ</t>
    </rPh>
    <rPh sb="3" eb="5">
      <t>クブン</t>
    </rPh>
    <phoneticPr fontId="21"/>
  </si>
  <si>
    <t>定員
区分</t>
    <rPh sb="0" eb="2">
      <t>テイイン</t>
    </rPh>
    <rPh sb="3" eb="5">
      <t>クブン</t>
    </rPh>
    <phoneticPr fontId="21"/>
  </si>
  <si>
    <t>認定
区分</t>
    <rPh sb="0" eb="2">
      <t>ニンテイ</t>
    </rPh>
    <rPh sb="3" eb="5">
      <t>クブン</t>
    </rPh>
    <phoneticPr fontId="22"/>
  </si>
  <si>
    <t>年齢区分</t>
    <rPh sb="0" eb="2">
      <t>ネンレイ</t>
    </rPh>
    <rPh sb="2" eb="4">
      <t>クブン</t>
    </rPh>
    <phoneticPr fontId="21"/>
  </si>
  <si>
    <t>保育必要量区分⑤</t>
    <rPh sb="0" eb="2">
      <t>ホイク</t>
    </rPh>
    <rPh sb="2" eb="5">
      <t>ヒツヨウリョウ</t>
    </rPh>
    <rPh sb="5" eb="7">
      <t>クブン</t>
    </rPh>
    <phoneticPr fontId="22"/>
  </si>
  <si>
    <t>処遇改善等加算Ⅰ</t>
  </si>
  <si>
    <t>保育士比率向上加算</t>
    <rPh sb="0" eb="3">
      <t>ホイクシ</t>
    </rPh>
    <rPh sb="3" eb="5">
      <t>ヒリツ</t>
    </rPh>
    <rPh sb="5" eb="7">
      <t>コウジョウ</t>
    </rPh>
    <rPh sb="7" eb="9">
      <t>カサン</t>
    </rPh>
    <phoneticPr fontId="22"/>
  </si>
  <si>
    <r>
      <t>　障害児保育加算
　</t>
    </r>
    <r>
      <rPr>
        <sz val="7"/>
        <rFont val="HGｺﾞｼｯｸM"/>
        <family val="3"/>
        <charset val="128"/>
      </rPr>
      <t>※特別な支援が必要な利用子どもの単価に加算</t>
    </r>
    <rPh sb="1" eb="4">
      <t>ショウガイジ</t>
    </rPh>
    <rPh sb="4" eb="6">
      <t>ホイク</t>
    </rPh>
    <rPh sb="6" eb="8">
      <t>カサン</t>
    </rPh>
    <rPh sb="11" eb="13">
      <t>トクベツ</t>
    </rPh>
    <rPh sb="14" eb="16">
      <t>シエン</t>
    </rPh>
    <rPh sb="17" eb="19">
      <t>ヒツヨウ</t>
    </rPh>
    <rPh sb="20" eb="22">
      <t>リヨウ</t>
    </rPh>
    <rPh sb="22" eb="23">
      <t>コ</t>
    </rPh>
    <rPh sb="26" eb="28">
      <t>タンカ</t>
    </rPh>
    <rPh sb="29" eb="31">
      <t>カサン</t>
    </rPh>
    <phoneticPr fontId="22"/>
  </si>
  <si>
    <t>休日保育加算</t>
    <rPh sb="0" eb="2">
      <t>キュウジツ</t>
    </rPh>
    <rPh sb="2" eb="4">
      <t>ホイク</t>
    </rPh>
    <rPh sb="4" eb="6">
      <t>カサン</t>
    </rPh>
    <phoneticPr fontId="22"/>
  </si>
  <si>
    <t>夜間保育加算</t>
    <rPh sb="0" eb="2">
      <t>ヤカン</t>
    </rPh>
    <rPh sb="2" eb="4">
      <t>ホイク</t>
    </rPh>
    <rPh sb="4" eb="6">
      <t>カサン</t>
    </rPh>
    <phoneticPr fontId="22"/>
  </si>
  <si>
    <t>減価償却費加算</t>
    <rPh sb="0" eb="2">
      <t>ゲンカ</t>
    </rPh>
    <rPh sb="2" eb="5">
      <t>ショウキャクヒ</t>
    </rPh>
    <rPh sb="5" eb="7">
      <t>カサン</t>
    </rPh>
    <phoneticPr fontId="22"/>
  </si>
  <si>
    <t>賃借料加算</t>
    <rPh sb="0" eb="3">
      <t>チンシャクリョウ</t>
    </rPh>
    <rPh sb="3" eb="5">
      <t>カサン</t>
    </rPh>
    <phoneticPr fontId="22"/>
  </si>
  <si>
    <t>連携施設を設定しない場合</t>
  </si>
  <si>
    <t>食事の搬入について自園調理又は連携施設等からの搬入以外の方法による場合</t>
  </si>
  <si>
    <t>管理者を配置していない場合</t>
    <rPh sb="0" eb="3">
      <t>カンリシャ</t>
    </rPh>
    <rPh sb="4" eb="6">
      <t>ハイチ</t>
    </rPh>
    <rPh sb="11" eb="13">
      <t>バアイ</t>
    </rPh>
    <phoneticPr fontId="22"/>
  </si>
  <si>
    <t>土曜日に閉所する場合</t>
    <rPh sb="0" eb="3">
      <t>ドヨウビ</t>
    </rPh>
    <rPh sb="4" eb="6">
      <t>ヘイショ</t>
    </rPh>
    <rPh sb="8" eb="10">
      <t>バアイ</t>
    </rPh>
    <phoneticPr fontId="22"/>
  </si>
  <si>
    <t>定員を恒常的に
超過する場合</t>
    <rPh sb="0" eb="2">
      <t>テイイン</t>
    </rPh>
    <rPh sb="3" eb="6">
      <t>コウジョウテキ</t>
    </rPh>
    <rPh sb="8" eb="10">
      <t>チョウカ</t>
    </rPh>
    <rPh sb="12" eb="14">
      <t>バアイ</t>
    </rPh>
    <phoneticPr fontId="22"/>
  </si>
  <si>
    <t>保育標準時間認定</t>
    <rPh sb="0" eb="2">
      <t>ホイク</t>
    </rPh>
    <rPh sb="2" eb="4">
      <t>ヒョウジュン</t>
    </rPh>
    <rPh sb="4" eb="6">
      <t>ジカン</t>
    </rPh>
    <rPh sb="6" eb="8">
      <t>ニンテイ</t>
    </rPh>
    <phoneticPr fontId="22"/>
  </si>
  <si>
    <t>保育短時間認定</t>
    <rPh sb="0" eb="2">
      <t>ホイク</t>
    </rPh>
    <rPh sb="2" eb="3">
      <t>タン</t>
    </rPh>
    <rPh sb="3" eb="5">
      <t>ジカン</t>
    </rPh>
    <rPh sb="5" eb="7">
      <t>ニンテイ</t>
    </rPh>
    <phoneticPr fontId="22"/>
  </si>
  <si>
    <t>月に１日土曜日を閉所する場合</t>
    <rPh sb="0" eb="1">
      <t>ツキ</t>
    </rPh>
    <rPh sb="3" eb="4">
      <t>ニチ</t>
    </rPh>
    <rPh sb="4" eb="7">
      <t>ドヨウビ</t>
    </rPh>
    <rPh sb="8" eb="10">
      <t>ヘイショ</t>
    </rPh>
    <rPh sb="12" eb="14">
      <t>バアイ</t>
    </rPh>
    <phoneticPr fontId="22"/>
  </si>
  <si>
    <t>月に２日土曜日を閉所する場合</t>
    <rPh sb="0" eb="1">
      <t>ツキ</t>
    </rPh>
    <rPh sb="3" eb="4">
      <t>ニチ</t>
    </rPh>
    <rPh sb="4" eb="7">
      <t>ドヨウビ</t>
    </rPh>
    <rPh sb="8" eb="10">
      <t>ヘイショ</t>
    </rPh>
    <rPh sb="12" eb="14">
      <t>バアイ</t>
    </rPh>
    <phoneticPr fontId="22"/>
  </si>
  <si>
    <t>月に３日以上
土曜日を閉所する場合</t>
    <rPh sb="0" eb="1">
      <t>ツキ</t>
    </rPh>
    <rPh sb="3" eb="4">
      <t>ニチ</t>
    </rPh>
    <rPh sb="4" eb="6">
      <t>イジョウ</t>
    </rPh>
    <rPh sb="7" eb="10">
      <t>ドヨウビ</t>
    </rPh>
    <rPh sb="11" eb="13">
      <t>ヘイショ</t>
    </rPh>
    <rPh sb="15" eb="17">
      <t>バアイ</t>
    </rPh>
    <phoneticPr fontId="22"/>
  </si>
  <si>
    <t>全ての土曜日を閉所する場合</t>
    <rPh sb="0" eb="1">
      <t>スベ</t>
    </rPh>
    <rPh sb="3" eb="6">
      <t>ドヨウビ</t>
    </rPh>
    <rPh sb="7" eb="9">
      <t>ヘイショ</t>
    </rPh>
    <rPh sb="11" eb="13">
      <t>バアイ</t>
    </rPh>
    <phoneticPr fontId="22"/>
  </si>
  <si>
    <t>基本分単価</t>
    <rPh sb="0" eb="2">
      <t>キホン</t>
    </rPh>
    <rPh sb="2" eb="3">
      <t>ブン</t>
    </rPh>
    <rPh sb="3" eb="4">
      <t>タン</t>
    </rPh>
    <rPh sb="4" eb="5">
      <t>アタイ</t>
    </rPh>
    <phoneticPr fontId="21"/>
  </si>
  <si>
    <t>処遇改善等加算Ⅰ</t>
    <rPh sb="0" eb="2">
      <t>ショグウ</t>
    </rPh>
    <rPh sb="2" eb="4">
      <t>カイゼン</t>
    </rPh>
    <rPh sb="4" eb="5">
      <t>トウ</t>
    </rPh>
    <rPh sb="5" eb="7">
      <t>カサン</t>
    </rPh>
    <phoneticPr fontId="21"/>
  </si>
  <si>
    <t>処遇改善等
加算Ⅰ</t>
  </si>
  <si>
    <t>加算額</t>
    <rPh sb="0" eb="3">
      <t>カサンガク</t>
    </rPh>
    <phoneticPr fontId="22"/>
  </si>
  <si>
    <t>（注）</t>
  </si>
  <si>
    <t>（注）</t>
    <rPh sb="0" eb="3">
      <t>チュウ</t>
    </rPh>
    <phoneticPr fontId="21"/>
  </si>
  <si>
    <t>(注)</t>
    <rPh sb="1" eb="2">
      <t>チュウ</t>
    </rPh>
    <phoneticPr fontId="21"/>
  </si>
  <si>
    <t>標　準</t>
    <rPh sb="0" eb="1">
      <t>シルベ</t>
    </rPh>
    <rPh sb="2" eb="3">
      <t>ジュン</t>
    </rPh>
    <phoneticPr fontId="22"/>
  </si>
  <si>
    <t>都市部</t>
    <rPh sb="0" eb="3">
      <t>トシブ</t>
    </rPh>
    <phoneticPr fontId="22"/>
  </si>
  <si>
    <t>①</t>
  </si>
  <si>
    <t>②</t>
  </si>
  <si>
    <t>③</t>
  </si>
  <si>
    <t>④</t>
  </si>
  <si>
    <t>⑥</t>
  </si>
  <si>
    <t>⑦</t>
  </si>
  <si>
    <t>⑧</t>
  </si>
  <si>
    <t>⑨</t>
  </si>
  <si>
    <t>⑩</t>
  </si>
  <si>
    <t>⑪</t>
  </si>
  <si>
    <t>⑫</t>
  </si>
  <si>
    <t>⑬</t>
  </si>
  <si>
    <t>⑭</t>
  </si>
  <si>
    <t>⑮</t>
  </si>
  <si>
    <t>⑯</t>
  </si>
  <si>
    <t>⑰</t>
  </si>
  <si>
    <t>⑱</t>
  </si>
  <si>
    <t>20/100
地域</t>
  </si>
  <si>
    <t xml:space="preserve"> 6人
　から
12人
　まで</t>
    <rPh sb="2" eb="3">
      <t>ニン</t>
    </rPh>
    <rPh sb="10" eb="11">
      <t>ニン</t>
    </rPh>
    <phoneticPr fontId="21"/>
  </si>
  <si>
    <t>3号</t>
    <rPh sb="1" eb="2">
      <t>ゴウ</t>
    </rPh>
    <phoneticPr fontId="22"/>
  </si>
  <si>
    <t>１､２歳児</t>
    <rPh sb="3" eb="5">
      <t>サイジ</t>
    </rPh>
    <phoneticPr fontId="21"/>
  </si>
  <si>
    <t>乳児</t>
    <rPh sb="0" eb="2">
      <t>ニュウジ</t>
    </rPh>
    <phoneticPr fontId="21"/>
  </si>
  <si>
    <t>13人
　から
19人
　まで</t>
    <rPh sb="2" eb="3">
      <t>ニン</t>
    </rPh>
    <rPh sb="10" eb="11">
      <t>ニン</t>
    </rPh>
    <phoneticPr fontId="21"/>
  </si>
  <si>
    <t>16/100
地域</t>
  </si>
  <si>
    <t>15/100
地域</t>
  </si>
  <si>
    <t>12/100
地域</t>
  </si>
  <si>
    <t>10/100
地域</t>
  </si>
  <si>
    <t>6/100
地域</t>
  </si>
  <si>
    <t>3/100
地域</t>
  </si>
  <si>
    <t>その他
地域</t>
    <rPh sb="2" eb="3">
      <t>タ</t>
    </rPh>
    <phoneticPr fontId="21"/>
  </si>
  <si>
    <t>　　　加算Ⅲ算定対象人数</t>
  </si>
  <si>
    <t>①</t>
    <phoneticPr fontId="1"/>
  </si>
  <si>
    <t>②</t>
    <phoneticPr fontId="1"/>
  </si>
  <si>
    <t>③</t>
    <phoneticPr fontId="1"/>
  </si>
  <si>
    <t>①</t>
    <phoneticPr fontId="1"/>
  </si>
  <si>
    <t>②</t>
    <phoneticPr fontId="1"/>
  </si>
  <si>
    <t>③</t>
    <phoneticPr fontId="1"/>
  </si>
  <si>
    <t>その他市区町村長が必要と認める書類</t>
  </si>
  <si>
    <t>その他市区町村長が必要と認める書類</t>
    <phoneticPr fontId="1"/>
  </si>
  <si>
    <t>（精算が必要な場合のみ記載）</t>
    <phoneticPr fontId="1"/>
  </si>
  <si>
    <r>
      <t xml:space="preserve">請求先市区町村の児童数
</t>
    </r>
    <r>
      <rPr>
        <sz val="8"/>
        <rFont val="BIZ UDP明朝 Medium"/>
        <family val="1"/>
        <charset val="128"/>
      </rPr>
      <t>（月途中入退所児童、障害児、副食費免除対象者を除く）…E</t>
    </r>
    <rPh sb="0" eb="2">
      <t>セイキュウ</t>
    </rPh>
    <rPh sb="2" eb="3">
      <t>サキ</t>
    </rPh>
    <rPh sb="3" eb="5">
      <t>シク</t>
    </rPh>
    <rPh sb="5" eb="7">
      <t>チョウソン</t>
    </rPh>
    <rPh sb="8" eb="10">
      <t>ジドウ</t>
    </rPh>
    <rPh sb="10" eb="11">
      <t>スウ</t>
    </rPh>
    <rPh sb="13" eb="14">
      <t>ツキ</t>
    </rPh>
    <rPh sb="14" eb="16">
      <t>トチュウ</t>
    </rPh>
    <rPh sb="16" eb="17">
      <t>ニュウ</t>
    </rPh>
    <rPh sb="17" eb="19">
      <t>タイショ</t>
    </rPh>
    <rPh sb="19" eb="21">
      <t>ジドウ</t>
    </rPh>
    <rPh sb="22" eb="24">
      <t>ショウガイ</t>
    </rPh>
    <rPh sb="24" eb="25">
      <t>ジ</t>
    </rPh>
    <rPh sb="26" eb="29">
      <t>フクショクヒ</t>
    </rPh>
    <rPh sb="29" eb="31">
      <t>メンジョ</t>
    </rPh>
    <rPh sb="31" eb="34">
      <t>タイショウシャ</t>
    </rPh>
    <rPh sb="35" eb="36">
      <t>ノゾ</t>
    </rPh>
    <phoneticPr fontId="3"/>
  </si>
  <si>
    <r>
      <t xml:space="preserve">請求先市区町村の児童数
</t>
    </r>
    <r>
      <rPr>
        <sz val="8"/>
        <rFont val="BIZ UDP明朝 Medium"/>
        <family val="1"/>
        <charset val="128"/>
      </rPr>
      <t>（月途中入退所児童、副食費免除対象者を除き、障害児に限る）…G</t>
    </r>
    <rPh sb="0" eb="2">
      <t>セイキュウ</t>
    </rPh>
    <rPh sb="2" eb="3">
      <t>サキ</t>
    </rPh>
    <rPh sb="3" eb="5">
      <t>シク</t>
    </rPh>
    <rPh sb="5" eb="7">
      <t>チョウソン</t>
    </rPh>
    <rPh sb="8" eb="10">
      <t>ジドウ</t>
    </rPh>
    <rPh sb="10" eb="11">
      <t>スウ</t>
    </rPh>
    <rPh sb="13" eb="14">
      <t>ツキ</t>
    </rPh>
    <rPh sb="14" eb="16">
      <t>トチュウ</t>
    </rPh>
    <rPh sb="16" eb="17">
      <t>ニュウ</t>
    </rPh>
    <rPh sb="17" eb="19">
      <t>タイショ</t>
    </rPh>
    <rPh sb="19" eb="21">
      <t>ジドウ</t>
    </rPh>
    <rPh sb="22" eb="25">
      <t>フクショクヒ</t>
    </rPh>
    <rPh sb="25" eb="27">
      <t>メンジョ</t>
    </rPh>
    <rPh sb="27" eb="30">
      <t>タイショウシャ</t>
    </rPh>
    <rPh sb="31" eb="32">
      <t>ノゾ</t>
    </rPh>
    <rPh sb="34" eb="36">
      <t>ショウガイ</t>
    </rPh>
    <rPh sb="36" eb="37">
      <t>ジ</t>
    </rPh>
    <rPh sb="38" eb="39">
      <t>カギ</t>
    </rPh>
    <phoneticPr fontId="3"/>
  </si>
  <si>
    <t>子どものための教育・保育給付請求明細書（保育所型認定こども園）</t>
    <rPh sb="20" eb="22">
      <t>ホイク</t>
    </rPh>
    <rPh sb="22" eb="23">
      <t>ショ</t>
    </rPh>
    <rPh sb="23" eb="24">
      <t>ガタ</t>
    </rPh>
    <rPh sb="24" eb="26">
      <t>ニンテイ</t>
    </rPh>
    <rPh sb="29" eb="30">
      <t>エン</t>
    </rPh>
    <phoneticPr fontId="1"/>
  </si>
  <si>
    <t>子どものための教育・保育給付請求明細書（幼保連携型認定こども園）</t>
    <rPh sb="20" eb="22">
      <t>ヨウホ</t>
    </rPh>
    <rPh sb="22" eb="25">
      <t>レンケイガタ</t>
    </rPh>
    <rPh sb="25" eb="27">
      <t>ニンテイ</t>
    </rPh>
    <rPh sb="30" eb="31">
      <t>エン</t>
    </rPh>
    <phoneticPr fontId="1"/>
  </si>
  <si>
    <t>子どものための教育・保育給付請求明細書（幼稚園型認定こども園）</t>
    <rPh sb="20" eb="23">
      <t>ヨウチエン</t>
    </rPh>
    <rPh sb="23" eb="24">
      <t>ガタ</t>
    </rPh>
    <rPh sb="24" eb="26">
      <t>ニンテイ</t>
    </rPh>
    <rPh sb="29" eb="30">
      <t>エン</t>
    </rPh>
    <phoneticPr fontId="1"/>
  </si>
  <si>
    <t>子どものための教育・保育給付請求明細書（地方裁量型認定こども園）</t>
    <rPh sb="20" eb="22">
      <t>チホウ</t>
    </rPh>
    <rPh sb="22" eb="24">
      <t>サイリョウ</t>
    </rPh>
    <rPh sb="24" eb="25">
      <t>ガタ</t>
    </rPh>
    <rPh sb="25" eb="27">
      <t>ニンテイ</t>
    </rPh>
    <rPh sb="30" eb="31">
      <t>エン</t>
    </rPh>
    <phoneticPr fontId="1"/>
  </si>
  <si>
    <t>子どものための教育・保育給付請求明細書（小規模保育事業B型）</t>
    <rPh sb="20" eb="23">
      <t>ショウキボ</t>
    </rPh>
    <rPh sb="23" eb="25">
      <t>ホイク</t>
    </rPh>
    <rPh sb="25" eb="27">
      <t>ジギョウ</t>
    </rPh>
    <rPh sb="28" eb="29">
      <t>ガタ</t>
    </rPh>
    <phoneticPr fontId="1"/>
  </si>
  <si>
    <t>記入方法</t>
    <rPh sb="0" eb="2">
      <t>キニュウ</t>
    </rPh>
    <rPh sb="2" eb="4">
      <t>ホウホウ</t>
    </rPh>
    <phoneticPr fontId="1"/>
  </si>
  <si>
    <t>２つのシート（請求書及び在籍児童一覧）の色付きセルに必要事項を記入すると、金額が自動計算されます。</t>
    <rPh sb="7" eb="10">
      <t>セイキュウショ</t>
    </rPh>
    <rPh sb="10" eb="11">
      <t>オヨ</t>
    </rPh>
    <rPh sb="12" eb="14">
      <t>ザイセキ</t>
    </rPh>
    <rPh sb="14" eb="16">
      <t>ジドウ</t>
    </rPh>
    <rPh sb="16" eb="18">
      <t>イチラン</t>
    </rPh>
    <rPh sb="20" eb="22">
      <t>イロツ</t>
    </rPh>
    <rPh sb="26" eb="28">
      <t>ヒツヨウ</t>
    </rPh>
    <rPh sb="28" eb="30">
      <t>ジコウ</t>
    </rPh>
    <rPh sb="31" eb="33">
      <t>キニュウ</t>
    </rPh>
    <rPh sb="37" eb="39">
      <t>キンガク</t>
    </rPh>
    <rPh sb="40" eb="42">
      <t>ジドウ</t>
    </rPh>
    <rPh sb="42" eb="44">
      <t>ケイサン</t>
    </rPh>
    <phoneticPr fontId="1"/>
  </si>
  <si>
    <t>＜請求書について＞</t>
    <rPh sb="1" eb="4">
      <t>セイキュウショ</t>
    </rPh>
    <phoneticPr fontId="1"/>
  </si>
  <si>
    <t>複数月分の請求書を1枚にまとめて作成する場合、請求期間内に園全体での在籍児童数・加算項目の変動があると正しい金額になりません。</t>
    <rPh sb="0" eb="2">
      <t>フクスウ</t>
    </rPh>
    <rPh sb="2" eb="3">
      <t>ツキ</t>
    </rPh>
    <rPh sb="3" eb="4">
      <t>ブン</t>
    </rPh>
    <rPh sb="5" eb="8">
      <t>セイキュウショ</t>
    </rPh>
    <rPh sb="10" eb="11">
      <t>マイ</t>
    </rPh>
    <rPh sb="16" eb="18">
      <t>サクセイ</t>
    </rPh>
    <rPh sb="20" eb="22">
      <t>バアイ</t>
    </rPh>
    <rPh sb="23" eb="25">
      <t>セイキュウ</t>
    </rPh>
    <rPh sb="25" eb="27">
      <t>キカン</t>
    </rPh>
    <rPh sb="27" eb="28">
      <t>ナイ</t>
    </rPh>
    <rPh sb="29" eb="30">
      <t>エン</t>
    </rPh>
    <rPh sb="30" eb="32">
      <t>ゼンタイ</t>
    </rPh>
    <rPh sb="34" eb="36">
      <t>ザイセキ</t>
    </rPh>
    <rPh sb="36" eb="38">
      <t>ジドウ</t>
    </rPh>
    <rPh sb="38" eb="39">
      <t>スウ</t>
    </rPh>
    <rPh sb="40" eb="42">
      <t>カサン</t>
    </rPh>
    <rPh sb="42" eb="44">
      <t>コウモク</t>
    </rPh>
    <rPh sb="45" eb="47">
      <t>ヘンドウ</t>
    </rPh>
    <rPh sb="51" eb="52">
      <t>タダ</t>
    </rPh>
    <rPh sb="54" eb="56">
      <t>キンガク</t>
    </rPh>
    <phoneticPr fontId="1"/>
  </si>
  <si>
    <t>変動がある場合や、月途中入退所児童がいる場合は、ファイルを分けて各月分の請求書を作成してください。</t>
    <rPh sb="0" eb="2">
      <t>ヘンドウ</t>
    </rPh>
    <rPh sb="5" eb="7">
      <t>バアイ</t>
    </rPh>
    <rPh sb="9" eb="10">
      <t>ツキ</t>
    </rPh>
    <rPh sb="10" eb="12">
      <t>トチュウ</t>
    </rPh>
    <rPh sb="12" eb="13">
      <t>ニュウ</t>
    </rPh>
    <rPh sb="13" eb="15">
      <t>タイショ</t>
    </rPh>
    <rPh sb="15" eb="17">
      <t>ジドウ</t>
    </rPh>
    <rPh sb="20" eb="22">
      <t>バアイ</t>
    </rPh>
    <rPh sb="29" eb="30">
      <t>ワ</t>
    </rPh>
    <rPh sb="32" eb="34">
      <t>カクツキ</t>
    </rPh>
    <rPh sb="34" eb="35">
      <t>ブン</t>
    </rPh>
    <rPh sb="36" eb="39">
      <t>セイキュウショ</t>
    </rPh>
    <rPh sb="40" eb="42">
      <t>サクセイ</t>
    </rPh>
    <phoneticPr fontId="1"/>
  </si>
  <si>
    <t>＜在籍児童一覧について＞</t>
    <rPh sb="1" eb="3">
      <t>ザイセキ</t>
    </rPh>
    <rPh sb="3" eb="5">
      <t>ジドウ</t>
    </rPh>
    <rPh sb="5" eb="7">
      <t>イチラン</t>
    </rPh>
    <phoneticPr fontId="1"/>
  </si>
  <si>
    <t>在籍児童一覧の「年齢」及び「認定区分」が未記入の場合、自動計算がされません。必ず記入してください。</t>
    <rPh sb="0" eb="2">
      <t>ザイセキ</t>
    </rPh>
    <rPh sb="2" eb="4">
      <t>ジドウ</t>
    </rPh>
    <rPh sb="4" eb="6">
      <t>イチラン</t>
    </rPh>
    <rPh sb="8" eb="10">
      <t>ネンレイ</t>
    </rPh>
    <rPh sb="11" eb="12">
      <t>オヨ</t>
    </rPh>
    <rPh sb="14" eb="16">
      <t>ニンテイ</t>
    </rPh>
    <rPh sb="16" eb="18">
      <t>クブン</t>
    </rPh>
    <rPh sb="20" eb="23">
      <t>ミキニュウ</t>
    </rPh>
    <rPh sb="24" eb="26">
      <t>バアイ</t>
    </rPh>
    <rPh sb="27" eb="29">
      <t>ジドウ</t>
    </rPh>
    <rPh sb="29" eb="31">
      <t>ケイサン</t>
    </rPh>
    <rPh sb="38" eb="39">
      <t>カナラ</t>
    </rPh>
    <rPh sb="40" eb="42">
      <t>キニュウ</t>
    </rPh>
    <phoneticPr fontId="1"/>
  </si>
  <si>
    <r>
      <rPr>
        <sz val="11"/>
        <rFont val="BIZ UDP明朝 Medium"/>
        <family val="1"/>
        <charset val="128"/>
      </rPr>
      <t>債権者コード</t>
    </r>
    <r>
      <rPr>
        <sz val="10"/>
        <rFont val="BIZ UDP明朝 Medium"/>
        <family val="1"/>
        <charset val="128"/>
      </rPr>
      <t xml:space="preserve">
(新座市で登録がある場合のみ記載)</t>
    </r>
    <rPh sb="0" eb="3">
      <t>サイケンシャ</t>
    </rPh>
    <rPh sb="8" eb="11">
      <t>ニイザシ</t>
    </rPh>
    <rPh sb="12" eb="14">
      <t>トウロク</t>
    </rPh>
    <rPh sb="17" eb="19">
      <t>バアイ</t>
    </rPh>
    <rPh sb="21" eb="23">
      <t>キサイ</t>
    </rPh>
    <phoneticPr fontId="1"/>
  </si>
  <si>
    <t>×加算率</t>
    <rPh sb="1" eb="3">
      <t>カサン</t>
    </rPh>
    <rPh sb="3" eb="4">
      <t>リツ</t>
    </rPh>
    <phoneticPr fontId="10"/>
  </si>
  <si>
    <t>休日保育の年間延べ利用子ども数</t>
    <rPh sb="0" eb="2">
      <t>キュウジツ</t>
    </rPh>
    <rPh sb="2" eb="4">
      <t>ホイク</t>
    </rPh>
    <rPh sb="5" eb="7">
      <t>ネンカン</t>
    </rPh>
    <rPh sb="7" eb="8">
      <t>ノ</t>
    </rPh>
    <rPh sb="9" eb="11">
      <t>リヨウ</t>
    </rPh>
    <rPh sb="11" eb="12">
      <t>コ</t>
    </rPh>
    <rPh sb="14" eb="15">
      <t>スウ</t>
    </rPh>
    <phoneticPr fontId="10"/>
  </si>
  <si>
    <t>＋</t>
    <phoneticPr fontId="10"/>
  </si>
  <si>
    <t>　 　　 ～　210人</t>
    <rPh sb="10" eb="11">
      <t>ニン</t>
    </rPh>
    <phoneticPr fontId="10"/>
  </si>
  <si>
    <t>　 211人～　279人</t>
    <phoneticPr fontId="10"/>
  </si>
  <si>
    <t>　 280人～　349人</t>
    <rPh sb="5" eb="6">
      <t>ニン</t>
    </rPh>
    <rPh sb="11" eb="12">
      <t>ニン</t>
    </rPh>
    <phoneticPr fontId="10"/>
  </si>
  <si>
    <t xml:space="preserve"> 　350人～　419人</t>
    <rPh sb="5" eb="6">
      <t>ニン</t>
    </rPh>
    <rPh sb="11" eb="12">
      <t>ニン</t>
    </rPh>
    <phoneticPr fontId="10"/>
  </si>
  <si>
    <t>　 420人～　489人</t>
    <rPh sb="5" eb="6">
      <t>ニン</t>
    </rPh>
    <rPh sb="11" eb="12">
      <t>ニン</t>
    </rPh>
    <phoneticPr fontId="10"/>
  </si>
  <si>
    <t xml:space="preserve"> 　490人～　559人</t>
    <rPh sb="5" eb="6">
      <t>ニン</t>
    </rPh>
    <rPh sb="11" eb="12">
      <t>ニン</t>
    </rPh>
    <phoneticPr fontId="10"/>
  </si>
  <si>
    <t>　 560人～　629人</t>
    <rPh sb="5" eb="6">
      <t>ニン</t>
    </rPh>
    <rPh sb="11" eb="12">
      <t>ニン</t>
    </rPh>
    <phoneticPr fontId="10"/>
  </si>
  <si>
    <t>　 630人～　699人</t>
    <rPh sb="5" eb="6">
      <t>ニン</t>
    </rPh>
    <rPh sb="11" eb="12">
      <t>ニン</t>
    </rPh>
    <phoneticPr fontId="10"/>
  </si>
  <si>
    <t xml:space="preserve"> 　700人～　769人</t>
    <rPh sb="5" eb="6">
      <t>ニン</t>
    </rPh>
    <rPh sb="11" eb="12">
      <t>ニン</t>
    </rPh>
    <phoneticPr fontId="10"/>
  </si>
  <si>
    <t xml:space="preserve"> 　770人～　839人</t>
    <rPh sb="5" eb="6">
      <t>ニン</t>
    </rPh>
    <rPh sb="11" eb="12">
      <t>ニン</t>
    </rPh>
    <phoneticPr fontId="10"/>
  </si>
  <si>
    <t xml:space="preserve"> 　910人～　979人</t>
    <rPh sb="5" eb="6">
      <t>ニン</t>
    </rPh>
    <rPh sb="11" eb="12">
      <t>ニン</t>
    </rPh>
    <phoneticPr fontId="10"/>
  </si>
  <si>
    <t>　 980人～1,049人</t>
    <rPh sb="5" eb="6">
      <t>ニン</t>
    </rPh>
    <rPh sb="12" eb="13">
      <t>ニン</t>
    </rPh>
    <phoneticPr fontId="10"/>
  </si>
  <si>
    <t xml:space="preserve"> 1,050人～</t>
    <rPh sb="6" eb="7">
      <t>ニン</t>
    </rPh>
    <phoneticPr fontId="10"/>
  </si>
  <si>
    <t>(⑥＋⑦＋⑪)</t>
    <phoneticPr fontId="10"/>
  </si>
  <si>
    <t>(⑥＋⑦
　＋⑨＋⑪)</t>
    <phoneticPr fontId="10"/>
  </si>
  <si>
    <t>÷</t>
    <phoneticPr fontId="10"/>
  </si>
  <si>
    <t>ａ地域</t>
    <phoneticPr fontId="10"/>
  </si>
  <si>
    <t>－</t>
    <phoneticPr fontId="10"/>
  </si>
  <si>
    <t>(⑥～⑰)</t>
    <phoneticPr fontId="10"/>
  </si>
  <si>
    <t>ｂ地域</t>
    <phoneticPr fontId="10"/>
  </si>
  <si>
    <t>ｃ地域</t>
    <phoneticPr fontId="10"/>
  </si>
  <si>
    <t>ｄ地域</t>
    <phoneticPr fontId="10"/>
  </si>
  <si>
    <t>各月初日の</t>
    <rPh sb="0" eb="2">
      <t>カクツキ</t>
    </rPh>
    <rPh sb="2" eb="4">
      <t>ショニチ</t>
    </rPh>
    <phoneticPr fontId="10"/>
  </si>
  <si>
    <t>利用子ども数</t>
    <rPh sb="0" eb="2">
      <t>リヨウ</t>
    </rPh>
    <rPh sb="2" eb="3">
      <t>コ</t>
    </rPh>
    <rPh sb="5" eb="6">
      <t>スウ</t>
    </rPh>
    <phoneticPr fontId="10"/>
  </si>
  <si>
    <t>(離島その他の地域)
各月初日の利用子ども数</t>
    <rPh sb="1" eb="3">
      <t>リトウ</t>
    </rPh>
    <rPh sb="5" eb="6">
      <t>タ</t>
    </rPh>
    <rPh sb="7" eb="9">
      <t>チイキ</t>
    </rPh>
    <rPh sb="11" eb="13">
      <t>カクツキ</t>
    </rPh>
    <rPh sb="13" eb="15">
      <t>ショニチ</t>
    </rPh>
    <rPh sb="16" eb="18">
      <t>リヨウ</t>
    </rPh>
    <rPh sb="18" eb="19">
      <t>コ</t>
    </rPh>
    <rPh sb="21" eb="22">
      <t>スウ</t>
    </rPh>
    <phoneticPr fontId="10"/>
  </si>
  <si>
    <t>20人～30人</t>
    <rPh sb="2" eb="3">
      <t>ニン</t>
    </rPh>
    <rPh sb="6" eb="7">
      <t>ニン</t>
    </rPh>
    <phoneticPr fontId="10"/>
  </si>
  <si>
    <t>31人～40人</t>
    <rPh sb="2" eb="3">
      <t>ニン</t>
    </rPh>
    <rPh sb="6" eb="7">
      <t>ニン</t>
    </rPh>
    <phoneticPr fontId="10"/>
  </si>
  <si>
    <t>41人～</t>
    <rPh sb="2" eb="3">
      <t>ニン</t>
    </rPh>
    <phoneticPr fontId="10"/>
  </si>
  <si>
    <t>×</t>
    <phoneticPr fontId="10"/>
  </si>
  <si>
    <t>C</t>
  </si>
  <si>
    <t>単価合計
（障害児保育加算を除く）…A</t>
    <rPh sb="0" eb="2">
      <t>タンカ</t>
    </rPh>
    <rPh sb="2" eb="4">
      <t>ゴウケイ</t>
    </rPh>
    <rPh sb="6" eb="8">
      <t>ショウガイ</t>
    </rPh>
    <rPh sb="8" eb="9">
      <t>ジ</t>
    </rPh>
    <rPh sb="9" eb="11">
      <t>ホイク</t>
    </rPh>
    <rPh sb="11" eb="13">
      <t>カサン</t>
    </rPh>
    <rPh sb="14" eb="15">
      <t>ノゾ</t>
    </rPh>
    <phoneticPr fontId="1"/>
  </si>
  <si>
    <r>
      <t xml:space="preserve">請求先市区町村の児童数
</t>
    </r>
    <r>
      <rPr>
        <sz val="8"/>
        <color theme="8" tint="-0.249977111117893"/>
        <rFont val="BIZ UDP明朝 Medium"/>
        <family val="1"/>
        <charset val="128"/>
      </rPr>
      <t>（月途中入退所児童、障害児を除き、副食費免除対象者に限る）…F</t>
    </r>
    <rPh sb="0" eb="2">
      <t>セイキュウ</t>
    </rPh>
    <rPh sb="2" eb="3">
      <t>サキ</t>
    </rPh>
    <rPh sb="3" eb="5">
      <t>シク</t>
    </rPh>
    <rPh sb="5" eb="7">
      <t>チョウソン</t>
    </rPh>
    <rPh sb="8" eb="10">
      <t>ジドウ</t>
    </rPh>
    <rPh sb="10" eb="11">
      <t>スウ</t>
    </rPh>
    <phoneticPr fontId="3"/>
  </si>
  <si>
    <r>
      <t xml:space="preserve">請求先市区町村の児童数
</t>
    </r>
    <r>
      <rPr>
        <sz val="8"/>
        <color theme="8" tint="-0.249977111117893"/>
        <rFont val="BIZ UDP明朝 Medium"/>
        <family val="1"/>
        <charset val="128"/>
      </rPr>
      <t>（月途中入退所児童を除き、障害児、副食費免除対象者に限る）…H</t>
    </r>
    <rPh sb="0" eb="2">
      <t>セイキュウ</t>
    </rPh>
    <rPh sb="2" eb="3">
      <t>サキ</t>
    </rPh>
    <rPh sb="3" eb="5">
      <t>シク</t>
    </rPh>
    <rPh sb="5" eb="7">
      <t>チョウソン</t>
    </rPh>
    <rPh sb="8" eb="10">
      <t>ジドウ</t>
    </rPh>
    <rPh sb="10" eb="11">
      <t>スウ</t>
    </rPh>
    <phoneticPr fontId="3"/>
  </si>
  <si>
    <t>障害児保育加算の対象児童がいる場合は、「障害児」の欄で○を選択してください。</t>
    <rPh sb="0" eb="2">
      <t>ショウガイ</t>
    </rPh>
    <rPh sb="2" eb="3">
      <t>ジ</t>
    </rPh>
    <rPh sb="3" eb="5">
      <t>ホイク</t>
    </rPh>
    <rPh sb="5" eb="7">
      <t>カサン</t>
    </rPh>
    <rPh sb="8" eb="10">
      <t>タイショウ</t>
    </rPh>
    <rPh sb="10" eb="12">
      <t>ジドウ</t>
    </rPh>
    <rPh sb="15" eb="17">
      <t>バアイ</t>
    </rPh>
    <rPh sb="20" eb="22">
      <t>ショウガイ</t>
    </rPh>
    <rPh sb="22" eb="23">
      <t>ジ</t>
    </rPh>
    <rPh sb="25" eb="26">
      <t>ラン</t>
    </rPh>
    <rPh sb="29" eb="31">
      <t>センタク</t>
    </rPh>
    <phoneticPr fontId="1"/>
  </si>
  <si>
    <t>（月途中退所児童のうち、障害児を除く）</t>
    <rPh sb="4" eb="6">
      <t>タイショ</t>
    </rPh>
    <rPh sb="6" eb="8">
      <t>ジドウ</t>
    </rPh>
    <rPh sb="12" eb="14">
      <t>ショウガイ</t>
    </rPh>
    <rPh sb="14" eb="15">
      <t>ジ</t>
    </rPh>
    <phoneticPr fontId="1"/>
  </si>
  <si>
    <t>（月途中退所児童かつ障害児）</t>
    <rPh sb="4" eb="6">
      <t>タイショ</t>
    </rPh>
    <rPh sb="6" eb="8">
      <t>ジドウ</t>
    </rPh>
    <rPh sb="10" eb="12">
      <t>ショウガイ</t>
    </rPh>
    <rPh sb="12" eb="13">
      <t>ジ</t>
    </rPh>
    <phoneticPr fontId="1"/>
  </si>
  <si>
    <t>②</t>
    <phoneticPr fontId="1"/>
  </si>
  <si>
    <t>③</t>
    <phoneticPr fontId="1"/>
  </si>
  <si>
    <t>①</t>
    <phoneticPr fontId="1"/>
  </si>
  <si>
    <t>請求先市区町村の児童数
（月途中入退所児童、障害児を除く）</t>
    <rPh sb="10" eb="11">
      <t>スウ</t>
    </rPh>
    <rPh sb="22" eb="24">
      <t>ショウガイ</t>
    </rPh>
    <rPh sb="24" eb="25">
      <t>ジ</t>
    </rPh>
    <phoneticPr fontId="1"/>
  </si>
  <si>
    <t>請求先市区町村の児童数
（月途中入退所児童を除き、障害児に限る）</t>
    <rPh sb="10" eb="11">
      <t>スウ</t>
    </rPh>
    <rPh sb="25" eb="27">
      <t>ショウガイ</t>
    </rPh>
    <rPh sb="27" eb="28">
      <t>ジ</t>
    </rPh>
    <rPh sb="29" eb="30">
      <t>カギ</t>
    </rPh>
    <phoneticPr fontId="1"/>
  </si>
  <si>
    <t>請求先市区町村の児童数
（月途中入退所児童のうち、障害児を除く）</t>
    <rPh sb="10" eb="11">
      <t>スウ</t>
    </rPh>
    <rPh sb="25" eb="27">
      <t>ショウガイ</t>
    </rPh>
    <rPh sb="27" eb="28">
      <t>ジ</t>
    </rPh>
    <phoneticPr fontId="1"/>
  </si>
  <si>
    <t>標準／
短時間／教育</t>
    <rPh sb="0" eb="2">
      <t>ヒョウジュン</t>
    </rPh>
    <rPh sb="4" eb="7">
      <t>タンジカン</t>
    </rPh>
    <rPh sb="8" eb="10">
      <t>キョウイク</t>
    </rPh>
    <phoneticPr fontId="1"/>
  </si>
  <si>
    <t>行を追加したい場合は、必ず増やしたい行をコピーしてから「コピーしたセルを挿入」を選択してください。ただ行を挿入するだけでは、計算式が働かなくなってしまいます。</t>
    <rPh sb="0" eb="1">
      <t>ギョウ</t>
    </rPh>
    <rPh sb="2" eb="4">
      <t>ツイカ</t>
    </rPh>
    <rPh sb="7" eb="9">
      <t>バアイ</t>
    </rPh>
    <rPh sb="11" eb="12">
      <t>カナラ</t>
    </rPh>
    <rPh sb="13" eb="14">
      <t>フ</t>
    </rPh>
    <rPh sb="18" eb="19">
      <t>ギョウ</t>
    </rPh>
    <rPh sb="36" eb="38">
      <t>ソウニュウ</t>
    </rPh>
    <rPh sb="40" eb="42">
      <t>センタク</t>
    </rPh>
    <phoneticPr fontId="1"/>
  </si>
  <si>
    <t>月途中退所の児童がいた場合は、「月途中退所の有無」で○を選択し、下部の表に以下の通り在籍中開所日数を記入してください。（上段・下段どちらでもかまいません。）</t>
    <rPh sb="0" eb="1">
      <t>ツキ</t>
    </rPh>
    <rPh sb="1" eb="3">
      <t>トチュウ</t>
    </rPh>
    <rPh sb="3" eb="5">
      <t>タイショ</t>
    </rPh>
    <rPh sb="6" eb="8">
      <t>ジドウ</t>
    </rPh>
    <rPh sb="11" eb="13">
      <t>バアイ</t>
    </rPh>
    <rPh sb="28" eb="30">
      <t>センタク</t>
    </rPh>
    <rPh sb="32" eb="34">
      <t>カブ</t>
    </rPh>
    <rPh sb="35" eb="36">
      <t>ヒョウ</t>
    </rPh>
    <rPh sb="37" eb="39">
      <t>イカ</t>
    </rPh>
    <rPh sb="40" eb="41">
      <t>トオ</t>
    </rPh>
    <rPh sb="42" eb="45">
      <t>ザイセキチュウ</t>
    </rPh>
    <rPh sb="45" eb="47">
      <t>カイショ</t>
    </rPh>
    <rPh sb="47" eb="49">
      <t>ニッスウ</t>
    </rPh>
    <rPh sb="50" eb="52">
      <t>キニュウ</t>
    </rPh>
    <rPh sb="60" eb="62">
      <t>ジョウダン</t>
    </rPh>
    <rPh sb="63" eb="65">
      <t>ゲダン</t>
    </rPh>
    <phoneticPr fontId="1"/>
  </si>
  <si>
    <t>●例１　2歳児クラスの児童（標準時間認定・障害児保育加算の対象児）が、月途中退園した場合</t>
    <rPh sb="1" eb="2">
      <t>レイ</t>
    </rPh>
    <rPh sb="5" eb="6">
      <t>サイ</t>
    </rPh>
    <rPh sb="6" eb="7">
      <t>ジ</t>
    </rPh>
    <rPh sb="11" eb="13">
      <t>ジドウ</t>
    </rPh>
    <rPh sb="14" eb="16">
      <t>ヒョウジュン</t>
    </rPh>
    <rPh sb="16" eb="18">
      <t>ジカン</t>
    </rPh>
    <rPh sb="18" eb="20">
      <t>ニンテイ</t>
    </rPh>
    <rPh sb="21" eb="23">
      <t>ショウガイ</t>
    </rPh>
    <rPh sb="23" eb="24">
      <t>ジ</t>
    </rPh>
    <rPh sb="24" eb="26">
      <t>ホイク</t>
    </rPh>
    <rPh sb="26" eb="28">
      <t>カサン</t>
    </rPh>
    <rPh sb="29" eb="31">
      <t>タイショウ</t>
    </rPh>
    <rPh sb="31" eb="32">
      <t>ジ</t>
    </rPh>
    <rPh sb="35" eb="36">
      <t>ツキ</t>
    </rPh>
    <rPh sb="36" eb="38">
      <t>トチュウ</t>
    </rPh>
    <rPh sb="38" eb="40">
      <t>タイエン</t>
    </rPh>
    <rPh sb="42" eb="44">
      <t>バアイ</t>
    </rPh>
    <phoneticPr fontId="1"/>
  </si>
  <si>
    <t>自動入力のため記入不要</t>
    <rPh sb="0" eb="2">
      <t>ジドウ</t>
    </rPh>
    <rPh sb="2" eb="4">
      <t>ニュウリョク</t>
    </rPh>
    <rPh sb="7" eb="9">
      <t>キニュウ</t>
    </rPh>
    <rPh sb="9" eb="11">
      <t>フヨウ</t>
    </rPh>
    <phoneticPr fontId="1"/>
  </si>
  <si>
    <t>請求先市区町村の児童数
（月途中退所児童に限る）</t>
    <rPh sb="10" eb="11">
      <t>スウ</t>
    </rPh>
    <phoneticPr fontId="1"/>
  </si>
  <si>
    <t>＜月途中退所児童の在籍中開所日数＞</t>
    <phoneticPr fontId="1"/>
  </si>
  <si>
    <t>途中退所の児童がいない場合は記入不要</t>
    <rPh sb="0" eb="2">
      <t>トチュウ</t>
    </rPh>
    <rPh sb="2" eb="4">
      <t>タイショ</t>
    </rPh>
    <rPh sb="5" eb="7">
      <t>ジドウ</t>
    </rPh>
    <rPh sb="11" eb="13">
      <t>バアイ</t>
    </rPh>
    <rPh sb="14" eb="16">
      <t>キニュウ</t>
    </rPh>
    <rPh sb="16" eb="18">
      <t>フヨウ</t>
    </rPh>
    <phoneticPr fontId="1"/>
  </si>
  <si>
    <t>●例２　１歳児クラスの双子の児童（標準時間認定）が、月途中退園した場合</t>
    <rPh sb="1" eb="2">
      <t>レイ</t>
    </rPh>
    <rPh sb="5" eb="6">
      <t>サイ</t>
    </rPh>
    <rPh sb="6" eb="7">
      <t>ジ</t>
    </rPh>
    <rPh sb="11" eb="13">
      <t>フタゴ</t>
    </rPh>
    <rPh sb="14" eb="16">
      <t>ジドウ</t>
    </rPh>
    <rPh sb="17" eb="19">
      <t>ヒョウジュン</t>
    </rPh>
    <rPh sb="19" eb="21">
      <t>ジカン</t>
    </rPh>
    <rPh sb="21" eb="23">
      <t>ニンテイ</t>
    </rPh>
    <rPh sb="26" eb="27">
      <t>ツキ</t>
    </rPh>
    <rPh sb="27" eb="29">
      <t>トチュウ</t>
    </rPh>
    <rPh sb="29" eb="31">
      <t>タイエン</t>
    </rPh>
    <rPh sb="33" eb="35">
      <t>バアイ</t>
    </rPh>
    <phoneticPr fontId="1"/>
  </si>
  <si>
    <t>（月途中入退所児童、障害児を除く）</t>
    <phoneticPr fontId="1"/>
  </si>
  <si>
    <t>（月途中入退所児童を除き、障害児に限る）</t>
    <rPh sb="1" eb="2">
      <t>ツキ</t>
    </rPh>
    <rPh sb="2" eb="4">
      <t>トチュウ</t>
    </rPh>
    <rPh sb="4" eb="5">
      <t>ニュウ</t>
    </rPh>
    <rPh sb="5" eb="7">
      <t>タイショ</t>
    </rPh>
    <rPh sb="7" eb="9">
      <t>ジドウ</t>
    </rPh>
    <rPh sb="10" eb="11">
      <t>ノゾ</t>
    </rPh>
    <rPh sb="13" eb="15">
      <t>ショウガイ</t>
    </rPh>
    <rPh sb="15" eb="16">
      <t>ジ</t>
    </rPh>
    <rPh sb="17" eb="18">
      <t>カギ</t>
    </rPh>
    <phoneticPr fontId="1"/>
  </si>
  <si>
    <t>○○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</si>
</sst>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5">
    <numFmt numFmtId="176" formatCode="#,##0&quot;円&quot;"/>
    <numFmt numFmtId="177" formatCode="#,##0_ &quot;人&quot;"/>
    <numFmt numFmtId="178" formatCode="#,##0&quot;人&quot;"/>
    <numFmt numFmtId="179" formatCode="#&quot;月&quot;"/>
    <numFmt numFmtId="180" formatCode="#&quot;%&quot;"/>
    <numFmt numFmtId="181" formatCode="#&quot;日&quot;"/>
    <numFmt numFmtId="182" formatCode="0.00_ "/>
    <numFmt numFmtId="183" formatCode="\(#,##0\)"/>
    <numFmt numFmtId="184" formatCode="#,##0;&quot;▲ &quot;#,##0"/>
    <numFmt numFmtId="185" formatCode="#,##0\×&quot;加&quot;&quot;算&quot;&quot;率&quot;"/>
    <numFmt numFmtId="186" formatCode="&quot;×&quot;#\ ?/100"/>
    <numFmt numFmtId="187" formatCode="#,##0&quot;×加算率&quot;"/>
    <numFmt numFmtId="188" formatCode="#,##0&quot;÷３月初日の利用子ども数&quot;"/>
    <numFmt numFmtId="189" formatCode="#,##0&quot;（限度額）÷３月初日の利用子ども数&quot;"/>
    <numFmt numFmtId="190" formatCode="&quot;チーム保育加配加算（上限：&quot;0&quot;人）&quot;"/>
    <numFmt numFmtId="191" formatCode="#&quot;人&quot;"/>
    <numFmt numFmtId="192" formatCode="#0&quot;人&quot;"/>
    <numFmt numFmtId="193" formatCode="#0&quot;日&quot;"/>
    <numFmt numFmtId="194" formatCode="&quot;＋ &quot;#,##0;&quot;▲ &quot;#,##0"/>
    <numFmt numFmtId="195" formatCode="&quot;＋　 &quot;#,##0;&quot;▲ &quot;#,##0"/>
    <numFmt numFmtId="196" formatCode="&quot;(⑥～⑰)×&quot;#\ ?/100"/>
    <numFmt numFmtId="197" formatCode="#,##0.00_ "/>
    <numFmt numFmtId="198" formatCode="#,##0&quot;×&quot;&quot;加&quot;&quot;算&quot;&quot;率&quot;"/>
    <numFmt numFmtId="199" formatCode="#&quot;か月分&quot;"/>
    <numFmt numFmtId="200" formatCode="#,##0\×&quot;加&quot;&quot;算&quot;&quot;数&quot;"/>
  </numFmts>
  <fonts count="46">
    <font>
      <sz val="11"/>
      <color theme="1"/>
      <name val="游ゴシック"/>
      <family val="2"/>
      <charset val="128"/>
      <scheme val="minor"/>
    </font>
    <font>
      <sz val="6"/>
      <name val="游ゴシック"/>
      <family val="2"/>
      <charset val="128"/>
      <scheme val="minor"/>
    </font>
    <font>
      <sz val="11"/>
      <name val="明朝"/>
      <family val="3"/>
      <charset val="128"/>
    </font>
    <font>
      <sz val="6"/>
      <name val="ＭＳ Ｐゴシック"/>
      <family val="3"/>
      <charset val="128"/>
    </font>
    <font>
      <sz val="11"/>
      <name val="ＭＳ Ｐ明朝"/>
      <family val="1"/>
      <charset val="128"/>
    </font>
    <font>
      <sz val="10"/>
      <color rgb="FF000000"/>
      <name val="Times New Roman"/>
      <family val="1"/>
    </font>
    <font>
      <sz val="11"/>
      <color theme="1"/>
      <name val="游ゴシック"/>
      <family val="2"/>
      <charset val="128"/>
      <scheme val="minor"/>
    </font>
    <font>
      <sz val="14"/>
      <name val="ＭＳ Ｐ明朝"/>
      <family val="1"/>
      <charset val="128"/>
    </font>
    <font>
      <sz val="11"/>
      <name val="ＭＳ Ｐゴシック"/>
      <family val="3"/>
      <charset val="128"/>
    </font>
    <font>
      <sz val="8"/>
      <name val="HGｺﾞｼｯｸM"/>
      <family val="3"/>
      <charset val="128"/>
    </font>
    <font>
      <sz val="6"/>
      <name val="明朝"/>
      <family val="3"/>
      <charset val="128"/>
    </font>
    <font>
      <sz val="10"/>
      <name val="HGｺﾞｼｯｸM"/>
      <family val="3"/>
      <charset val="128"/>
    </font>
    <font>
      <sz val="11"/>
      <name val="HGｺﾞｼｯｸM"/>
      <family val="3"/>
      <charset val="128"/>
    </font>
    <font>
      <b/>
      <sz val="16"/>
      <name val="HGｺﾞｼｯｸM"/>
      <family val="3"/>
      <charset val="128"/>
    </font>
    <font>
      <sz val="11"/>
      <color theme="1"/>
      <name val="游ゴシック"/>
      <family val="3"/>
      <charset val="128"/>
      <scheme val="minor"/>
    </font>
    <font>
      <sz val="11"/>
      <color theme="1"/>
      <name val="游ゴシック"/>
      <family val="3"/>
      <charset val="128"/>
    </font>
    <font>
      <sz val="11"/>
      <name val="游ゴシック"/>
      <family val="3"/>
      <charset val="128"/>
    </font>
    <font>
      <sz val="11"/>
      <color indexed="8"/>
      <name val="游ゴシック"/>
      <family val="3"/>
      <charset val="128"/>
    </font>
    <font>
      <sz val="7"/>
      <name val="HGｺﾞｼｯｸM"/>
      <family val="3"/>
      <charset val="128"/>
    </font>
    <font>
      <sz val="11"/>
      <name val="Verdana"/>
      <family val="2"/>
    </font>
    <font>
      <sz val="8"/>
      <name val="HGｺﾞｼｯｸM"/>
      <family val="3"/>
    </font>
    <font>
      <sz val="6"/>
      <name val="ＭＳ Ｐゴシック"/>
      <family val="3"/>
    </font>
    <font>
      <sz val="6"/>
      <name val="明朝"/>
      <family val="3"/>
    </font>
    <font>
      <sz val="10"/>
      <name val="HGｺﾞｼｯｸM"/>
      <family val="3"/>
    </font>
    <font>
      <sz val="11"/>
      <name val="HGｺﾞｼｯｸM"/>
      <family val="3"/>
    </font>
    <font>
      <sz val="11"/>
      <name val="BIZ UDP明朝 Medium"/>
      <family val="1"/>
      <charset val="128"/>
    </font>
    <font>
      <sz val="14"/>
      <name val="BIZ UDP明朝 Medium"/>
      <family val="1"/>
      <charset val="128"/>
    </font>
    <font>
      <sz val="7"/>
      <name val="BIZ UDP明朝 Medium"/>
      <family val="1"/>
      <charset val="128"/>
    </font>
    <font>
      <sz val="10"/>
      <name val="BIZ UDP明朝 Medium"/>
      <family val="1"/>
      <charset val="128"/>
    </font>
    <font>
      <sz val="9"/>
      <name val="BIZ UDP明朝 Medium"/>
      <family val="1"/>
      <charset val="128"/>
    </font>
    <font>
      <sz val="8"/>
      <name val="BIZ UDP明朝 Medium"/>
      <family val="1"/>
      <charset val="128"/>
    </font>
    <font>
      <strike/>
      <sz val="11"/>
      <name val="BIZ UDP明朝 Medium"/>
      <family val="1"/>
      <charset val="128"/>
    </font>
    <font>
      <b/>
      <sz val="12"/>
      <name val="BIZ UDP明朝 Medium"/>
      <family val="1"/>
      <charset val="128"/>
    </font>
    <font>
      <b/>
      <sz val="14"/>
      <color theme="1"/>
      <name val="BIZ UDP明朝 Medium"/>
      <family val="1"/>
      <charset val="128"/>
    </font>
    <font>
      <sz val="11"/>
      <color theme="1"/>
      <name val="BIZ UDP明朝 Medium"/>
      <family val="1"/>
      <charset val="128"/>
    </font>
    <font>
      <b/>
      <sz val="12"/>
      <color theme="1"/>
      <name val="BIZ UDP明朝 Medium"/>
      <family val="1"/>
      <charset val="128"/>
    </font>
    <font>
      <sz val="12"/>
      <name val="BIZ UDP明朝 Medium"/>
      <family val="1"/>
      <charset val="128"/>
    </font>
    <font>
      <b/>
      <sz val="11"/>
      <color rgb="FFFF0000"/>
      <name val="BIZ UDP明朝 Medium"/>
      <family val="1"/>
      <charset val="128"/>
    </font>
    <font>
      <sz val="6"/>
      <name val="HGｺﾞｼｯｸM"/>
      <family val="3"/>
      <charset val="128"/>
    </font>
    <font>
      <sz val="11"/>
      <color theme="8" tint="-0.249977111117893"/>
      <name val="BIZ UDP明朝 Medium"/>
      <family val="1"/>
      <charset val="128"/>
    </font>
    <font>
      <sz val="8"/>
      <color theme="8" tint="-0.249977111117893"/>
      <name val="BIZ UDP明朝 Medium"/>
      <family val="1"/>
      <charset val="128"/>
    </font>
    <font>
      <sz val="9"/>
      <color theme="8" tint="-0.249977111117893"/>
      <name val="BIZ UDP明朝 Medium"/>
      <family val="1"/>
      <charset val="128"/>
    </font>
    <font>
      <sz val="11"/>
      <color rgb="FFFF0000"/>
      <name val="BIZ UDP明朝 Medium"/>
      <family val="1"/>
      <charset val="128"/>
    </font>
    <font>
      <sz val="11"/>
      <name val="BIZ UD明朝 Medium"/>
      <family val="1"/>
      <charset val="128"/>
    </font>
    <font>
      <sz val="11"/>
      <color rgb="FFFF0000"/>
      <name val="BIZ UD明朝 Medium"/>
      <family val="1"/>
      <charset val="128"/>
    </font>
    <font>
      <sz val="9"/>
      <color indexed="81"/>
      <name val="MS P ゴシック"/>
      <family val="3"/>
      <charset val="128"/>
    </font>
  </fonts>
  <fills count="5">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rgb="FFFFF2CC"/>
        <bgColor indexed="64"/>
      </patternFill>
    </fill>
  </fills>
  <borders count="197">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top style="thin">
        <color auto="1"/>
      </top>
      <bottom/>
      <diagonal/>
    </border>
    <border>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right/>
      <top/>
      <bottom style="thin">
        <color theme="1"/>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thin">
        <color theme="1"/>
      </left>
      <right/>
      <top style="thin">
        <color theme="1"/>
      </top>
      <bottom/>
      <diagonal/>
    </border>
    <border>
      <left/>
      <right/>
      <top style="thin">
        <color theme="1"/>
      </top>
      <bottom/>
      <diagonal/>
    </border>
    <border>
      <left/>
      <right/>
      <top style="thin">
        <color theme="1"/>
      </top>
      <bottom style="thin">
        <color theme="1"/>
      </bottom>
      <diagonal/>
    </border>
    <border>
      <left/>
      <right style="thin">
        <color theme="1"/>
      </right>
      <top style="thin">
        <color theme="1"/>
      </top>
      <bottom/>
      <diagonal/>
    </border>
    <border>
      <left style="thin">
        <color theme="1"/>
      </left>
      <right/>
      <top/>
      <bottom/>
      <diagonal/>
    </border>
    <border>
      <left style="thin">
        <color theme="1"/>
      </left>
      <right/>
      <top style="thin">
        <color theme="1"/>
      </top>
      <bottom style="thin">
        <color auto="1"/>
      </bottom>
      <diagonal/>
    </border>
    <border>
      <left/>
      <right/>
      <top style="thin">
        <color theme="1"/>
      </top>
      <bottom style="thin">
        <color auto="1"/>
      </bottom>
      <diagonal/>
    </border>
    <border>
      <left/>
      <right/>
      <top style="thin">
        <color auto="1"/>
      </top>
      <bottom style="thin">
        <color theme="1"/>
      </bottom>
      <diagonal/>
    </border>
    <border>
      <left style="thin">
        <color auto="1"/>
      </left>
      <right/>
      <top style="thin">
        <color theme="1"/>
      </top>
      <bottom/>
      <diagonal/>
    </border>
    <border diagonalDown="1">
      <left/>
      <right/>
      <top/>
      <bottom style="thin">
        <color theme="1"/>
      </bottom>
      <diagonal style="thin">
        <color theme="1"/>
      </diagonal>
    </border>
    <border>
      <left style="thin">
        <color auto="1"/>
      </left>
      <right/>
      <top/>
      <bottom style="thin">
        <color theme="1"/>
      </bottom>
      <diagonal/>
    </border>
    <border>
      <left/>
      <right style="thin">
        <color theme="1"/>
      </right>
      <top/>
      <bottom style="thin">
        <color auto="1"/>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style="thin">
        <color theme="1"/>
      </bottom>
      <diagonal/>
    </border>
    <border>
      <left/>
      <right/>
      <top style="hair">
        <color indexed="64"/>
      </top>
      <bottom style="thin">
        <color theme="1"/>
      </bottom>
      <diagonal/>
    </border>
    <border>
      <left/>
      <right style="thin">
        <color theme="1"/>
      </right>
      <top style="hair">
        <color auto="1"/>
      </top>
      <bottom style="thin">
        <color theme="1"/>
      </bottom>
      <diagonal/>
    </border>
    <border>
      <left/>
      <right style="thin">
        <color theme="1"/>
      </right>
      <top/>
      <bottom/>
      <diagonal/>
    </border>
    <border>
      <left style="thin">
        <color auto="1"/>
      </left>
      <right/>
      <top style="thin">
        <color indexed="64"/>
      </top>
      <bottom style="hair">
        <color indexed="64"/>
      </bottom>
      <diagonal/>
    </border>
    <border diagonalDown="1">
      <left style="thin">
        <color theme="1"/>
      </left>
      <right/>
      <top/>
      <bottom/>
      <diagonal style="thin">
        <color theme="1"/>
      </diagonal>
    </border>
    <border diagonalDown="1">
      <left style="thin">
        <color theme="1"/>
      </left>
      <right/>
      <top/>
      <bottom style="thin">
        <color indexed="64"/>
      </bottom>
      <diagonal style="thin">
        <color theme="1"/>
      </diagonal>
    </border>
    <border>
      <left/>
      <right style="thin">
        <color auto="1"/>
      </right>
      <top style="thin">
        <color indexed="64"/>
      </top>
      <bottom style="hair">
        <color indexed="64"/>
      </bottom>
      <diagonal/>
    </border>
    <border diagonalDown="1">
      <left style="thin">
        <color auto="1"/>
      </left>
      <right/>
      <top style="thin">
        <color indexed="64"/>
      </top>
      <bottom/>
      <diagonal style="thin">
        <color auto="1"/>
      </diagonal>
    </border>
    <border diagonalDown="1">
      <left/>
      <right/>
      <top style="thin">
        <color auto="1"/>
      </top>
      <bottom/>
      <diagonal style="thin">
        <color auto="1"/>
      </diagonal>
    </border>
    <border diagonalDown="1">
      <left style="thin">
        <color auto="1"/>
      </left>
      <right/>
      <top/>
      <bottom/>
      <diagonal style="thin">
        <color auto="1"/>
      </diagonal>
    </border>
    <border diagonalDown="1">
      <left/>
      <right/>
      <top/>
      <bottom/>
      <diagonal style="thin">
        <color auto="1"/>
      </diagonal>
    </border>
    <border>
      <left style="thin">
        <color theme="1"/>
      </left>
      <right/>
      <top/>
      <bottom style="thin">
        <color theme="1"/>
      </bottom>
      <diagonal/>
    </border>
    <border>
      <left/>
      <right style="thin">
        <color theme="1"/>
      </right>
      <top/>
      <bottom style="thin">
        <color theme="1"/>
      </bottom>
      <diagonal/>
    </border>
    <border>
      <left style="hair">
        <color theme="1"/>
      </left>
      <right/>
      <top style="hair">
        <color theme="1"/>
      </top>
      <bottom style="thin">
        <color auto="1"/>
      </bottom>
      <diagonal/>
    </border>
    <border>
      <left/>
      <right/>
      <top style="hair">
        <color theme="1"/>
      </top>
      <bottom style="thin">
        <color auto="1"/>
      </bottom>
      <diagonal/>
    </border>
    <border>
      <left style="thin">
        <color theme="1"/>
      </left>
      <right/>
      <top style="thin">
        <color theme="1"/>
      </top>
      <bottom style="hair">
        <color theme="1"/>
      </bottom>
      <diagonal/>
    </border>
    <border>
      <left/>
      <right/>
      <top style="thin">
        <color theme="1"/>
      </top>
      <bottom style="hair">
        <color theme="1"/>
      </bottom>
      <diagonal/>
    </border>
    <border>
      <left/>
      <right style="thin">
        <color theme="1"/>
      </right>
      <top style="thin">
        <color theme="1"/>
      </top>
      <bottom style="hair">
        <color theme="1"/>
      </bottom>
      <diagonal/>
    </border>
    <border>
      <left style="thin">
        <color theme="1"/>
      </left>
      <right/>
      <top style="hair">
        <color theme="1"/>
      </top>
      <bottom style="thin">
        <color theme="1"/>
      </bottom>
      <diagonal/>
    </border>
    <border>
      <left/>
      <right style="thin">
        <color theme="1"/>
      </right>
      <top style="hair">
        <color theme="1"/>
      </top>
      <bottom style="thin">
        <color theme="1"/>
      </bottom>
      <diagonal/>
    </border>
    <border diagonalDown="1">
      <left/>
      <right style="thin">
        <color indexed="64"/>
      </right>
      <top style="thin">
        <color theme="1"/>
      </top>
      <bottom/>
      <diagonal style="thin">
        <color theme="1"/>
      </diagonal>
    </border>
    <border>
      <left/>
      <right style="thin">
        <color theme="1"/>
      </right>
      <top style="thin">
        <color theme="1"/>
      </top>
      <bottom style="thin">
        <color auto="1"/>
      </bottom>
      <diagonal/>
    </border>
    <border diagonalDown="1">
      <left style="thin">
        <color theme="1"/>
      </left>
      <right/>
      <top style="thin">
        <color theme="1"/>
      </top>
      <bottom/>
      <diagonal style="thin">
        <color theme="1"/>
      </diagonal>
    </border>
    <border>
      <left/>
      <right style="thin">
        <color theme="1"/>
      </right>
      <top style="thin">
        <color auto="1"/>
      </top>
      <bottom/>
      <diagonal/>
    </border>
    <border diagonalDown="1">
      <left style="thin">
        <color theme="1"/>
      </left>
      <right/>
      <top/>
      <bottom style="thin">
        <color theme="1"/>
      </bottom>
      <diagonal style="thin">
        <color theme="1"/>
      </diagonal>
    </border>
    <border>
      <left/>
      <right style="hair">
        <color theme="1"/>
      </right>
      <top/>
      <bottom/>
      <diagonal/>
    </border>
    <border>
      <left style="hair">
        <color theme="1"/>
      </left>
      <right/>
      <top style="hair">
        <color theme="1"/>
      </top>
      <bottom style="hair">
        <color theme="1"/>
      </bottom>
      <diagonal/>
    </border>
    <border>
      <left/>
      <right/>
      <top style="hair">
        <color theme="1"/>
      </top>
      <bottom style="hair">
        <color theme="1"/>
      </bottom>
      <diagonal/>
    </border>
    <border>
      <left/>
      <right style="thin">
        <color theme="1"/>
      </right>
      <top style="hair">
        <color theme="1"/>
      </top>
      <bottom style="hair">
        <color theme="1"/>
      </bottom>
      <diagonal/>
    </border>
    <border>
      <left style="thin">
        <color theme="1"/>
      </left>
      <right/>
      <top style="hair">
        <color theme="1"/>
      </top>
      <bottom style="hair">
        <color theme="1"/>
      </bottom>
      <diagonal/>
    </border>
    <border>
      <left/>
      <right style="hair">
        <color theme="1"/>
      </right>
      <top/>
      <bottom style="thin">
        <color auto="1"/>
      </bottom>
      <diagonal/>
    </border>
    <border>
      <left style="hair">
        <color theme="1"/>
      </left>
      <right/>
      <top/>
      <bottom style="thin">
        <color theme="1"/>
      </bottom>
      <diagonal/>
    </border>
    <border>
      <left style="thin">
        <color theme="1"/>
      </left>
      <right/>
      <top/>
      <bottom style="hair">
        <color theme="1"/>
      </bottom>
      <diagonal/>
    </border>
    <border>
      <left/>
      <right/>
      <top/>
      <bottom style="hair">
        <color theme="1"/>
      </bottom>
      <diagonal/>
    </border>
    <border>
      <left/>
      <right style="thin">
        <color theme="1"/>
      </right>
      <top/>
      <bottom style="hair">
        <color theme="1"/>
      </bottom>
      <diagonal/>
    </border>
    <border diagonalDown="1">
      <left/>
      <right style="thin">
        <color theme="1"/>
      </right>
      <top/>
      <bottom/>
      <diagonal style="thin">
        <color theme="1"/>
      </diagonal>
    </border>
    <border>
      <left style="thin">
        <color theme="1"/>
      </left>
      <right/>
      <top style="hair">
        <color theme="1"/>
      </top>
      <bottom style="hair">
        <color auto="1"/>
      </bottom>
      <diagonal/>
    </border>
    <border>
      <left/>
      <right/>
      <top style="hair">
        <color theme="1"/>
      </top>
      <bottom style="hair">
        <color auto="1"/>
      </bottom>
      <diagonal/>
    </border>
    <border>
      <left/>
      <right style="thin">
        <color theme="1"/>
      </right>
      <top style="hair">
        <color theme="1"/>
      </top>
      <bottom style="hair">
        <color auto="1"/>
      </bottom>
      <diagonal/>
    </border>
    <border>
      <left style="thin">
        <color theme="1"/>
      </left>
      <right/>
      <top style="hair">
        <color auto="1"/>
      </top>
      <bottom style="thin">
        <color theme="1"/>
      </bottom>
      <diagonal/>
    </border>
    <border>
      <left style="thin">
        <color theme="1"/>
      </left>
      <right/>
      <top style="hair">
        <color theme="1"/>
      </top>
      <bottom/>
      <diagonal/>
    </border>
    <border>
      <left/>
      <right style="thin">
        <color theme="1"/>
      </right>
      <top style="hair">
        <color theme="1"/>
      </top>
      <bottom/>
      <diagonal/>
    </border>
    <border>
      <left style="thin">
        <color auto="1"/>
      </left>
      <right style="hair">
        <color theme="1"/>
      </right>
      <top/>
      <bottom/>
      <diagonal/>
    </border>
    <border>
      <left style="thin">
        <color auto="1"/>
      </left>
      <right style="hair">
        <color theme="1"/>
      </right>
      <top/>
      <bottom style="thin">
        <color auto="1"/>
      </bottom>
      <diagonal/>
    </border>
    <border diagonalDown="1">
      <left style="thin">
        <color theme="1"/>
      </left>
      <right/>
      <top style="hair">
        <color theme="1"/>
      </top>
      <bottom/>
      <diagonal style="thin">
        <color theme="1"/>
      </diagonal>
    </border>
    <border diagonalDown="1">
      <left/>
      <right/>
      <top style="hair">
        <color theme="1"/>
      </top>
      <bottom/>
      <diagonal style="thin">
        <color theme="1"/>
      </diagonal>
    </border>
    <border diagonalDown="1">
      <left/>
      <right style="thin">
        <color theme="1"/>
      </right>
      <top style="hair">
        <color theme="1"/>
      </top>
      <bottom/>
      <diagonal style="thin">
        <color theme="1"/>
      </diagonal>
    </border>
    <border diagonalDown="1">
      <left/>
      <right style="thin">
        <color theme="1"/>
      </right>
      <top/>
      <bottom style="thin">
        <color auto="1"/>
      </bottom>
      <diagonal style="thin">
        <color theme="1"/>
      </diagonal>
    </border>
    <border>
      <left/>
      <right style="thin">
        <color theme="1"/>
      </right>
      <top style="hair">
        <color theme="1"/>
      </top>
      <bottom style="thin">
        <color auto="1"/>
      </bottom>
      <diagonal/>
    </border>
    <border>
      <left style="thin">
        <color theme="1"/>
      </left>
      <right/>
      <top/>
      <bottom style="thin">
        <color auto="1"/>
      </bottom>
      <diagonal/>
    </border>
    <border diagonalDown="1">
      <left style="thin">
        <color theme="1"/>
      </left>
      <right/>
      <top style="hair">
        <color theme="1"/>
      </top>
      <bottom style="thin">
        <color theme="1"/>
      </bottom>
      <diagonal style="thin">
        <color theme="1"/>
      </diagonal>
    </border>
    <border diagonalDown="1">
      <left/>
      <right/>
      <top style="hair">
        <color theme="1"/>
      </top>
      <bottom style="thin">
        <color theme="1"/>
      </bottom>
      <diagonal style="thin">
        <color theme="1"/>
      </diagonal>
    </border>
    <border diagonalDown="1">
      <left/>
      <right style="thin">
        <color theme="1"/>
      </right>
      <top style="hair">
        <color theme="1"/>
      </top>
      <bottom style="thin">
        <color theme="1"/>
      </bottom>
      <diagonal style="thin">
        <color theme="1"/>
      </diagonal>
    </border>
    <border>
      <left style="thin">
        <color auto="1"/>
      </left>
      <right/>
      <top style="thin">
        <color theme="1"/>
      </top>
      <bottom style="thin">
        <color theme="1"/>
      </bottom>
      <diagonal/>
    </border>
    <border>
      <left/>
      <right style="thin">
        <color theme="1"/>
      </right>
      <top style="thin">
        <color auto="1"/>
      </top>
      <bottom style="thin">
        <color theme="1"/>
      </bottom>
      <diagonal/>
    </border>
    <border>
      <left style="thin">
        <color theme="1"/>
      </left>
      <right/>
      <top style="thin">
        <color auto="1"/>
      </top>
      <bottom/>
      <diagonal/>
    </border>
    <border>
      <left/>
      <right/>
      <top style="hair">
        <color theme="1"/>
      </top>
      <bottom/>
      <diagonal/>
    </border>
    <border>
      <left style="hair">
        <color theme="1"/>
      </left>
      <right/>
      <top style="hair">
        <color theme="1"/>
      </top>
      <bottom/>
      <diagonal/>
    </border>
    <border>
      <left style="thin">
        <color theme="1"/>
      </left>
      <right/>
      <top style="thin">
        <color auto="1"/>
      </top>
      <bottom style="hair">
        <color theme="1"/>
      </bottom>
      <diagonal/>
    </border>
    <border>
      <left/>
      <right/>
      <top style="thin">
        <color auto="1"/>
      </top>
      <bottom style="hair">
        <color theme="1"/>
      </bottom>
      <diagonal/>
    </border>
    <border>
      <left/>
      <right style="thin">
        <color theme="1"/>
      </right>
      <top style="thin">
        <color auto="1"/>
      </top>
      <bottom style="hair">
        <color theme="1"/>
      </bottom>
      <diagonal/>
    </border>
    <border>
      <left/>
      <right style="thin">
        <color auto="1"/>
      </right>
      <top style="thin">
        <color auto="1"/>
      </top>
      <bottom style="hair">
        <color theme="1"/>
      </bottom>
      <diagonal/>
    </border>
    <border>
      <left style="thin">
        <color auto="1"/>
      </left>
      <right/>
      <top style="thin">
        <color auto="1"/>
      </top>
      <bottom style="hair">
        <color theme="1"/>
      </bottom>
      <diagonal/>
    </border>
    <border>
      <left style="hair">
        <color theme="1"/>
      </left>
      <right/>
      <top/>
      <bottom/>
      <diagonal/>
    </border>
    <border>
      <left style="hair">
        <color theme="1"/>
      </left>
      <right/>
      <top/>
      <bottom style="hair">
        <color theme="1"/>
      </bottom>
      <diagonal/>
    </border>
    <border>
      <left style="thin">
        <color auto="1"/>
      </left>
      <right/>
      <top style="hair">
        <color indexed="64"/>
      </top>
      <bottom style="thin">
        <color auto="1"/>
      </bottom>
      <diagonal/>
    </border>
    <border>
      <left/>
      <right style="thin">
        <color auto="1"/>
      </right>
      <top style="hair">
        <color indexed="64"/>
      </top>
      <bottom style="thin">
        <color auto="1"/>
      </bottom>
      <diagonal/>
    </border>
    <border>
      <left style="thin">
        <color indexed="64"/>
      </left>
      <right style="hair">
        <color auto="1"/>
      </right>
      <top/>
      <bottom style="thin">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style="thin">
        <color indexed="64"/>
      </right>
      <top style="thin">
        <color indexed="64"/>
      </top>
      <bottom/>
      <diagonal/>
    </border>
    <border>
      <left style="hair">
        <color indexed="64"/>
      </left>
      <right style="hair">
        <color indexed="64"/>
      </right>
      <top style="thin">
        <color indexed="64"/>
      </top>
      <bottom/>
      <diagonal/>
    </border>
    <border>
      <left style="thin">
        <color indexed="64"/>
      </left>
      <right/>
      <top style="hair">
        <color indexed="64"/>
      </top>
      <bottom/>
      <diagonal/>
    </border>
    <border>
      <left/>
      <right style="thin">
        <color indexed="64"/>
      </right>
      <top style="hair">
        <color indexed="64"/>
      </top>
      <bottom/>
      <diagonal/>
    </border>
    <border>
      <left style="hair">
        <color indexed="64"/>
      </left>
      <right style="thin">
        <color indexed="64"/>
      </right>
      <top/>
      <bottom style="thin">
        <color indexed="64"/>
      </bottom>
      <diagonal/>
    </border>
    <border>
      <left style="hair">
        <color indexed="64"/>
      </left>
      <right style="hair">
        <color indexed="64"/>
      </right>
      <top/>
      <bottom style="thin">
        <color indexed="64"/>
      </bottom>
      <diagonal/>
    </border>
    <border diagonalDown="1">
      <left style="thin">
        <color auto="1"/>
      </left>
      <right style="thin">
        <color auto="1"/>
      </right>
      <top style="thin">
        <color auto="1"/>
      </top>
      <bottom/>
      <diagonal style="thin">
        <color auto="1"/>
      </diagonal>
    </border>
    <border diagonalDown="1">
      <left style="thin">
        <color auto="1"/>
      </left>
      <right style="thin">
        <color auto="1"/>
      </right>
      <top/>
      <bottom/>
      <diagonal style="thin">
        <color auto="1"/>
      </diagonal>
    </border>
    <border>
      <left style="hair">
        <color theme="1"/>
      </left>
      <right/>
      <top/>
      <bottom style="thin">
        <color auto="1"/>
      </bottom>
      <diagonal/>
    </border>
    <border diagonalDown="1">
      <left/>
      <right style="thin">
        <color theme="1"/>
      </right>
      <top/>
      <bottom style="thin">
        <color theme="1"/>
      </bottom>
      <diagonal style="thin">
        <color theme="1"/>
      </diagonal>
    </border>
    <border diagonalDown="1">
      <left/>
      <right/>
      <top/>
      <bottom style="thin">
        <color auto="1"/>
      </bottom>
      <diagonal style="thin">
        <color auto="1"/>
      </diagonal>
    </border>
    <border diagonalDown="1">
      <left/>
      <right style="thin">
        <color auto="1"/>
      </right>
      <top style="thin">
        <color auto="1"/>
      </top>
      <bottom/>
      <diagonal style="thin">
        <color auto="1"/>
      </diagonal>
    </border>
    <border diagonalDown="1">
      <left/>
      <right style="thin">
        <color auto="1"/>
      </right>
      <top/>
      <bottom/>
      <diagonal style="thin">
        <color auto="1"/>
      </diagonal>
    </border>
    <border diagonalDown="1">
      <left style="thin">
        <color auto="1"/>
      </left>
      <right/>
      <top/>
      <bottom style="thin">
        <color auto="1"/>
      </bottom>
      <diagonal style="thin">
        <color auto="1"/>
      </diagonal>
    </border>
    <border diagonalDown="1">
      <left/>
      <right style="thin">
        <color auto="1"/>
      </right>
      <top/>
      <bottom style="thin">
        <color auto="1"/>
      </bottom>
      <diagonal style="thin">
        <color auto="1"/>
      </diagonal>
    </border>
    <border>
      <left style="thin">
        <color indexed="64"/>
      </left>
      <right style="hair">
        <color indexed="64"/>
      </right>
      <top style="thin">
        <color indexed="64"/>
      </top>
      <bottom/>
      <diagonal/>
    </border>
    <border>
      <left style="thin">
        <color indexed="64"/>
      </left>
      <right style="thin">
        <color indexed="64"/>
      </right>
      <top style="hair">
        <color indexed="64"/>
      </top>
      <bottom/>
      <diagonal/>
    </border>
    <border>
      <left style="thin">
        <color theme="1"/>
      </left>
      <right/>
      <top style="thin">
        <color auto="1"/>
      </top>
      <bottom style="thin">
        <color theme="1"/>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diagonalDown="1">
      <left/>
      <right style="thin">
        <color theme="1"/>
      </right>
      <top style="thin">
        <color theme="1"/>
      </top>
      <bottom/>
      <diagonal style="thin">
        <color theme="1"/>
      </diagonal>
    </border>
    <border diagonalDown="1">
      <left/>
      <right style="thin">
        <color auto="1"/>
      </right>
      <top/>
      <bottom style="thin">
        <color auto="1"/>
      </bottom>
      <diagonal style="thin">
        <color theme="1"/>
      </diagonal>
    </border>
    <border>
      <left/>
      <right/>
      <top style="hair">
        <color indexed="64"/>
      </top>
      <bottom style="thin">
        <color auto="1"/>
      </bottom>
      <diagonal/>
    </border>
    <border diagonalDown="1">
      <left style="thin">
        <color theme="1"/>
      </left>
      <right/>
      <top/>
      <bottom style="hair">
        <color theme="1"/>
      </bottom>
      <diagonal style="thin">
        <color theme="1"/>
      </diagonal>
    </border>
    <border diagonalDown="1">
      <left/>
      <right style="thin">
        <color theme="1"/>
      </right>
      <top/>
      <bottom style="hair">
        <color theme="1"/>
      </bottom>
      <diagonal style="thin">
        <color theme="1"/>
      </diagonal>
    </border>
    <border>
      <left style="thin">
        <color indexed="64"/>
      </left>
      <right style="thin">
        <color indexed="64"/>
      </right>
      <top style="thin">
        <color theme="1"/>
      </top>
      <bottom/>
      <diagonal/>
    </border>
    <border>
      <left style="thin">
        <color theme="1"/>
      </left>
      <right style="thin">
        <color auto="1"/>
      </right>
      <top style="thin">
        <color indexed="64"/>
      </top>
      <bottom style="thin">
        <color theme="1"/>
      </bottom>
      <diagonal/>
    </border>
    <border>
      <left style="thin">
        <color theme="1"/>
      </left>
      <right style="thin">
        <color theme="1"/>
      </right>
      <top style="thin">
        <color indexed="64"/>
      </top>
      <bottom style="thin">
        <color theme="1"/>
      </bottom>
      <diagonal/>
    </border>
    <border diagonalDown="1">
      <left style="thin">
        <color theme="1"/>
      </left>
      <right/>
      <top style="thin">
        <color theme="1"/>
      </top>
      <bottom style="hair">
        <color theme="1"/>
      </bottom>
      <diagonal style="thin">
        <color theme="1"/>
      </diagonal>
    </border>
    <border diagonalDown="1">
      <left/>
      <right/>
      <top style="thin">
        <color theme="1"/>
      </top>
      <bottom style="hair">
        <color theme="1"/>
      </bottom>
      <diagonal style="thin">
        <color theme="1"/>
      </diagonal>
    </border>
    <border diagonalDown="1">
      <left/>
      <right style="thin">
        <color theme="1"/>
      </right>
      <top style="thin">
        <color theme="1"/>
      </top>
      <bottom style="hair">
        <color theme="1"/>
      </bottom>
      <diagonal style="thin">
        <color theme="1"/>
      </diagonal>
    </border>
    <border>
      <left/>
      <right/>
      <top/>
      <bottom style="hair">
        <color auto="1"/>
      </bottom>
      <diagonal/>
    </border>
    <border>
      <left/>
      <right style="thin">
        <color theme="1"/>
      </right>
      <top/>
      <bottom style="hair">
        <color auto="1"/>
      </bottom>
      <diagonal/>
    </border>
    <border>
      <left/>
      <right/>
      <top style="hair">
        <color theme="1"/>
      </top>
      <bottom style="thin">
        <color theme="1"/>
      </bottom>
      <diagonal/>
    </border>
    <border>
      <left style="thin">
        <color theme="1"/>
      </left>
      <right/>
      <top style="hair">
        <color theme="1"/>
      </top>
      <bottom style="thin">
        <color auto="1"/>
      </bottom>
      <diagonal/>
    </border>
    <border diagonalDown="1">
      <left/>
      <right/>
      <top/>
      <bottom/>
      <diagonal style="thin">
        <color theme="1"/>
      </diagonal>
    </border>
    <border>
      <left style="thin">
        <color theme="1"/>
      </left>
      <right style="thin">
        <color theme="1"/>
      </right>
      <top style="hair">
        <color theme="1"/>
      </top>
      <bottom style="hair">
        <color theme="1"/>
      </bottom>
      <diagonal/>
    </border>
    <border>
      <left style="thin">
        <color theme="1"/>
      </left>
      <right style="hair">
        <color theme="1"/>
      </right>
      <top/>
      <bottom/>
      <diagonal/>
    </border>
    <border>
      <left style="thin">
        <color theme="1"/>
      </left>
      <right style="hair">
        <color theme="1"/>
      </right>
      <top/>
      <bottom style="hair">
        <color theme="1"/>
      </bottom>
      <diagonal/>
    </border>
    <border diagonalDown="1">
      <left/>
      <right/>
      <top style="thin">
        <color theme="1"/>
      </top>
      <bottom/>
      <diagonal style="thin">
        <color theme="1"/>
      </diagonal>
    </border>
    <border>
      <left style="hair">
        <color auto="1"/>
      </left>
      <right/>
      <top style="hair">
        <color theme="1"/>
      </top>
      <bottom style="thin">
        <color theme="1"/>
      </bottom>
      <diagonal/>
    </border>
    <border>
      <left style="thin">
        <color theme="1"/>
      </left>
      <right style="thin">
        <color theme="1"/>
      </right>
      <top style="thin">
        <color theme="1"/>
      </top>
      <bottom/>
      <diagonal/>
    </border>
    <border diagonalDown="1">
      <left/>
      <right/>
      <top style="thin">
        <color auto="1"/>
      </top>
      <bottom/>
      <diagonal style="thin">
        <color theme="1"/>
      </diagonal>
    </border>
    <border diagonalDown="1">
      <left/>
      <right style="thin">
        <color theme="1"/>
      </right>
      <top style="thin">
        <color auto="1"/>
      </top>
      <bottom/>
      <diagonal style="thin">
        <color theme="1"/>
      </diagonal>
    </border>
    <border>
      <left style="thin">
        <color theme="1"/>
      </left>
      <right style="thin">
        <color theme="1"/>
      </right>
      <top/>
      <bottom/>
      <diagonal/>
    </border>
    <border>
      <left style="hair">
        <color theme="1"/>
      </left>
      <right/>
      <top style="hair">
        <color theme="1"/>
      </top>
      <bottom style="thin">
        <color theme="1"/>
      </bottom>
      <diagonal/>
    </border>
    <border>
      <left style="thin">
        <color theme="1"/>
      </left>
      <right style="thin">
        <color theme="1"/>
      </right>
      <top/>
      <bottom style="thin">
        <color auto="1"/>
      </bottom>
      <diagonal/>
    </border>
    <border>
      <left style="thin">
        <color theme="1"/>
      </left>
      <right style="hair">
        <color auto="1"/>
      </right>
      <top/>
      <bottom style="thin">
        <color auto="1"/>
      </bottom>
      <diagonal/>
    </border>
    <border>
      <left style="hair">
        <color auto="1"/>
      </left>
      <right/>
      <top style="hair">
        <color theme="1"/>
      </top>
      <bottom style="thin">
        <color auto="1"/>
      </bottom>
      <diagonal/>
    </border>
    <border diagonalDown="1">
      <left/>
      <right/>
      <top/>
      <bottom style="thin">
        <color auto="1"/>
      </bottom>
      <diagonal style="thin">
        <color theme="1"/>
      </diagonal>
    </border>
    <border>
      <left style="thin">
        <color theme="1"/>
      </left>
      <right style="hair">
        <color theme="1"/>
      </right>
      <top/>
      <bottom style="thin">
        <color theme="1"/>
      </bottom>
      <diagonal/>
    </border>
    <border>
      <left style="thin">
        <color theme="1"/>
      </left>
      <right style="thin">
        <color theme="1"/>
      </right>
      <top style="thin">
        <color theme="1"/>
      </top>
      <bottom style="hair">
        <color theme="1"/>
      </bottom>
      <diagonal/>
    </border>
    <border>
      <left style="thin">
        <color theme="1"/>
      </left>
      <right style="thin">
        <color theme="1"/>
      </right>
      <top/>
      <bottom style="hair">
        <color theme="1"/>
      </bottom>
      <diagonal/>
    </border>
    <border>
      <left style="thin">
        <color theme="1"/>
      </left>
      <right style="hair">
        <color auto="1"/>
      </right>
      <top/>
      <bottom style="thin">
        <color theme="1"/>
      </bottom>
      <diagonal/>
    </border>
    <border>
      <left style="thin">
        <color theme="1"/>
      </left>
      <right style="thin">
        <color theme="1"/>
      </right>
      <top style="hair">
        <color theme="1"/>
      </top>
      <bottom style="thin">
        <color theme="1"/>
      </bottom>
      <diagonal/>
    </border>
    <border>
      <left style="thin">
        <color indexed="64"/>
      </left>
      <right/>
      <top style="hair">
        <color theme="1"/>
      </top>
      <bottom/>
      <diagonal/>
    </border>
    <border>
      <left style="thin">
        <color theme="1"/>
      </left>
      <right style="thin">
        <color theme="1"/>
      </right>
      <top style="hair">
        <color theme="1"/>
      </top>
      <bottom/>
      <diagonal/>
    </border>
    <border>
      <left/>
      <right style="hair">
        <color auto="1"/>
      </right>
      <top/>
      <bottom style="thin">
        <color theme="1"/>
      </bottom>
      <diagonal/>
    </border>
    <border diagonalDown="1">
      <left/>
      <right style="thin">
        <color indexed="64"/>
      </right>
      <top/>
      <bottom/>
      <diagonal style="thin">
        <color theme="1"/>
      </diagonal>
    </border>
    <border diagonalDown="1">
      <left style="thin">
        <color auto="1"/>
      </left>
      <right/>
      <top style="hair">
        <color indexed="64"/>
      </top>
      <bottom style="thin">
        <color auto="1"/>
      </bottom>
      <diagonal style="thin">
        <color auto="1"/>
      </diagonal>
    </border>
    <border diagonalDown="1">
      <left/>
      <right/>
      <top style="hair">
        <color indexed="64"/>
      </top>
      <bottom style="thin">
        <color auto="1"/>
      </bottom>
      <diagonal style="thin">
        <color auto="1"/>
      </diagonal>
    </border>
    <border diagonalDown="1">
      <left/>
      <right style="thin">
        <color theme="1"/>
      </right>
      <top style="hair">
        <color indexed="64"/>
      </top>
      <bottom style="thin">
        <color auto="1"/>
      </bottom>
      <diagonal style="thin">
        <color auto="1"/>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right style="thin">
        <color theme="1"/>
      </right>
      <top style="hair">
        <color auto="1"/>
      </top>
      <bottom style="hair">
        <color auto="1"/>
      </bottom>
      <diagonal/>
    </border>
    <border>
      <left/>
      <right style="thin">
        <color theme="1"/>
      </right>
      <top style="hair">
        <color auto="1"/>
      </top>
      <bottom/>
      <diagonal/>
    </border>
    <border>
      <left style="hair">
        <color auto="1"/>
      </left>
      <right/>
      <top/>
      <bottom/>
      <diagonal/>
    </border>
    <border>
      <left style="hair">
        <color auto="1"/>
      </left>
      <right/>
      <top/>
      <bottom style="thin">
        <color auto="1"/>
      </bottom>
      <diagonal/>
    </border>
    <border diagonalDown="1">
      <left style="thin">
        <color theme="1"/>
      </left>
      <right/>
      <top style="hair">
        <color theme="1"/>
      </top>
      <bottom style="hair">
        <color theme="1"/>
      </bottom>
      <diagonal style="thin">
        <color theme="1"/>
      </diagonal>
    </border>
    <border diagonalDown="1">
      <left/>
      <right/>
      <top style="hair">
        <color theme="1"/>
      </top>
      <bottom style="hair">
        <color theme="1"/>
      </bottom>
      <diagonal style="thin">
        <color theme="1"/>
      </diagonal>
    </border>
    <border diagonalDown="1">
      <left/>
      <right style="thin">
        <color theme="1"/>
      </right>
      <top style="hair">
        <color theme="1"/>
      </top>
      <bottom style="hair">
        <color theme="1"/>
      </bottom>
      <diagonal style="thin">
        <color theme="1"/>
      </diagonal>
    </border>
    <border diagonalDown="1">
      <left style="thin">
        <color theme="1"/>
      </left>
      <right/>
      <top style="hair">
        <color theme="1"/>
      </top>
      <bottom style="thin">
        <color auto="1"/>
      </bottom>
      <diagonal style="hair">
        <color theme="1"/>
      </diagonal>
    </border>
    <border diagonalDown="1">
      <left/>
      <right/>
      <top style="hair">
        <color theme="1"/>
      </top>
      <bottom style="thin">
        <color auto="1"/>
      </bottom>
      <diagonal style="hair">
        <color theme="1"/>
      </diagonal>
    </border>
    <border diagonalDown="1">
      <left/>
      <right style="thin">
        <color theme="1"/>
      </right>
      <top style="hair">
        <color theme="1"/>
      </top>
      <bottom style="thin">
        <color auto="1"/>
      </bottom>
      <diagonal style="hair">
        <color theme="1"/>
      </diagonal>
    </border>
    <border>
      <left style="thin">
        <color auto="1"/>
      </left>
      <right/>
      <top style="hair">
        <color theme="1"/>
      </top>
      <bottom style="hair">
        <color theme="1"/>
      </bottom>
      <diagonal/>
    </border>
    <border diagonalDown="1">
      <left/>
      <right style="thin">
        <color theme="1"/>
      </right>
      <top style="thin">
        <color auto="1"/>
      </top>
      <bottom/>
      <diagonal style="thin">
        <color auto="1"/>
      </diagonal>
    </border>
    <border diagonalDown="1">
      <left/>
      <right style="thin">
        <color theme="1"/>
      </right>
      <top/>
      <bottom/>
      <diagonal style="thin">
        <color auto="1"/>
      </diagonal>
    </border>
    <border diagonalDown="1">
      <left/>
      <right/>
      <top/>
      <bottom style="thin">
        <color theme="1"/>
      </bottom>
      <diagonal style="thin">
        <color auto="1"/>
      </diagonal>
    </border>
    <border diagonalDown="1">
      <left/>
      <right style="thin">
        <color theme="1"/>
      </right>
      <top/>
      <bottom style="thin">
        <color theme="1"/>
      </bottom>
      <diagonal style="thin">
        <color auto="1"/>
      </diagonal>
    </border>
    <border>
      <left style="thin">
        <color auto="1"/>
      </left>
      <right/>
      <top style="thin">
        <color theme="1"/>
      </top>
      <bottom style="hair">
        <color theme="1"/>
      </bottom>
      <diagonal/>
    </border>
    <border>
      <left/>
      <right style="hair">
        <color auto="1"/>
      </right>
      <top/>
      <bottom style="thin">
        <color auto="1"/>
      </bottom>
      <diagonal/>
    </border>
    <border>
      <left style="thin">
        <color auto="1"/>
      </left>
      <right style="thin">
        <color theme="1"/>
      </right>
      <top style="thin">
        <color auto="1"/>
      </top>
      <bottom/>
      <diagonal/>
    </border>
    <border>
      <left style="thin">
        <color auto="1"/>
      </left>
      <right style="thin">
        <color theme="1"/>
      </right>
      <top/>
      <bottom/>
      <diagonal/>
    </border>
    <border>
      <left style="thin">
        <color auto="1"/>
      </left>
      <right style="thin">
        <color theme="1"/>
      </right>
      <top/>
      <bottom style="thin">
        <color theme="1"/>
      </bottom>
      <diagonal/>
    </border>
    <border>
      <left style="thin">
        <color theme="1"/>
      </left>
      <right style="thin">
        <color theme="1"/>
      </right>
      <top style="thin">
        <color theme="1"/>
      </top>
      <bottom style="thin">
        <color theme="1"/>
      </bottom>
      <diagonal/>
    </border>
  </borders>
  <cellStyleXfs count="12">
    <xf numFmtId="0" fontId="0" fillId="0" borderId="0">
      <alignment vertical="center"/>
    </xf>
    <xf numFmtId="0" fontId="2" fillId="0" borderId="0"/>
    <xf numFmtId="38" fontId="2" fillId="0" borderId="0" applyFont="0" applyFill="0" applyBorder="0" applyAlignment="0" applyProtection="0">
      <alignment vertical="center"/>
    </xf>
    <xf numFmtId="0" fontId="5" fillId="0" borderId="0"/>
    <xf numFmtId="9" fontId="6" fillId="0" borderId="0" applyFont="0" applyFill="0" applyBorder="0" applyAlignment="0" applyProtection="0">
      <alignment vertical="center"/>
    </xf>
    <xf numFmtId="38" fontId="6" fillId="0" borderId="0" applyFont="0" applyFill="0" applyBorder="0" applyAlignment="0" applyProtection="0">
      <alignment vertical="center"/>
    </xf>
    <xf numFmtId="0" fontId="8" fillId="0" borderId="0">
      <alignment vertical="center"/>
    </xf>
    <xf numFmtId="0" fontId="2" fillId="0" borderId="0"/>
    <xf numFmtId="0" fontId="2" fillId="0" borderId="0"/>
    <xf numFmtId="0" fontId="14" fillId="0" borderId="0">
      <alignment vertical="center"/>
    </xf>
    <xf numFmtId="0" fontId="6" fillId="0" borderId="0">
      <alignment vertical="center"/>
    </xf>
    <xf numFmtId="0" fontId="6" fillId="0" borderId="0">
      <alignment vertical="center"/>
    </xf>
  </cellStyleXfs>
  <cellXfs count="1309">
    <xf numFmtId="0" fontId="0" fillId="0" borderId="0" xfId="0">
      <alignment vertical="center"/>
    </xf>
    <xf numFmtId="3" fontId="9" fillId="0" borderId="0" xfId="6" applyNumberFormat="1" applyFont="1" applyFill="1" applyBorder="1" applyAlignment="1">
      <alignment vertical="center"/>
    </xf>
    <xf numFmtId="185" fontId="9" fillId="0" borderId="0" xfId="6" applyNumberFormat="1" applyFont="1" applyFill="1" applyBorder="1" applyAlignment="1">
      <alignment vertical="center"/>
    </xf>
    <xf numFmtId="184" fontId="9" fillId="0" borderId="0" xfId="6" applyNumberFormat="1" applyFont="1" applyFill="1" applyAlignment="1">
      <alignment vertical="center"/>
    </xf>
    <xf numFmtId="3" fontId="9" fillId="0" borderId="0" xfId="6" applyNumberFormat="1" applyFont="1" applyFill="1" applyAlignment="1">
      <alignment vertical="center"/>
    </xf>
    <xf numFmtId="183" fontId="9" fillId="0" borderId="0" xfId="6" applyNumberFormat="1" applyFont="1" applyFill="1" applyAlignment="1">
      <alignment horizontal="center" vertical="center"/>
    </xf>
    <xf numFmtId="185" fontId="9" fillId="0" borderId="0" xfId="6" applyNumberFormat="1" applyFont="1" applyFill="1" applyAlignment="1">
      <alignment vertical="center"/>
    </xf>
    <xf numFmtId="184" fontId="9" fillId="0" borderId="0" xfId="6" applyNumberFormat="1" applyFont="1" applyFill="1" applyAlignment="1">
      <alignment horizontal="center" vertical="center"/>
    </xf>
    <xf numFmtId="0" fontId="12" fillId="0" borderId="0" xfId="8" applyFont="1" applyFill="1" applyBorder="1" applyAlignment="1">
      <alignment vertical="center" wrapText="1"/>
    </xf>
    <xf numFmtId="188" fontId="12" fillId="0" borderId="0" xfId="8" applyNumberFormat="1" applyFont="1" applyFill="1" applyBorder="1" applyAlignment="1">
      <alignment horizontal="center" vertical="center" wrapText="1"/>
    </xf>
    <xf numFmtId="0" fontId="11" fillId="0" borderId="0" xfId="8" applyFont="1" applyFill="1" applyBorder="1" applyAlignment="1">
      <alignment vertical="center"/>
    </xf>
    <xf numFmtId="184" fontId="12" fillId="0" borderId="0" xfId="8" applyNumberFormat="1" applyFont="1" applyFill="1" applyAlignment="1">
      <alignment vertical="center"/>
    </xf>
    <xf numFmtId="184" fontId="12" fillId="0" borderId="4" xfId="8" applyNumberFormat="1" applyFont="1" applyFill="1" applyBorder="1" applyAlignment="1">
      <alignment vertical="center"/>
    </xf>
    <xf numFmtId="184" fontId="12" fillId="0" borderId="30" xfId="8" applyNumberFormat="1" applyFont="1" applyFill="1" applyBorder="1" applyAlignment="1">
      <alignment vertical="center"/>
    </xf>
    <xf numFmtId="184" fontId="12" fillId="0" borderId="0" xfId="8" applyNumberFormat="1" applyFont="1" applyFill="1" applyBorder="1" applyAlignment="1">
      <alignment vertical="center"/>
    </xf>
    <xf numFmtId="184" fontId="12" fillId="0" borderId="6" xfId="8" applyNumberFormat="1" applyFont="1" applyFill="1" applyBorder="1" applyAlignment="1">
      <alignment vertical="center"/>
    </xf>
    <xf numFmtId="184" fontId="12" fillId="0" borderId="8" xfId="8" applyNumberFormat="1" applyFont="1" applyFill="1" applyBorder="1" applyAlignment="1">
      <alignment vertical="center"/>
    </xf>
    <xf numFmtId="0" fontId="15" fillId="0" borderId="0" xfId="0" applyFont="1">
      <alignment vertical="center"/>
    </xf>
    <xf numFmtId="0" fontId="15" fillId="0" borderId="11" xfId="0" applyFont="1" applyBorder="1">
      <alignment vertical="center"/>
    </xf>
    <xf numFmtId="0" fontId="15" fillId="0" borderId="11" xfId="0" quotePrefix="1" applyFont="1" applyBorder="1">
      <alignment vertical="center"/>
    </xf>
    <xf numFmtId="3" fontId="16" fillId="0" borderId="11" xfId="9" applyNumberFormat="1" applyFont="1" applyBorder="1" applyAlignment="1">
      <alignment horizontal="left" vertical="center"/>
    </xf>
    <xf numFmtId="3" fontId="16" fillId="0" borderId="11" xfId="9" applyNumberFormat="1" applyFont="1" applyFill="1" applyBorder="1" applyAlignment="1">
      <alignment horizontal="left" vertical="center"/>
    </xf>
    <xf numFmtId="3" fontId="16" fillId="0" borderId="11" xfId="9" applyNumberFormat="1" applyFont="1" applyFill="1" applyBorder="1">
      <alignment vertical="center"/>
    </xf>
    <xf numFmtId="3" fontId="16" fillId="0" borderId="11" xfId="9" applyNumberFormat="1" applyFont="1" applyBorder="1" applyAlignment="1">
      <alignment horizontal="left" vertical="center" wrapText="1"/>
    </xf>
    <xf numFmtId="0" fontId="15" fillId="0" borderId="0" xfId="0" applyFont="1" applyFill="1">
      <alignment vertical="center"/>
    </xf>
    <xf numFmtId="0" fontId="16" fillId="0" borderId="0" xfId="0" applyFont="1" applyFill="1" applyBorder="1" applyAlignment="1">
      <alignment vertical="center"/>
    </xf>
    <xf numFmtId="0" fontId="15" fillId="0" borderId="0" xfId="0" applyFont="1" applyFill="1" applyAlignment="1">
      <alignment horizontal="center" vertical="center"/>
    </xf>
    <xf numFmtId="0" fontId="4" fillId="0" borderId="0" xfId="0" applyFont="1" applyFill="1" applyBorder="1" applyAlignment="1">
      <alignment vertical="center" shrinkToFit="1"/>
    </xf>
    <xf numFmtId="3" fontId="16" fillId="0" borderId="11" xfId="9" applyNumberFormat="1" applyFont="1" applyBorder="1" applyAlignment="1">
      <alignment horizontal="left" vertical="center"/>
    </xf>
    <xf numFmtId="0" fontId="4" fillId="2" borderId="0" xfId="3" applyFont="1" applyFill="1" applyBorder="1" applyAlignment="1">
      <alignment horizontal="left" vertical="top"/>
    </xf>
    <xf numFmtId="3" fontId="4" fillId="2" borderId="11" xfId="3" applyNumberFormat="1" applyFont="1" applyFill="1" applyBorder="1" applyAlignment="1">
      <alignment horizontal="center" vertical="center" shrinkToFit="1"/>
    </xf>
    <xf numFmtId="0" fontId="4" fillId="2" borderId="0" xfId="3" applyFont="1" applyFill="1" applyBorder="1" applyAlignment="1">
      <alignment wrapText="1"/>
    </xf>
    <xf numFmtId="191" fontId="4" fillId="2" borderId="0" xfId="3" applyNumberFormat="1" applyFont="1" applyFill="1" applyBorder="1" applyAlignment="1">
      <alignment horizontal="center" vertical="center" wrapText="1"/>
    </xf>
    <xf numFmtId="3" fontId="4" fillId="2" borderId="10" xfId="3" applyNumberFormat="1" applyFont="1" applyFill="1" applyBorder="1" applyAlignment="1">
      <alignment horizontal="center" vertical="center" shrinkToFit="1"/>
    </xf>
    <xf numFmtId="3" fontId="4" fillId="2" borderId="10" xfId="3" applyNumberFormat="1" applyFont="1" applyFill="1" applyBorder="1" applyAlignment="1">
      <alignment horizontal="left" vertical="top" shrinkToFit="1"/>
    </xf>
    <xf numFmtId="0" fontId="4" fillId="2" borderId="10" xfId="3" applyFont="1" applyFill="1" applyBorder="1" applyAlignment="1">
      <alignment horizontal="left" vertical="top"/>
    </xf>
    <xf numFmtId="181" fontId="4" fillId="2" borderId="0" xfId="3" applyNumberFormat="1" applyFont="1" applyFill="1" applyBorder="1" applyAlignment="1">
      <alignment horizontal="center" wrapText="1"/>
    </xf>
    <xf numFmtId="190" fontId="16" fillId="0" borderId="11" xfId="9" applyNumberFormat="1" applyFont="1" applyBorder="1" applyAlignment="1">
      <alignment horizontal="left" vertical="center"/>
    </xf>
    <xf numFmtId="183" fontId="9" fillId="0" borderId="0" xfId="6" applyNumberFormat="1" applyFont="1" applyFill="1" applyBorder="1" applyAlignment="1">
      <alignment horizontal="center" vertical="center"/>
    </xf>
    <xf numFmtId="184" fontId="13" fillId="0" borderId="0" xfId="8" applyNumberFormat="1" applyFont="1" applyFill="1" applyBorder="1" applyAlignment="1">
      <alignment vertical="center"/>
    </xf>
    <xf numFmtId="0" fontId="12" fillId="0" borderId="0" xfId="8" applyFont="1" applyFill="1" applyAlignment="1">
      <alignment horizontal="center" vertical="center"/>
    </xf>
    <xf numFmtId="0" fontId="11" fillId="0" borderId="0" xfId="8" applyFont="1" applyFill="1" applyAlignment="1">
      <alignment vertical="center"/>
    </xf>
    <xf numFmtId="0" fontId="12" fillId="0" borderId="12" xfId="8" applyFont="1" applyFill="1" applyBorder="1" applyAlignment="1">
      <alignment vertical="center" wrapText="1"/>
    </xf>
    <xf numFmtId="0" fontId="12" fillId="0" borderId="10" xfId="8" applyFont="1" applyFill="1" applyBorder="1" applyAlignment="1">
      <alignment vertical="center" wrapText="1"/>
    </xf>
    <xf numFmtId="0" fontId="11" fillId="0" borderId="11" xfId="8" applyFont="1" applyFill="1" applyBorder="1" applyAlignment="1">
      <alignment vertical="center"/>
    </xf>
    <xf numFmtId="0" fontId="11" fillId="0" borderId="0" xfId="8" applyFont="1" applyFill="1" applyAlignment="1">
      <alignment horizontal="center" vertical="center"/>
    </xf>
    <xf numFmtId="184" fontId="11" fillId="0" borderId="0" xfId="8" applyNumberFormat="1" applyFont="1" applyFill="1" applyAlignment="1">
      <alignment vertical="center"/>
    </xf>
    <xf numFmtId="183" fontId="9" fillId="0" borderId="0" xfId="6" applyNumberFormat="1" applyFont="1" applyFill="1" applyAlignment="1">
      <alignment vertical="center"/>
    </xf>
    <xf numFmtId="0" fontId="4" fillId="2" borderId="0" xfId="3" applyFont="1" applyFill="1" applyBorder="1" applyAlignment="1">
      <alignment horizontal="center" vertical="top"/>
    </xf>
    <xf numFmtId="0" fontId="4" fillId="2" borderId="0" xfId="3" applyFont="1" applyFill="1" applyBorder="1" applyAlignment="1">
      <alignment horizontal="center" wrapText="1"/>
    </xf>
    <xf numFmtId="3" fontId="11" fillId="0" borderId="0" xfId="6" applyNumberFormat="1" applyFont="1" applyFill="1" applyAlignment="1">
      <alignment horizontal="left" vertical="center"/>
    </xf>
    <xf numFmtId="0" fontId="11" fillId="0" borderId="0" xfId="6" applyFont="1" applyFill="1">
      <alignment vertical="center"/>
    </xf>
    <xf numFmtId="184" fontId="12" fillId="0" borderId="0" xfId="6" applyNumberFormat="1" applyFont="1" applyFill="1" applyBorder="1" applyAlignment="1">
      <alignment vertical="center"/>
    </xf>
    <xf numFmtId="0" fontId="11" fillId="0" borderId="0" xfId="6" applyFont="1" applyFill="1" applyBorder="1">
      <alignment vertical="center"/>
    </xf>
    <xf numFmtId="184" fontId="12" fillId="0" borderId="0" xfId="6" applyNumberFormat="1" applyFont="1" applyFill="1" applyAlignment="1">
      <alignment vertical="center"/>
    </xf>
    <xf numFmtId="185" fontId="12" fillId="0" borderId="0" xfId="6" applyNumberFormat="1" applyFont="1" applyFill="1" applyBorder="1" applyAlignment="1">
      <alignment vertical="center"/>
    </xf>
    <xf numFmtId="3" fontId="12" fillId="0" borderId="0" xfId="6" applyNumberFormat="1" applyFont="1" applyFill="1" applyAlignment="1">
      <alignment vertical="center"/>
    </xf>
    <xf numFmtId="185" fontId="12" fillId="0" borderId="0" xfId="6" applyNumberFormat="1" applyFont="1" applyFill="1" applyAlignment="1">
      <alignment vertical="center"/>
    </xf>
    <xf numFmtId="0" fontId="2" fillId="0" borderId="0" xfId="8" applyFont="1" applyFill="1" applyBorder="1" applyAlignment="1">
      <alignment vertical="center" wrapText="1"/>
    </xf>
    <xf numFmtId="184" fontId="12" fillId="0" borderId="0" xfId="0" applyNumberFormat="1" applyFont="1" applyFill="1" applyAlignment="1">
      <alignment vertical="center"/>
    </xf>
    <xf numFmtId="0" fontId="0" fillId="0" borderId="11" xfId="0" applyBorder="1">
      <alignment vertical="center"/>
    </xf>
    <xf numFmtId="0" fontId="0" fillId="0" borderId="11" xfId="0" quotePrefix="1" applyBorder="1">
      <alignment vertical="center"/>
    </xf>
    <xf numFmtId="3" fontId="20" fillId="0" borderId="29" xfId="6" applyNumberFormat="1" applyFont="1" applyFill="1" applyBorder="1" applyAlignment="1">
      <alignment horizontal="center" vertical="center" wrapText="1"/>
    </xf>
    <xf numFmtId="3" fontId="20" fillId="0" borderId="0" xfId="6" applyNumberFormat="1" applyFont="1" applyFill="1" applyBorder="1" applyAlignment="1">
      <alignment horizontal="center" vertical="center"/>
    </xf>
    <xf numFmtId="3" fontId="23" fillId="0" borderId="0" xfId="6" applyNumberFormat="1" applyFont="1" applyFill="1" applyAlignment="1">
      <alignment horizontal="left" vertical="center"/>
    </xf>
    <xf numFmtId="183" fontId="20" fillId="0" borderId="0" xfId="6" applyNumberFormat="1" applyFont="1" applyFill="1" applyBorder="1" applyAlignment="1">
      <alignment horizontal="center" vertical="center"/>
    </xf>
    <xf numFmtId="3" fontId="20" fillId="0" borderId="5" xfId="6" applyNumberFormat="1" applyFont="1" applyFill="1" applyBorder="1" applyAlignment="1">
      <alignment horizontal="center" vertical="center" wrapText="1"/>
    </xf>
    <xf numFmtId="3" fontId="20" fillId="0" borderId="0" xfId="6" applyNumberFormat="1" applyFont="1" applyFill="1" applyBorder="1" applyAlignment="1">
      <alignment horizontal="center" vertical="center" wrapText="1"/>
    </xf>
    <xf numFmtId="184" fontId="20" fillId="0" borderId="5" xfId="6" applyNumberFormat="1" applyFont="1" applyFill="1" applyBorder="1" applyAlignment="1">
      <alignment vertical="center" wrapText="1"/>
    </xf>
    <xf numFmtId="183" fontId="20" fillId="0" borderId="0" xfId="6" applyNumberFormat="1" applyFont="1" applyFill="1" applyBorder="1" applyAlignment="1">
      <alignment vertical="center" wrapText="1"/>
    </xf>
    <xf numFmtId="183" fontId="20" fillId="0" borderId="0" xfId="6" applyNumberFormat="1" applyFont="1" applyFill="1" applyBorder="1" applyAlignment="1">
      <alignment horizontal="center" vertical="center" wrapText="1"/>
    </xf>
    <xf numFmtId="183" fontId="20" fillId="0" borderId="6" xfId="6" applyNumberFormat="1" applyFont="1" applyFill="1" applyBorder="1" applyAlignment="1">
      <alignment horizontal="center" vertical="center" wrapText="1"/>
    </xf>
    <xf numFmtId="183" fontId="20" fillId="0" borderId="125" xfId="6" applyNumberFormat="1" applyFont="1" applyFill="1" applyBorder="1" applyAlignment="1">
      <alignment vertical="center" wrapText="1"/>
    </xf>
    <xf numFmtId="184" fontId="20" fillId="0" borderId="5" xfId="6" applyNumberFormat="1" applyFont="1" applyFill="1" applyBorder="1" applyAlignment="1">
      <alignment horizontal="center" vertical="center" wrapText="1"/>
    </xf>
    <xf numFmtId="184" fontId="20" fillId="0" borderId="0" xfId="6" applyNumberFormat="1" applyFont="1" applyFill="1" applyBorder="1" applyAlignment="1">
      <alignment horizontal="center" vertical="center" wrapText="1"/>
    </xf>
    <xf numFmtId="3" fontId="20" fillId="0" borderId="6" xfId="6" applyNumberFormat="1" applyFont="1" applyFill="1" applyBorder="1" applyAlignment="1">
      <alignment horizontal="center" vertical="center" wrapText="1"/>
    </xf>
    <xf numFmtId="198" fontId="20" fillId="0" borderId="0" xfId="6" applyNumberFormat="1" applyFont="1" applyFill="1" applyBorder="1" applyAlignment="1">
      <alignment horizontal="center" vertical="center" wrapText="1"/>
    </xf>
    <xf numFmtId="184" fontId="20" fillId="0" borderId="0" xfId="6" applyNumberFormat="1" applyFont="1" applyFill="1" applyBorder="1" applyAlignment="1">
      <alignment vertical="center" wrapText="1"/>
    </xf>
    <xf numFmtId="0" fontId="24" fillId="0" borderId="0" xfId="6" applyFont="1" applyFill="1" applyAlignment="1">
      <alignment vertical="center"/>
    </xf>
    <xf numFmtId="183" fontId="20" fillId="0" borderId="102" xfId="6" applyNumberFormat="1" applyFont="1" applyFill="1" applyBorder="1" applyAlignment="1">
      <alignment horizontal="center" vertical="center"/>
    </xf>
    <xf numFmtId="183" fontId="20" fillId="0" borderId="6" xfId="6" applyNumberFormat="1" applyFont="1" applyFill="1" applyBorder="1" applyAlignment="1">
      <alignment horizontal="center" vertical="center"/>
    </xf>
    <xf numFmtId="183" fontId="20" fillId="0" borderId="101" xfId="6" applyNumberFormat="1" applyFont="1" applyFill="1" applyBorder="1" applyAlignment="1">
      <alignment horizontal="center" vertical="center" wrapText="1"/>
    </xf>
    <xf numFmtId="184" fontId="20" fillId="0" borderId="5" xfId="6" applyNumberFormat="1" applyFont="1" applyFill="1" applyBorder="1" applyAlignment="1">
      <alignment vertical="center"/>
    </xf>
    <xf numFmtId="183" fontId="20" fillId="0" borderId="5" xfId="6" applyNumberFormat="1" applyFont="1" applyFill="1" applyBorder="1" applyAlignment="1">
      <alignment vertical="center" wrapText="1"/>
    </xf>
    <xf numFmtId="183" fontId="20" fillId="0" borderId="129" xfId="6" applyNumberFormat="1" applyFont="1" applyFill="1" applyBorder="1" applyAlignment="1">
      <alignment horizontal="center" vertical="center" wrapText="1"/>
    </xf>
    <xf numFmtId="183" fontId="20" fillId="0" borderId="105" xfId="6" applyNumberFormat="1" applyFont="1" applyFill="1" applyBorder="1" applyAlignment="1">
      <alignment horizontal="center" vertical="center" wrapText="1"/>
    </xf>
    <xf numFmtId="184" fontId="20" fillId="0" borderId="100" xfId="6" applyNumberFormat="1" applyFont="1" applyFill="1" applyBorder="1" applyAlignment="1">
      <alignment horizontal="center" vertical="center" wrapText="1"/>
    </xf>
    <xf numFmtId="184" fontId="20" fillId="0" borderId="102" xfId="6" applyNumberFormat="1" applyFont="1" applyFill="1" applyBorder="1" applyAlignment="1">
      <alignment horizontal="center" vertical="center" wrapText="1"/>
    </xf>
    <xf numFmtId="184" fontId="20" fillId="0" borderId="101" xfId="6" applyNumberFormat="1" applyFont="1" applyFill="1" applyBorder="1" applyAlignment="1">
      <alignment horizontal="center" vertical="center" wrapText="1"/>
    </xf>
    <xf numFmtId="3" fontId="20" fillId="0" borderId="2" xfId="6" applyNumberFormat="1" applyFont="1" applyFill="1" applyBorder="1" applyAlignment="1">
      <alignment horizontal="center" vertical="center" wrapText="1"/>
    </xf>
    <xf numFmtId="184" fontId="20" fillId="0" borderId="2" xfId="6" applyNumberFormat="1" applyFont="1" applyFill="1" applyBorder="1" applyAlignment="1">
      <alignment horizontal="center" vertical="center" wrapText="1"/>
    </xf>
    <xf numFmtId="3" fontId="20" fillId="0" borderId="9" xfId="6" applyNumberFormat="1" applyFont="1" applyFill="1" applyBorder="1" applyAlignment="1">
      <alignment vertical="center" wrapText="1"/>
    </xf>
    <xf numFmtId="3" fontId="20" fillId="0" borderId="9" xfId="6" applyNumberFormat="1" applyFont="1" applyFill="1" applyBorder="1" applyAlignment="1">
      <alignment vertical="center"/>
    </xf>
    <xf numFmtId="3" fontId="20" fillId="0" borderId="0" xfId="6" applyNumberFormat="1" applyFont="1" applyFill="1" applyBorder="1" applyAlignment="1">
      <alignment vertical="center"/>
    </xf>
    <xf numFmtId="184" fontId="20" fillId="0" borderId="9" xfId="6" applyNumberFormat="1" applyFont="1" applyFill="1" applyBorder="1" applyAlignment="1">
      <alignment horizontal="right" vertical="center"/>
    </xf>
    <xf numFmtId="183" fontId="20" fillId="0" borderId="9" xfId="6" applyNumberFormat="1" applyFont="1" applyFill="1" applyBorder="1" applyAlignment="1">
      <alignment horizontal="right" vertical="center"/>
    </xf>
    <xf numFmtId="184" fontId="24" fillId="0" borderId="9" xfId="6" applyNumberFormat="1" applyFont="1" applyFill="1" applyBorder="1" applyAlignment="1">
      <alignment vertical="center"/>
    </xf>
    <xf numFmtId="184" fontId="20" fillId="0" borderId="9" xfId="6" applyNumberFormat="1" applyFont="1" applyFill="1" applyBorder="1" applyAlignment="1">
      <alignment horizontal="right" vertical="center" wrapText="1"/>
    </xf>
    <xf numFmtId="183" fontId="20" fillId="0" borderId="9" xfId="6" applyNumberFormat="1" applyFont="1" applyFill="1" applyBorder="1" applyAlignment="1">
      <alignment horizontal="right" vertical="center" wrapText="1"/>
    </xf>
    <xf numFmtId="183" fontId="20" fillId="0" borderId="9" xfId="6" applyNumberFormat="1" applyFont="1" applyFill="1" applyBorder="1" applyAlignment="1">
      <alignment horizontal="center" vertical="center" wrapText="1"/>
    </xf>
    <xf numFmtId="198" fontId="20" fillId="0" borderId="9" xfId="6" applyNumberFormat="1" applyFont="1" applyFill="1" applyBorder="1" applyAlignment="1">
      <alignment horizontal="right" vertical="center" wrapText="1"/>
    </xf>
    <xf numFmtId="184" fontId="24" fillId="0" borderId="0" xfId="6" applyNumberFormat="1" applyFont="1" applyFill="1" applyBorder="1" applyAlignment="1">
      <alignment vertical="center"/>
    </xf>
    <xf numFmtId="198" fontId="20" fillId="0" borderId="9" xfId="6" applyNumberFormat="1" applyFont="1" applyFill="1" applyBorder="1" applyAlignment="1">
      <alignment vertical="center" wrapText="1"/>
    </xf>
    <xf numFmtId="198" fontId="20" fillId="0" borderId="0" xfId="6" applyNumberFormat="1" applyFont="1" applyFill="1" applyBorder="1" applyAlignment="1">
      <alignment vertical="center" wrapText="1"/>
    </xf>
    <xf numFmtId="198" fontId="24" fillId="0" borderId="9" xfId="6" applyNumberFormat="1" applyFont="1" applyFill="1" applyBorder="1" applyAlignment="1">
      <alignment vertical="center"/>
    </xf>
    <xf numFmtId="184" fontId="20" fillId="0" borderId="3" xfId="6" applyNumberFormat="1" applyFont="1" applyFill="1" applyBorder="1" applyAlignment="1">
      <alignment horizontal="right" vertical="center" wrapText="1"/>
    </xf>
    <xf numFmtId="184" fontId="20" fillId="0" borderId="30" xfId="6" applyNumberFormat="1" applyFont="1" applyFill="1" applyBorder="1" applyAlignment="1">
      <alignment horizontal="right" vertical="center" wrapText="1"/>
    </xf>
    <xf numFmtId="184" fontId="20" fillId="0" borderId="4" xfId="6" applyNumberFormat="1" applyFont="1" applyFill="1" applyBorder="1" applyAlignment="1">
      <alignment horizontal="center" vertical="center" wrapText="1"/>
    </xf>
    <xf numFmtId="184" fontId="20" fillId="0" borderId="4" xfId="6" applyNumberFormat="1" applyFont="1" applyFill="1" applyBorder="1" applyAlignment="1">
      <alignment horizontal="right" vertical="center" wrapText="1"/>
    </xf>
    <xf numFmtId="184" fontId="20" fillId="0" borderId="9" xfId="6" applyNumberFormat="1" applyFont="1" applyFill="1" applyBorder="1" applyAlignment="1">
      <alignment vertical="center" wrapText="1"/>
    </xf>
    <xf numFmtId="184" fontId="20" fillId="0" borderId="0" xfId="6" applyNumberFormat="1" applyFont="1" applyFill="1" applyBorder="1" applyAlignment="1">
      <alignment horizontal="right" vertical="center" wrapText="1"/>
    </xf>
    <xf numFmtId="0" fontId="24" fillId="0" borderId="0" xfId="6" applyFont="1" applyFill="1" applyBorder="1" applyAlignment="1">
      <alignment vertical="center"/>
    </xf>
    <xf numFmtId="3" fontId="20" fillId="0" borderId="5" xfId="6" applyNumberFormat="1" applyFont="1" applyFill="1" applyBorder="1" applyAlignment="1">
      <alignment horizontal="distributed" vertical="center"/>
    </xf>
    <xf numFmtId="0" fontId="4" fillId="2" borderId="11" xfId="3" applyFont="1" applyFill="1" applyBorder="1" applyAlignment="1">
      <alignment horizontal="left" vertical="top"/>
    </xf>
    <xf numFmtId="0" fontId="25" fillId="2" borderId="0" xfId="0" applyFont="1" applyFill="1" applyBorder="1" applyAlignment="1">
      <alignment vertical="center"/>
    </xf>
    <xf numFmtId="0" fontId="25" fillId="0" borderId="11" xfId="0" applyFont="1" applyBorder="1" applyAlignment="1">
      <alignment vertical="center"/>
    </xf>
    <xf numFmtId="0" fontId="25" fillId="2" borderId="0" xfId="0" applyFont="1" applyFill="1" applyAlignment="1">
      <alignment vertical="center"/>
    </xf>
    <xf numFmtId="0" fontId="25" fillId="0" borderId="10" xfId="0" applyFont="1" applyBorder="1" applyAlignment="1">
      <alignment vertical="center"/>
    </xf>
    <xf numFmtId="0" fontId="25" fillId="2" borderId="0" xfId="0" applyFont="1" applyFill="1" applyBorder="1" applyAlignment="1">
      <alignment horizontal="right" vertical="center"/>
    </xf>
    <xf numFmtId="0" fontId="26" fillId="2" borderId="0" xfId="0" applyFont="1" applyFill="1" applyBorder="1" applyAlignment="1">
      <alignment vertical="center"/>
    </xf>
    <xf numFmtId="0" fontId="26" fillId="2" borderId="0" xfId="0" applyFont="1" applyFill="1" applyAlignment="1">
      <alignment vertical="center"/>
    </xf>
    <xf numFmtId="0" fontId="25" fillId="2" borderId="4" xfId="0" applyFont="1" applyFill="1" applyBorder="1" applyAlignment="1">
      <alignment vertical="center"/>
    </xf>
    <xf numFmtId="0" fontId="25" fillId="2" borderId="0" xfId="0" applyNumberFormat="1" applyFont="1" applyFill="1" applyBorder="1" applyAlignment="1">
      <alignment vertical="center"/>
    </xf>
    <xf numFmtId="0" fontId="25" fillId="2" borderId="0" xfId="0" applyFont="1" applyFill="1" applyBorder="1" applyAlignment="1">
      <alignment vertical="center"/>
    </xf>
    <xf numFmtId="0" fontId="25" fillId="2" borderId="0" xfId="0" applyNumberFormat="1" applyFont="1" applyFill="1" applyBorder="1" applyAlignment="1">
      <alignment horizontal="center" vertical="center"/>
    </xf>
    <xf numFmtId="0" fontId="25" fillId="2" borderId="11" xfId="0" applyFont="1" applyFill="1" applyBorder="1" applyAlignment="1">
      <alignment vertical="center"/>
    </xf>
    <xf numFmtId="0" fontId="25" fillId="2" borderId="0" xfId="0" applyFont="1" applyFill="1" applyAlignment="1">
      <alignment vertical="center" shrinkToFit="1"/>
    </xf>
    <xf numFmtId="0" fontId="25" fillId="2" borderId="8" xfId="0" applyFont="1" applyFill="1" applyBorder="1" applyAlignment="1">
      <alignment vertical="center"/>
    </xf>
    <xf numFmtId="0" fontId="25" fillId="2" borderId="12" xfId="0" applyFont="1" applyFill="1" applyBorder="1">
      <alignment vertical="center"/>
    </xf>
    <xf numFmtId="0" fontId="25" fillId="2" borderId="0" xfId="0" applyFont="1" applyFill="1" applyBorder="1" applyAlignment="1">
      <alignment horizontal="distributed" vertical="center" shrinkToFit="1"/>
    </xf>
    <xf numFmtId="0" fontId="25" fillId="2" borderId="0" xfId="0" applyFont="1" applyFill="1" applyBorder="1" applyAlignment="1">
      <alignment vertical="center" shrinkToFit="1"/>
    </xf>
    <xf numFmtId="0" fontId="25" fillId="2" borderId="11" xfId="0" applyFont="1" applyFill="1" applyBorder="1" applyAlignment="1">
      <alignment vertical="center" shrinkToFit="1"/>
    </xf>
    <xf numFmtId="0" fontId="25" fillId="2" borderId="0" xfId="0" applyNumberFormat="1" applyFont="1" applyFill="1" applyBorder="1" applyAlignment="1">
      <alignment horizontal="center" vertical="center" shrinkToFit="1"/>
    </xf>
    <xf numFmtId="0" fontId="25" fillId="2" borderId="3" xfId="0" applyNumberFormat="1" applyFont="1" applyFill="1" applyBorder="1" applyAlignment="1">
      <alignment vertical="center"/>
    </xf>
    <xf numFmtId="0" fontId="25" fillId="2" borderId="4" xfId="0" applyNumberFormat="1" applyFont="1" applyFill="1" applyBorder="1" applyAlignment="1">
      <alignment vertical="center"/>
    </xf>
    <xf numFmtId="0" fontId="25" fillId="2" borderId="30" xfId="0" applyFont="1" applyFill="1" applyBorder="1" applyAlignment="1">
      <alignment vertical="center" shrinkToFit="1"/>
    </xf>
    <xf numFmtId="177" fontId="25" fillId="2" borderId="10" xfId="0" applyNumberFormat="1" applyFont="1" applyFill="1" applyBorder="1" applyAlignment="1">
      <alignment vertical="center" shrinkToFit="1"/>
    </xf>
    <xf numFmtId="177" fontId="25" fillId="2" borderId="11" xfId="0" applyNumberFormat="1" applyFont="1" applyFill="1" applyBorder="1" applyAlignment="1">
      <alignment vertical="center" shrinkToFit="1"/>
    </xf>
    <xf numFmtId="0" fontId="25" fillId="2" borderId="7" xfId="0" applyNumberFormat="1" applyFont="1" applyFill="1" applyBorder="1" applyAlignment="1">
      <alignment vertical="center"/>
    </xf>
    <xf numFmtId="0" fontId="25" fillId="2" borderId="8" xfId="0" applyNumberFormat="1" applyFont="1" applyFill="1" applyBorder="1" applyAlignment="1">
      <alignment vertical="center"/>
    </xf>
    <xf numFmtId="0" fontId="25" fillId="2" borderId="13" xfId="0" applyFont="1" applyFill="1" applyBorder="1" applyAlignment="1">
      <alignment vertical="center" shrinkToFit="1"/>
    </xf>
    <xf numFmtId="177" fontId="25" fillId="2" borderId="0" xfId="0" applyNumberFormat="1" applyFont="1" applyFill="1" applyBorder="1" applyAlignment="1">
      <alignment horizontal="center" vertical="center" shrinkToFit="1"/>
    </xf>
    <xf numFmtId="0" fontId="25" fillId="2" borderId="10" xfId="0" applyFont="1" applyFill="1" applyBorder="1" applyAlignment="1">
      <alignment vertical="center" shrinkToFit="1"/>
    </xf>
    <xf numFmtId="0" fontId="25" fillId="2" borderId="0" xfId="0" applyFont="1" applyFill="1">
      <alignment vertical="center"/>
    </xf>
    <xf numFmtId="0" fontId="25" fillId="3" borderId="0" xfId="0" applyFont="1" applyFill="1" applyAlignment="1">
      <alignment vertical="center" shrinkToFit="1"/>
    </xf>
    <xf numFmtId="0" fontId="25" fillId="2" borderId="0" xfId="0" applyFont="1" applyFill="1" applyAlignment="1">
      <alignment horizontal="center" vertical="center" shrinkToFit="1"/>
    </xf>
    <xf numFmtId="0" fontId="25" fillId="2" borderId="11" xfId="0" applyFont="1" applyFill="1" applyBorder="1">
      <alignment vertical="center"/>
    </xf>
    <xf numFmtId="0" fontId="25" fillId="2" borderId="10" xfId="0" applyFont="1" applyFill="1" applyBorder="1">
      <alignment vertical="center"/>
    </xf>
    <xf numFmtId="0" fontId="25" fillId="2" borderId="14" xfId="1" applyFont="1" applyFill="1" applyBorder="1" applyAlignment="1">
      <alignment vertical="center"/>
    </xf>
    <xf numFmtId="0" fontId="25" fillId="2" borderId="0" xfId="0" applyFont="1" applyFill="1" applyBorder="1" applyAlignment="1">
      <alignment horizontal="center" vertical="center" shrinkToFit="1"/>
    </xf>
    <xf numFmtId="0" fontId="25" fillId="2" borderId="0" xfId="1" applyFont="1" applyFill="1" applyBorder="1" applyAlignment="1">
      <alignment horizontal="center" vertical="center" shrinkToFit="1"/>
    </xf>
    <xf numFmtId="176" fontId="25" fillId="2" borderId="0" xfId="1" applyNumberFormat="1" applyFont="1" applyFill="1" applyBorder="1" applyAlignment="1">
      <alignment horizontal="center" vertical="center" shrinkToFit="1"/>
    </xf>
    <xf numFmtId="0" fontId="25" fillId="2" borderId="0" xfId="1" applyFont="1" applyFill="1" applyBorder="1" applyAlignment="1">
      <alignment vertical="center" shrinkToFit="1"/>
    </xf>
    <xf numFmtId="0" fontId="25" fillId="2" borderId="5" xfId="0" applyFont="1" applyFill="1" applyBorder="1" applyAlignment="1">
      <alignment vertical="center" shrinkToFit="1"/>
    </xf>
    <xf numFmtId="0" fontId="25" fillId="2" borderId="8" xfId="1" applyFont="1" applyFill="1" applyBorder="1" applyAlignment="1">
      <alignment vertical="center"/>
    </xf>
    <xf numFmtId="0" fontId="25" fillId="2" borderId="8" xfId="1" applyFont="1" applyFill="1" applyBorder="1" applyAlignment="1">
      <alignment vertical="center" shrinkToFit="1"/>
    </xf>
    <xf numFmtId="0" fontId="25" fillId="2" borderId="29" xfId="1" applyFont="1" applyFill="1" applyBorder="1" applyAlignment="1">
      <alignment vertical="top" textRotation="255" shrinkToFit="1"/>
    </xf>
    <xf numFmtId="0" fontId="25" fillId="2" borderId="2" xfId="1" applyFont="1" applyFill="1" applyBorder="1" applyAlignment="1">
      <alignment vertical="top" textRotation="255" shrinkToFit="1"/>
    </xf>
    <xf numFmtId="0" fontId="25" fillId="2" borderId="1" xfId="1" applyFont="1" applyFill="1" applyBorder="1" applyAlignment="1">
      <alignment vertical="center" textRotation="255" shrinkToFit="1"/>
    </xf>
    <xf numFmtId="0" fontId="25" fillId="2" borderId="138" xfId="0" applyFont="1" applyFill="1" applyBorder="1" applyAlignment="1">
      <alignment vertical="center" shrinkToFit="1"/>
    </xf>
    <xf numFmtId="0" fontId="25" fillId="2" borderId="137" xfId="0" applyFont="1" applyFill="1" applyBorder="1" applyAlignment="1">
      <alignment vertical="center" shrinkToFit="1"/>
    </xf>
    <xf numFmtId="0" fontId="25" fillId="2" borderId="29" xfId="1" applyFont="1" applyFill="1" applyBorder="1" applyAlignment="1">
      <alignment vertical="center" textRotation="255" shrinkToFit="1"/>
    </xf>
    <xf numFmtId="0" fontId="25" fillId="2" borderId="2" xfId="1" applyFont="1" applyFill="1" applyBorder="1" applyAlignment="1">
      <alignment vertical="center" textRotation="255" shrinkToFit="1"/>
    </xf>
    <xf numFmtId="0" fontId="25" fillId="2" borderId="192" xfId="1" applyFont="1" applyFill="1" applyBorder="1" applyAlignment="1">
      <alignment vertical="center" shrinkToFit="1"/>
    </xf>
    <xf numFmtId="176" fontId="25" fillId="2" borderId="10" xfId="1" applyNumberFormat="1" applyFont="1" applyFill="1" applyBorder="1" applyAlignment="1">
      <alignment horizontal="center" vertical="center" shrinkToFit="1"/>
    </xf>
    <xf numFmtId="0" fontId="25" fillId="2" borderId="11" xfId="1" applyFont="1" applyFill="1" applyBorder="1" applyAlignment="1">
      <alignment horizontal="center" vertical="center" textRotation="255" shrinkToFit="1"/>
    </xf>
    <xf numFmtId="0" fontId="25" fillId="2" borderId="1" xfId="0" applyFont="1" applyFill="1" applyBorder="1" applyAlignment="1">
      <alignment vertical="center" shrinkToFit="1"/>
    </xf>
    <xf numFmtId="0" fontId="25" fillId="2" borderId="4" xfId="1" applyFont="1" applyFill="1" applyBorder="1" applyAlignment="1">
      <alignment vertical="center" shrinkToFit="1"/>
    </xf>
    <xf numFmtId="0" fontId="25" fillId="2" borderId="4" xfId="1" applyFont="1" applyFill="1" applyBorder="1" applyAlignment="1">
      <alignment horizontal="center" vertical="center" shrinkToFit="1"/>
    </xf>
    <xf numFmtId="176" fontId="25" fillId="2" borderId="4" xfId="1" applyNumberFormat="1" applyFont="1" applyFill="1" applyBorder="1" applyAlignment="1">
      <alignment horizontal="center" vertical="center" shrinkToFit="1"/>
    </xf>
    <xf numFmtId="0" fontId="25" fillId="2" borderId="0" xfId="0" applyNumberFormat="1" applyFont="1" applyFill="1" applyAlignment="1">
      <alignment vertical="center" shrinkToFit="1"/>
    </xf>
    <xf numFmtId="0" fontId="25" fillId="2" borderId="11" xfId="1" applyFont="1" applyFill="1" applyBorder="1" applyAlignment="1">
      <alignment vertical="center" textRotation="255" shrinkToFit="1"/>
    </xf>
    <xf numFmtId="0" fontId="25" fillId="2" borderId="29" xfId="1" applyFont="1" applyFill="1" applyBorder="1" applyAlignment="1">
      <alignment horizontal="center" vertical="center" textRotation="255" shrinkToFit="1"/>
    </xf>
    <xf numFmtId="0" fontId="25" fillId="2" borderId="5" xfId="1" applyFont="1" applyFill="1" applyBorder="1" applyAlignment="1">
      <alignment vertical="center" shrinkToFit="1"/>
    </xf>
    <xf numFmtId="0" fontId="25" fillId="2" borderId="34" xfId="1" applyFont="1" applyFill="1" applyBorder="1" applyAlignment="1">
      <alignment vertical="center" shrinkToFit="1"/>
    </xf>
    <xf numFmtId="0" fontId="25" fillId="2" borderId="99" xfId="1" applyFont="1" applyFill="1" applyBorder="1" applyAlignment="1">
      <alignment horizontal="center" vertical="center" shrinkToFit="1"/>
    </xf>
    <xf numFmtId="0" fontId="25" fillId="2" borderId="21" xfId="0" applyFont="1" applyFill="1" applyBorder="1" applyAlignment="1">
      <alignment vertical="center" shrinkToFit="1"/>
    </xf>
    <xf numFmtId="0" fontId="25" fillId="2" borderId="5" xfId="1" applyFont="1" applyFill="1" applyBorder="1" applyAlignment="1">
      <alignment vertical="center" wrapText="1" shrinkToFit="1"/>
    </xf>
    <xf numFmtId="0" fontId="25" fillId="2" borderId="0" xfId="1" applyFont="1" applyFill="1" applyBorder="1" applyAlignment="1">
      <alignment vertical="center" wrapText="1" shrinkToFit="1"/>
    </xf>
    <xf numFmtId="0" fontId="25" fillId="2" borderId="34" xfId="1" applyFont="1" applyFill="1" applyBorder="1" applyAlignment="1">
      <alignment vertical="center" wrapText="1" shrinkToFit="1"/>
    </xf>
    <xf numFmtId="0" fontId="25" fillId="2" borderId="30" xfId="0" applyFont="1" applyFill="1" applyBorder="1">
      <alignment vertical="center"/>
    </xf>
    <xf numFmtId="0" fontId="25" fillId="2" borderId="1" xfId="0" applyFont="1" applyFill="1" applyBorder="1">
      <alignment vertical="center"/>
    </xf>
    <xf numFmtId="0" fontId="25" fillId="2" borderId="0" xfId="0" applyFont="1" applyFill="1" applyBorder="1">
      <alignment vertical="center"/>
    </xf>
    <xf numFmtId="0" fontId="25" fillId="2" borderId="5" xfId="0" applyFont="1" applyFill="1" applyBorder="1">
      <alignment vertical="center"/>
    </xf>
    <xf numFmtId="0" fontId="25" fillId="2" borderId="7" xfId="0" applyFont="1" applyFill="1" applyBorder="1" applyAlignment="1">
      <alignment vertical="center" shrinkToFit="1"/>
    </xf>
    <xf numFmtId="0" fontId="25" fillId="2" borderId="0" xfId="1" applyFont="1" applyFill="1" applyBorder="1" applyAlignment="1">
      <alignment horizontal="center" vertical="center" textRotation="255" shrinkToFit="1"/>
    </xf>
    <xf numFmtId="0" fontId="25" fillId="2" borderId="148" xfId="0" applyFont="1" applyFill="1" applyBorder="1" applyAlignment="1">
      <alignment vertical="center" shrinkToFit="1"/>
    </xf>
    <xf numFmtId="0" fontId="25" fillId="2" borderId="149" xfId="0" applyFont="1" applyFill="1" applyBorder="1" applyAlignment="1">
      <alignment vertical="center" shrinkToFit="1"/>
    </xf>
    <xf numFmtId="0" fontId="25" fillId="2" borderId="158" xfId="0" applyFont="1" applyFill="1" applyBorder="1" applyAlignment="1">
      <alignment vertical="center" shrinkToFit="1"/>
    </xf>
    <xf numFmtId="0" fontId="25" fillId="2" borderId="164" xfId="0" applyFont="1" applyFill="1" applyBorder="1" applyAlignment="1">
      <alignment vertical="center" shrinkToFit="1"/>
    </xf>
    <xf numFmtId="0" fontId="25" fillId="2" borderId="99" xfId="0" applyFont="1" applyFill="1" applyBorder="1" applyAlignment="1">
      <alignment vertical="center" shrinkToFit="1"/>
    </xf>
    <xf numFmtId="0" fontId="31" fillId="2" borderId="0" xfId="1" applyFont="1" applyFill="1" applyBorder="1" applyAlignment="1">
      <alignment vertical="center" shrinkToFit="1"/>
    </xf>
    <xf numFmtId="0" fontId="31" fillId="2" borderId="14" xfId="1" applyFont="1" applyFill="1" applyBorder="1" applyAlignment="1">
      <alignment vertical="center" shrinkToFit="1"/>
    </xf>
    <xf numFmtId="0" fontId="31" fillId="2" borderId="0" xfId="0" applyFont="1" applyFill="1" applyBorder="1" applyAlignment="1">
      <alignment vertical="center" shrinkToFit="1"/>
    </xf>
    <xf numFmtId="0" fontId="25" fillId="2" borderId="34" xfId="1" applyFont="1" applyFill="1" applyBorder="1" applyAlignment="1">
      <alignment horizontal="center" vertical="center" shrinkToFit="1"/>
    </xf>
    <xf numFmtId="176" fontId="25" fillId="2" borderId="0" xfId="1" applyNumberFormat="1" applyFont="1" applyFill="1" applyBorder="1" applyAlignment="1">
      <alignment horizontal="right" vertical="center" shrinkToFit="1"/>
    </xf>
    <xf numFmtId="0" fontId="25" fillId="2" borderId="8" xfId="1" applyFont="1" applyFill="1" applyBorder="1" applyAlignment="1">
      <alignment horizontal="center" vertical="center" shrinkToFit="1"/>
    </xf>
    <xf numFmtId="0" fontId="31" fillId="2" borderId="9" xfId="1" applyFont="1" applyFill="1" applyBorder="1" applyAlignment="1">
      <alignment vertical="center" shrinkToFit="1"/>
    </xf>
    <xf numFmtId="0" fontId="25" fillId="2" borderId="9" xfId="1" applyFont="1" applyFill="1" applyBorder="1" applyAlignment="1">
      <alignment vertical="center" shrinkToFit="1"/>
    </xf>
    <xf numFmtId="0" fontId="25" fillId="2" borderId="9" xfId="1" applyFont="1" applyFill="1" applyBorder="1" applyAlignment="1">
      <alignment horizontal="center" vertical="center" shrinkToFit="1"/>
    </xf>
    <xf numFmtId="0" fontId="25" fillId="2" borderId="10" xfId="0" applyFont="1" applyFill="1" applyBorder="1" applyAlignment="1">
      <alignment vertical="center"/>
    </xf>
    <xf numFmtId="0" fontId="25" fillId="2" borderId="0" xfId="0" applyFont="1" applyFill="1" applyBorder="1" applyAlignment="1">
      <alignment vertical="center"/>
    </xf>
    <xf numFmtId="0" fontId="33" fillId="0" borderId="0" xfId="0" applyFont="1">
      <alignment vertical="center"/>
    </xf>
    <xf numFmtId="0" fontId="34" fillId="0" borderId="0" xfId="0" applyFont="1">
      <alignment vertical="center"/>
    </xf>
    <xf numFmtId="0" fontId="35" fillId="0" borderId="0" xfId="0" applyFont="1">
      <alignment vertical="center"/>
    </xf>
    <xf numFmtId="0" fontId="37" fillId="0" borderId="0" xfId="0" applyFont="1">
      <alignment vertical="center"/>
    </xf>
    <xf numFmtId="0" fontId="25" fillId="3" borderId="0" xfId="0" applyFont="1" applyFill="1" applyBorder="1" applyAlignment="1" applyProtection="1">
      <alignment vertical="center"/>
      <protection locked="0"/>
    </xf>
    <xf numFmtId="0" fontId="25" fillId="3" borderId="0" xfId="0" applyFont="1" applyFill="1" applyBorder="1" applyAlignment="1" applyProtection="1">
      <alignment horizontal="center" vertical="center"/>
      <protection locked="0"/>
    </xf>
    <xf numFmtId="0" fontId="25" fillId="3" borderId="8" xfId="0" applyFont="1" applyFill="1" applyBorder="1" applyAlignment="1" applyProtection="1">
      <alignment horizontal="center" vertical="center"/>
      <protection locked="0"/>
    </xf>
    <xf numFmtId="0" fontId="25" fillId="3" borderId="9" xfId="0" applyFont="1" applyFill="1" applyBorder="1" applyAlignment="1" applyProtection="1">
      <alignment horizontal="center" vertical="center"/>
      <protection locked="0"/>
    </xf>
    <xf numFmtId="0" fontId="12" fillId="0" borderId="0" xfId="8" applyFont="1" applyFill="1" applyBorder="1" applyAlignment="1">
      <alignment horizontal="left" vertical="center"/>
    </xf>
    <xf numFmtId="183" fontId="9" fillId="0" borderId="29" xfId="6" applyNumberFormat="1" applyFont="1" applyFill="1" applyBorder="1" applyAlignment="1">
      <alignment horizontal="center" vertical="center"/>
    </xf>
    <xf numFmtId="200" fontId="9" fillId="0" borderId="1" xfId="6" applyNumberFormat="1" applyFont="1" applyFill="1" applyBorder="1" applyAlignment="1">
      <alignment vertical="center"/>
    </xf>
    <xf numFmtId="200" fontId="9" fillId="0" borderId="29" xfId="6" applyNumberFormat="1" applyFont="1" applyFill="1" applyBorder="1" applyAlignment="1">
      <alignment vertical="center"/>
    </xf>
    <xf numFmtId="184" fontId="9" fillId="0" borderId="5" xfId="6" applyNumberFormat="1" applyFont="1" applyFill="1" applyBorder="1" applyAlignment="1">
      <alignment vertical="center"/>
    </xf>
    <xf numFmtId="184" fontId="9" fillId="0" borderId="6" xfId="6" applyNumberFormat="1" applyFont="1" applyFill="1" applyBorder="1" applyAlignment="1">
      <alignment vertical="center"/>
    </xf>
    <xf numFmtId="184" fontId="9" fillId="0" borderId="7" xfId="6" applyNumberFormat="1" applyFont="1" applyFill="1" applyBorder="1" applyAlignment="1">
      <alignment vertical="center"/>
    </xf>
    <xf numFmtId="184" fontId="9" fillId="0" borderId="13" xfId="6" applyNumberFormat="1" applyFont="1" applyFill="1" applyBorder="1" applyAlignment="1">
      <alignment vertical="center"/>
    </xf>
    <xf numFmtId="185" fontId="9" fillId="0" borderId="1" xfId="6" applyNumberFormat="1" applyFont="1" applyFill="1" applyBorder="1" applyAlignment="1">
      <alignment vertical="center"/>
    </xf>
    <xf numFmtId="185" fontId="9" fillId="0" borderId="29" xfId="6" applyNumberFormat="1" applyFont="1" applyFill="1" applyBorder="1" applyAlignment="1">
      <alignment vertical="center"/>
    </xf>
    <xf numFmtId="185" fontId="9" fillId="0" borderId="2" xfId="6" applyNumberFormat="1" applyFont="1" applyFill="1" applyBorder="1" applyAlignment="1">
      <alignment vertical="center"/>
    </xf>
    <xf numFmtId="184" fontId="9" fillId="0" borderId="29" xfId="6" applyNumberFormat="1" applyFont="1" applyFill="1" applyBorder="1" applyAlignment="1"/>
    <xf numFmtId="185" fontId="9" fillId="0" borderId="5" xfId="6" applyNumberFormat="1" applyFont="1" applyFill="1" applyBorder="1" applyAlignment="1">
      <alignment vertical="center"/>
    </xf>
    <xf numFmtId="185" fontId="9" fillId="0" borderId="29" xfId="6" applyNumberFormat="1" applyFont="1" applyFill="1" applyBorder="1" applyAlignment="1">
      <alignment horizontal="right" vertical="center"/>
    </xf>
    <xf numFmtId="183" fontId="9" fillId="0" borderId="5" xfId="6" applyNumberFormat="1" applyFont="1" applyFill="1" applyBorder="1" applyAlignment="1">
      <alignment vertical="center"/>
    </xf>
    <xf numFmtId="196" fontId="9" fillId="0" borderId="29" xfId="6" applyNumberFormat="1" applyFont="1" applyFill="1" applyBorder="1" applyAlignment="1">
      <alignment vertical="top"/>
    </xf>
    <xf numFmtId="196" fontId="9" fillId="0" borderId="2" xfId="6" applyNumberFormat="1" applyFont="1" applyFill="1" applyBorder="1" applyAlignment="1">
      <alignment vertical="top"/>
    </xf>
    <xf numFmtId="183" fontId="9" fillId="0" borderId="5" xfId="6" applyNumberFormat="1" applyFont="1" applyFill="1" applyBorder="1" applyAlignment="1">
      <alignment horizontal="center" vertical="center"/>
    </xf>
    <xf numFmtId="0" fontId="12" fillId="0" borderId="0" xfId="0" applyFont="1" applyFill="1" applyAlignment="1">
      <alignment horizontal="center" vertical="center"/>
    </xf>
    <xf numFmtId="0" fontId="12" fillId="0" borderId="0" xfId="0" applyFont="1" applyFill="1" applyAlignment="1">
      <alignment horizontal="distributed" vertical="center"/>
    </xf>
    <xf numFmtId="0" fontId="12" fillId="0" borderId="0" xfId="0" applyFont="1" applyFill="1" applyAlignment="1">
      <alignment horizontal="right" vertical="center"/>
    </xf>
    <xf numFmtId="0" fontId="12" fillId="0" borderId="0" xfId="0" applyFont="1" applyFill="1" applyAlignment="1">
      <alignment vertical="center"/>
    </xf>
    <xf numFmtId="0" fontId="12" fillId="0" borderId="4" xfId="0" applyFont="1" applyFill="1" applyBorder="1" applyAlignment="1">
      <alignment vertical="center"/>
    </xf>
    <xf numFmtId="0" fontId="12" fillId="0" borderId="8" xfId="0" applyFont="1" applyFill="1" applyBorder="1" applyAlignment="1">
      <alignment vertical="center" wrapText="1"/>
    </xf>
    <xf numFmtId="0" fontId="12" fillId="0" borderId="8" xfId="0" quotePrefix="1" applyFont="1" applyFill="1" applyBorder="1" applyAlignment="1">
      <alignment vertical="center" wrapText="1"/>
    </xf>
    <xf numFmtId="0" fontId="0" fillId="0" borderId="4" xfId="0" applyFont="1" applyFill="1" applyBorder="1" applyAlignment="1">
      <alignment wrapText="1"/>
    </xf>
    <xf numFmtId="0" fontId="0" fillId="0" borderId="8" xfId="0" applyFont="1" applyFill="1" applyBorder="1" applyAlignment="1">
      <alignment vertical="center"/>
    </xf>
    <xf numFmtId="0" fontId="12" fillId="0" borderId="4" xfId="0" applyFont="1" applyFill="1" applyBorder="1" applyAlignment="1">
      <alignment horizontal="center" vertical="center"/>
    </xf>
    <xf numFmtId="0" fontId="12" fillId="0" borderId="30" xfId="0" applyFont="1" applyFill="1" applyBorder="1" applyAlignment="1">
      <alignment horizontal="center" vertical="center"/>
    </xf>
    <xf numFmtId="0" fontId="39" fillId="2" borderId="0" xfId="0" applyFont="1" applyFill="1" applyBorder="1" applyAlignment="1">
      <alignment vertical="center" shrinkToFit="1"/>
    </xf>
    <xf numFmtId="0" fontId="39" fillId="2" borderId="0" xfId="0" applyFont="1" applyFill="1" applyAlignment="1">
      <alignment vertical="center" shrinkToFit="1"/>
    </xf>
    <xf numFmtId="0" fontId="39" fillId="2" borderId="148" xfId="0" applyFont="1" applyFill="1" applyBorder="1" applyAlignment="1">
      <alignment vertical="center" shrinkToFit="1"/>
    </xf>
    <xf numFmtId="0" fontId="39" fillId="2" borderId="149" xfId="0" applyFont="1" applyFill="1" applyBorder="1" applyAlignment="1">
      <alignment vertical="center" shrinkToFit="1"/>
    </xf>
    <xf numFmtId="0" fontId="39" fillId="2" borderId="158" xfId="0" applyFont="1" applyFill="1" applyBorder="1" applyAlignment="1">
      <alignment vertical="center" shrinkToFit="1"/>
    </xf>
    <xf numFmtId="0" fontId="39" fillId="2" borderId="161" xfId="0" applyFont="1" applyFill="1" applyBorder="1" applyAlignment="1">
      <alignment vertical="center" shrinkToFit="1"/>
    </xf>
    <xf numFmtId="0" fontId="39" fillId="2" borderId="10" xfId="0" applyFont="1" applyFill="1" applyBorder="1" applyAlignment="1">
      <alignment vertical="center" shrinkToFit="1"/>
    </xf>
    <xf numFmtId="0" fontId="39" fillId="2" borderId="11" xfId="0" applyFont="1" applyFill="1" applyBorder="1" applyAlignment="1">
      <alignment vertical="center" shrinkToFit="1"/>
    </xf>
    <xf numFmtId="0" fontId="39" fillId="2" borderId="164" xfId="0" applyFont="1" applyFill="1" applyBorder="1" applyAlignment="1">
      <alignment vertical="center" shrinkToFit="1"/>
    </xf>
    <xf numFmtId="0" fontId="39" fillId="2" borderId="99" xfId="0" applyFont="1" applyFill="1" applyBorder="1" applyAlignment="1">
      <alignment vertical="center" shrinkToFit="1"/>
    </xf>
    <xf numFmtId="0" fontId="39" fillId="2" borderId="148" xfId="0" applyFont="1" applyFill="1" applyBorder="1" applyAlignment="1">
      <alignment horizontal="left" vertical="center" shrinkToFit="1"/>
    </xf>
    <xf numFmtId="0" fontId="39" fillId="2" borderId="161" xfId="0" applyFont="1" applyFill="1" applyBorder="1" applyAlignment="1">
      <alignment horizontal="left" vertical="center" shrinkToFit="1"/>
    </xf>
    <xf numFmtId="0" fontId="39" fillId="2" borderId="168" xfId="0" applyFont="1" applyFill="1" applyBorder="1" applyAlignment="1">
      <alignment vertical="center" shrinkToFit="1"/>
    </xf>
    <xf numFmtId="0" fontId="39" fillId="2" borderId="161" xfId="1" applyFont="1" applyFill="1" applyBorder="1" applyAlignment="1">
      <alignment vertical="center" shrinkToFit="1"/>
    </xf>
    <xf numFmtId="0" fontId="25" fillId="2" borderId="0" xfId="3" applyFont="1" applyFill="1" applyBorder="1" applyAlignment="1">
      <alignment horizontal="left" vertical="top"/>
    </xf>
    <xf numFmtId="0" fontId="25" fillId="2" borderId="0" xfId="3" applyFont="1" applyFill="1" applyBorder="1" applyAlignment="1">
      <alignment vertical="top"/>
    </xf>
    <xf numFmtId="0" fontId="25" fillId="0" borderId="5" xfId="3" applyFont="1" applyFill="1" applyBorder="1" applyAlignment="1">
      <alignment horizontal="center" vertical="center" shrinkToFit="1"/>
    </xf>
    <xf numFmtId="0" fontId="25" fillId="0" borderId="0" xfId="3" applyFont="1" applyFill="1" applyBorder="1" applyAlignment="1">
      <alignment horizontal="center" vertical="center" shrinkToFit="1"/>
    </xf>
    <xf numFmtId="0" fontId="25" fillId="2" borderId="0" xfId="3" applyFont="1" applyFill="1" applyBorder="1" applyAlignment="1">
      <alignment horizontal="left" wrapText="1"/>
    </xf>
    <xf numFmtId="0" fontId="25" fillId="2" borderId="0" xfId="3" applyFont="1" applyFill="1" applyBorder="1" applyAlignment="1">
      <alignment wrapText="1"/>
    </xf>
    <xf numFmtId="0" fontId="25" fillId="2" borderId="0" xfId="3" applyFont="1" applyFill="1" applyBorder="1" applyAlignment="1">
      <alignment horizontal="center" vertical="top" wrapText="1"/>
    </xf>
    <xf numFmtId="1" fontId="25" fillId="2" borderId="0" xfId="3" applyNumberFormat="1" applyFont="1" applyFill="1" applyBorder="1" applyAlignment="1">
      <alignment horizontal="center" vertical="top" shrinkToFit="1"/>
    </xf>
    <xf numFmtId="0" fontId="25" fillId="2" borderId="0" xfId="3" applyFont="1" applyFill="1" applyBorder="1" applyAlignment="1">
      <alignment horizontal="right" vertical="top" wrapText="1"/>
    </xf>
    <xf numFmtId="3" fontId="25" fillId="2" borderId="0" xfId="3" applyNumberFormat="1" applyFont="1" applyFill="1" applyBorder="1" applyAlignment="1">
      <alignment horizontal="right" vertical="top" shrinkToFit="1"/>
    </xf>
    <xf numFmtId="3" fontId="25" fillId="2" borderId="0" xfId="3" applyNumberFormat="1" applyFont="1" applyFill="1" applyBorder="1" applyAlignment="1">
      <alignment vertical="top" wrapText="1" shrinkToFit="1"/>
    </xf>
    <xf numFmtId="0" fontId="25" fillId="2" borderId="0" xfId="3" applyFont="1" applyFill="1" applyBorder="1" applyAlignment="1">
      <alignment vertical="top" wrapText="1"/>
    </xf>
    <xf numFmtId="0" fontId="25" fillId="2" borderId="4" xfId="3" applyFont="1" applyFill="1" applyBorder="1" applyAlignment="1"/>
    <xf numFmtId="0" fontId="25" fillId="2" borderId="4" xfId="3" applyFont="1" applyFill="1" applyBorder="1" applyAlignment="1">
      <alignment vertical="top"/>
    </xf>
    <xf numFmtId="0" fontId="25" fillId="2" borderId="4" xfId="3" applyFont="1" applyFill="1" applyBorder="1" applyAlignment="1">
      <alignment wrapText="1"/>
    </xf>
    <xf numFmtId="0" fontId="25" fillId="2" borderId="30" xfId="3" applyFont="1" applyFill="1" applyBorder="1" applyAlignment="1">
      <alignment wrapText="1"/>
    </xf>
    <xf numFmtId="192" fontId="25" fillId="2" borderId="0" xfId="3" applyNumberFormat="1" applyFont="1" applyFill="1" applyBorder="1" applyAlignment="1">
      <alignment horizontal="center" vertical="center" wrapText="1"/>
    </xf>
    <xf numFmtId="193" fontId="25" fillId="2" borderId="0" xfId="3" applyNumberFormat="1" applyFont="1" applyFill="1" applyBorder="1" applyAlignment="1">
      <alignment horizontal="center" wrapText="1"/>
    </xf>
    <xf numFmtId="0" fontId="25" fillId="2" borderId="3" xfId="3" applyFont="1" applyFill="1" applyBorder="1" applyAlignment="1">
      <alignment vertical="center" wrapText="1" shrinkToFit="1"/>
    </xf>
    <xf numFmtId="0" fontId="25" fillId="2" borderId="4" xfId="3" applyFont="1" applyFill="1" applyBorder="1" applyAlignment="1">
      <alignment vertical="center" wrapText="1" shrinkToFit="1"/>
    </xf>
    <xf numFmtId="192" fontId="25" fillId="2" borderId="4" xfId="3" applyNumberFormat="1" applyFont="1" applyFill="1" applyBorder="1" applyAlignment="1">
      <alignment horizontal="center" vertical="center" wrapText="1"/>
    </xf>
    <xf numFmtId="0" fontId="25" fillId="2" borderId="8" xfId="3" applyFont="1" applyFill="1" applyBorder="1" applyAlignment="1"/>
    <xf numFmtId="0" fontId="25" fillId="2" borderId="8" xfId="3" applyFont="1" applyFill="1" applyBorder="1" applyAlignment="1">
      <alignment wrapText="1"/>
    </xf>
    <xf numFmtId="0" fontId="25" fillId="2" borderId="8" xfId="3" applyFont="1" applyFill="1" applyBorder="1" applyAlignment="1">
      <alignment vertical="center" wrapText="1" shrinkToFit="1"/>
    </xf>
    <xf numFmtId="193" fontId="25" fillId="2" borderId="0" xfId="3" applyNumberFormat="1" applyFont="1" applyFill="1" applyBorder="1" applyAlignment="1">
      <alignment horizontal="left" vertical="top"/>
    </xf>
    <xf numFmtId="0" fontId="25" fillId="0" borderId="0" xfId="0" applyFont="1">
      <alignment vertical="center"/>
    </xf>
    <xf numFmtId="0" fontId="42" fillId="0" borderId="0" xfId="0" applyFont="1">
      <alignment vertical="center"/>
    </xf>
    <xf numFmtId="0" fontId="43" fillId="2" borderId="4" xfId="3" applyFont="1" applyFill="1" applyBorder="1" applyAlignment="1"/>
    <xf numFmtId="0" fontId="43" fillId="2" borderId="4" xfId="3" applyFont="1" applyFill="1" applyBorder="1" applyAlignment="1">
      <alignment vertical="top"/>
    </xf>
    <xf numFmtId="0" fontId="43" fillId="2" borderId="4" xfId="3" applyFont="1" applyFill="1" applyBorder="1" applyAlignment="1">
      <alignment wrapText="1"/>
    </xf>
    <xf numFmtId="0" fontId="43" fillId="2" borderId="30" xfId="3" applyFont="1" applyFill="1" applyBorder="1" applyAlignment="1">
      <alignment wrapText="1"/>
    </xf>
    <xf numFmtId="0" fontId="43" fillId="2" borderId="3" xfId="3" applyFont="1" applyFill="1" applyBorder="1" applyAlignment="1">
      <alignment vertical="center" wrapText="1" shrinkToFit="1"/>
    </xf>
    <xf numFmtId="0" fontId="43" fillId="2" borderId="4" xfId="3" applyFont="1" applyFill="1" applyBorder="1" applyAlignment="1">
      <alignment vertical="center" wrapText="1" shrinkToFit="1"/>
    </xf>
    <xf numFmtId="192" fontId="43" fillId="2" borderId="4" xfId="3" applyNumberFormat="1" applyFont="1" applyFill="1" applyBorder="1" applyAlignment="1">
      <alignment horizontal="center" vertical="center" wrapText="1"/>
    </xf>
    <xf numFmtId="0" fontId="43" fillId="2" borderId="8" xfId="3" applyFont="1" applyFill="1" applyBorder="1" applyAlignment="1"/>
    <xf numFmtId="0" fontId="43" fillId="2" borderId="8" xfId="3" applyFont="1" applyFill="1" applyBorder="1" applyAlignment="1">
      <alignment wrapText="1"/>
    </xf>
    <xf numFmtId="0" fontId="43" fillId="2" borderId="8" xfId="3" applyFont="1" applyFill="1" applyBorder="1" applyAlignment="1">
      <alignment vertical="center" wrapText="1" shrinkToFit="1"/>
    </xf>
    <xf numFmtId="193" fontId="43" fillId="4" borderId="35" xfId="3" applyNumberFormat="1" applyFont="1" applyFill="1" applyBorder="1" applyAlignment="1">
      <alignment horizontal="center" wrapText="1"/>
    </xf>
    <xf numFmtId="193" fontId="43" fillId="4" borderId="38" xfId="3" applyNumberFormat="1" applyFont="1" applyFill="1" applyBorder="1" applyAlignment="1">
      <alignment horizontal="center" wrapText="1"/>
    </xf>
    <xf numFmtId="0" fontId="43" fillId="2" borderId="7" xfId="3" applyFont="1" applyFill="1" applyBorder="1" applyAlignment="1">
      <alignment vertical="center" shrinkToFit="1"/>
    </xf>
    <xf numFmtId="0" fontId="43" fillId="2" borderId="8" xfId="3" applyFont="1" applyFill="1" applyBorder="1" applyAlignment="1">
      <alignment vertical="center" shrinkToFit="1"/>
    </xf>
    <xf numFmtId="0" fontId="43" fillId="2" borderId="13" xfId="3" applyFont="1" applyFill="1" applyBorder="1" applyAlignment="1">
      <alignment vertical="center" shrinkToFit="1"/>
    </xf>
    <xf numFmtId="193" fontId="43" fillId="3" borderId="97" xfId="3" applyNumberFormat="1" applyFont="1" applyFill="1" applyBorder="1" applyAlignment="1" applyProtection="1">
      <alignment horizontal="center" wrapText="1"/>
      <protection locked="0"/>
    </xf>
    <xf numFmtId="193" fontId="43" fillId="3" borderId="98" xfId="3" applyNumberFormat="1" applyFont="1" applyFill="1" applyBorder="1" applyAlignment="1" applyProtection="1">
      <alignment horizontal="center" wrapText="1"/>
      <protection locked="0"/>
    </xf>
    <xf numFmtId="193" fontId="44" fillId="3" borderId="97" xfId="3" applyNumberFormat="1" applyFont="1" applyFill="1" applyBorder="1" applyAlignment="1" applyProtection="1">
      <alignment horizontal="center" wrapText="1"/>
      <protection locked="0"/>
    </xf>
    <xf numFmtId="193" fontId="44" fillId="3" borderId="98" xfId="3" applyNumberFormat="1" applyFont="1" applyFill="1" applyBorder="1" applyAlignment="1" applyProtection="1">
      <alignment horizontal="center" wrapText="1"/>
      <protection locked="0"/>
    </xf>
    <xf numFmtId="0" fontId="43" fillId="2" borderId="3" xfId="3" applyFont="1" applyFill="1" applyBorder="1" applyAlignment="1">
      <alignment vertical="center" shrinkToFit="1"/>
    </xf>
    <xf numFmtId="0" fontId="43" fillId="2" borderId="4" xfId="3" applyFont="1" applyFill="1" applyBorder="1" applyAlignment="1">
      <alignment vertical="center" shrinkToFit="1"/>
    </xf>
    <xf numFmtId="0" fontId="43" fillId="2" borderId="30" xfId="3" applyFont="1" applyFill="1" applyBorder="1" applyAlignment="1">
      <alignment vertical="center" shrinkToFit="1"/>
    </xf>
    <xf numFmtId="193" fontId="44" fillId="4" borderId="35" xfId="3" applyNumberFormat="1" applyFont="1" applyFill="1" applyBorder="1" applyAlignment="1">
      <alignment horizontal="center" wrapText="1"/>
    </xf>
    <xf numFmtId="193" fontId="44" fillId="4" borderId="38" xfId="3" applyNumberFormat="1" applyFont="1" applyFill="1" applyBorder="1" applyAlignment="1">
      <alignment horizontal="center" wrapText="1"/>
    </xf>
    <xf numFmtId="193" fontId="43" fillId="4" borderId="97" xfId="3" applyNumberFormat="1" applyFont="1" applyFill="1" applyBorder="1" applyAlignment="1" applyProtection="1">
      <alignment horizontal="center" wrapText="1"/>
      <protection locked="0"/>
    </xf>
    <xf numFmtId="193" fontId="43" fillId="4" borderId="98" xfId="3" applyNumberFormat="1" applyFont="1" applyFill="1" applyBorder="1" applyAlignment="1" applyProtection="1">
      <alignment horizontal="center" wrapText="1"/>
      <protection locked="0"/>
    </xf>
    <xf numFmtId="193" fontId="44" fillId="4" borderId="97" xfId="3" applyNumberFormat="1" applyFont="1" applyFill="1" applyBorder="1" applyAlignment="1" applyProtection="1">
      <alignment horizontal="center" wrapText="1"/>
      <protection locked="0"/>
    </xf>
    <xf numFmtId="193" fontId="44" fillId="4" borderId="98" xfId="3" applyNumberFormat="1" applyFont="1" applyFill="1" applyBorder="1" applyAlignment="1" applyProtection="1">
      <alignment horizontal="center" wrapText="1"/>
      <protection locked="0"/>
    </xf>
    <xf numFmtId="0" fontId="43" fillId="2" borderId="11" xfId="3" applyFont="1" applyFill="1" applyBorder="1" applyAlignment="1">
      <alignment horizontal="center" vertical="center" wrapText="1"/>
    </xf>
    <xf numFmtId="0" fontId="43" fillId="2" borderId="11" xfId="3" applyFont="1" applyFill="1" applyBorder="1" applyAlignment="1">
      <alignment horizontal="left" vertical="top"/>
    </xf>
    <xf numFmtId="193" fontId="43" fillId="0" borderId="39" xfId="3" applyNumberFormat="1" applyFont="1" applyFill="1" applyBorder="1" applyAlignment="1">
      <alignment horizontal="center" wrapText="1"/>
    </xf>
    <xf numFmtId="193" fontId="43" fillId="0" borderId="40" xfId="3" applyNumberFormat="1" applyFont="1" applyFill="1" applyBorder="1" applyAlignment="1">
      <alignment horizontal="center" wrapText="1"/>
    </xf>
    <xf numFmtId="193" fontId="43" fillId="0" borderId="117" xfId="3" applyNumberFormat="1" applyFont="1" applyFill="1" applyBorder="1" applyAlignment="1">
      <alignment horizontal="center" wrapText="1"/>
    </xf>
    <xf numFmtId="193" fontId="43" fillId="0" borderId="119" xfId="3" applyNumberFormat="1" applyFont="1" applyFill="1" applyBorder="1" applyAlignment="1">
      <alignment horizontal="center" wrapText="1"/>
    </xf>
    <xf numFmtId="193" fontId="43" fillId="0" borderId="116" xfId="3" applyNumberFormat="1" applyFont="1" applyFill="1" applyBorder="1" applyAlignment="1">
      <alignment horizontal="center" wrapText="1"/>
    </xf>
    <xf numFmtId="193" fontId="43" fillId="0" borderId="120" xfId="3" applyNumberFormat="1" applyFont="1" applyFill="1" applyBorder="1" applyAlignment="1">
      <alignment horizontal="center" wrapText="1"/>
    </xf>
    <xf numFmtId="0" fontId="43" fillId="2" borderId="5" xfId="3" applyFont="1" applyFill="1" applyBorder="1" applyAlignment="1">
      <alignment vertical="center" wrapText="1" shrinkToFit="1"/>
    </xf>
    <xf numFmtId="0" fontId="43" fillId="2" borderId="0" xfId="3" applyFont="1" applyFill="1" applyBorder="1" applyAlignment="1">
      <alignment vertical="center" wrapText="1" shrinkToFit="1"/>
    </xf>
    <xf numFmtId="0" fontId="43" fillId="2" borderId="6" xfId="3" applyFont="1" applyFill="1" applyBorder="1" applyAlignment="1">
      <alignment vertical="center" wrapText="1" shrinkToFit="1"/>
    </xf>
    <xf numFmtId="0" fontId="43" fillId="2" borderId="7" xfId="3" applyFont="1" applyFill="1" applyBorder="1" applyAlignment="1">
      <alignment vertical="center" wrapText="1" shrinkToFit="1"/>
    </xf>
    <xf numFmtId="0" fontId="43" fillId="2" borderId="8" xfId="3" applyFont="1" applyFill="1" applyBorder="1" applyAlignment="1">
      <alignment vertical="center" wrapText="1" shrinkToFit="1"/>
    </xf>
    <xf numFmtId="0" fontId="43" fillId="2" borderId="13" xfId="3" applyFont="1" applyFill="1" applyBorder="1" applyAlignment="1">
      <alignment vertical="center" wrapText="1" shrinkToFit="1"/>
    </xf>
    <xf numFmtId="192" fontId="43" fillId="0" borderId="3" xfId="3" applyNumberFormat="1" applyFont="1" applyFill="1" applyBorder="1" applyAlignment="1">
      <alignment horizontal="center" vertical="center" wrapText="1"/>
    </xf>
    <xf numFmtId="192" fontId="43" fillId="0" borderId="30" xfId="3" applyNumberFormat="1" applyFont="1" applyFill="1" applyBorder="1" applyAlignment="1">
      <alignment horizontal="center" vertical="center" wrapText="1"/>
    </xf>
    <xf numFmtId="192" fontId="43" fillId="0" borderId="7" xfId="3" applyNumberFormat="1" applyFont="1" applyFill="1" applyBorder="1" applyAlignment="1">
      <alignment horizontal="center" vertical="center" wrapText="1"/>
    </xf>
    <xf numFmtId="192" fontId="43" fillId="0" borderId="13" xfId="3" applyNumberFormat="1" applyFont="1" applyFill="1" applyBorder="1" applyAlignment="1">
      <alignment horizontal="center" vertical="center" wrapText="1"/>
    </xf>
    <xf numFmtId="192" fontId="43" fillId="2" borderId="3" xfId="3" applyNumberFormat="1" applyFont="1" applyFill="1" applyBorder="1" applyAlignment="1">
      <alignment horizontal="center" vertical="center" wrapText="1"/>
    </xf>
    <xf numFmtId="192" fontId="43" fillId="2" borderId="30" xfId="3" applyNumberFormat="1" applyFont="1" applyFill="1" applyBorder="1" applyAlignment="1">
      <alignment horizontal="center" vertical="center" wrapText="1"/>
    </xf>
    <xf numFmtId="192" fontId="43" fillId="2" borderId="7" xfId="3" applyNumberFormat="1" applyFont="1" applyFill="1" applyBorder="1" applyAlignment="1">
      <alignment horizontal="center" vertical="center" wrapText="1"/>
    </xf>
    <xf numFmtId="192" fontId="43" fillId="2" borderId="13" xfId="3" applyNumberFormat="1" applyFont="1" applyFill="1" applyBorder="1" applyAlignment="1">
      <alignment horizontal="center" vertical="center" wrapText="1"/>
    </xf>
    <xf numFmtId="0" fontId="43" fillId="2" borderId="1" xfId="3" applyFont="1" applyFill="1" applyBorder="1" applyAlignment="1">
      <alignment horizontal="center" vertical="center" textRotation="255"/>
    </xf>
    <xf numFmtId="0" fontId="43" fillId="2" borderId="29" xfId="3" applyFont="1" applyFill="1" applyBorder="1" applyAlignment="1">
      <alignment horizontal="center" vertical="center" textRotation="255"/>
    </xf>
    <xf numFmtId="0" fontId="43" fillId="2" borderId="2" xfId="3" applyFont="1" applyFill="1" applyBorder="1" applyAlignment="1">
      <alignment horizontal="center" vertical="center" textRotation="255"/>
    </xf>
    <xf numFmtId="0" fontId="43" fillId="2" borderId="12" xfId="3" applyFont="1" applyFill="1" applyBorder="1" applyAlignment="1">
      <alignment horizontal="center" vertical="center" wrapText="1"/>
    </xf>
    <xf numFmtId="0" fontId="43" fillId="2" borderId="10" xfId="3" applyFont="1" applyFill="1" applyBorder="1" applyAlignment="1">
      <alignment horizontal="center" vertical="center" wrapText="1"/>
    </xf>
    <xf numFmtId="0" fontId="43" fillId="2" borderId="1" xfId="3" applyFont="1" applyFill="1" applyBorder="1" applyAlignment="1">
      <alignment horizontal="center" vertical="center" wrapText="1"/>
    </xf>
    <xf numFmtId="0" fontId="25" fillId="0" borderId="0" xfId="0" applyFont="1" applyFill="1" applyBorder="1" applyAlignment="1">
      <alignment vertical="center"/>
    </xf>
    <xf numFmtId="176" fontId="25" fillId="2" borderId="180" xfId="1" applyNumberFormat="1" applyFont="1" applyFill="1" applyBorder="1" applyAlignment="1">
      <alignment horizontal="center" vertical="center" shrinkToFit="1"/>
    </xf>
    <xf numFmtId="176" fontId="25" fillId="2" borderId="181" xfId="1" applyNumberFormat="1" applyFont="1" applyFill="1" applyBorder="1" applyAlignment="1">
      <alignment horizontal="center" vertical="center" shrinkToFit="1"/>
    </xf>
    <xf numFmtId="176" fontId="25" fillId="2" borderId="182" xfId="1" applyNumberFormat="1" applyFont="1" applyFill="1" applyBorder="1" applyAlignment="1">
      <alignment horizontal="center" vertical="center" shrinkToFit="1"/>
    </xf>
    <xf numFmtId="176" fontId="25" fillId="2" borderId="59" xfId="1" applyNumberFormat="1" applyFont="1" applyFill="1" applyBorder="1" applyAlignment="1">
      <alignment horizontal="center" vertical="center" shrinkToFit="1"/>
    </xf>
    <xf numFmtId="176" fontId="25" fillId="2" borderId="60" xfId="1" applyNumberFormat="1" applyFont="1" applyFill="1" applyBorder="1" applyAlignment="1">
      <alignment horizontal="center" vertical="center" shrinkToFit="1"/>
    </xf>
    <xf numFmtId="176" fontId="25" fillId="2" borderId="61" xfId="1" applyNumberFormat="1" applyFont="1" applyFill="1" applyBorder="1" applyAlignment="1">
      <alignment horizontal="center" vertical="center" shrinkToFit="1"/>
    </xf>
    <xf numFmtId="180" fontId="25" fillId="2" borderId="72" xfId="1" applyNumberFormat="1" applyFont="1" applyFill="1" applyBorder="1" applyAlignment="1">
      <alignment horizontal="center" vertical="center" shrinkToFit="1"/>
    </xf>
    <xf numFmtId="180" fontId="25" fillId="2" borderId="73" xfId="1" applyNumberFormat="1" applyFont="1" applyFill="1" applyBorder="1" applyAlignment="1">
      <alignment horizontal="center" vertical="center" shrinkToFit="1"/>
    </xf>
    <xf numFmtId="0" fontId="25" fillId="2" borderId="19" xfId="1" applyFont="1" applyFill="1" applyBorder="1" applyAlignment="1">
      <alignment horizontal="center" vertical="center" shrinkToFit="1"/>
    </xf>
    <xf numFmtId="0" fontId="25" fillId="2" borderId="16" xfId="1" applyFont="1" applyFill="1" applyBorder="1" applyAlignment="1">
      <alignment horizontal="center" vertical="center" shrinkToFit="1"/>
    </xf>
    <xf numFmtId="0" fontId="25" fillId="2" borderId="17" xfId="1" applyFont="1" applyFill="1" applyBorder="1" applyAlignment="1">
      <alignment horizontal="center" vertical="center" shrinkToFit="1"/>
    </xf>
    <xf numFmtId="0" fontId="25" fillId="2" borderId="18" xfId="1" applyFont="1" applyFill="1" applyBorder="1" applyAlignment="1">
      <alignment horizontal="center" vertical="center" shrinkToFit="1"/>
    </xf>
    <xf numFmtId="0" fontId="25" fillId="2" borderId="61" xfId="1" applyFont="1" applyFill="1" applyBorder="1" applyAlignment="1">
      <alignment horizontal="center" vertical="center" shrinkToFit="1"/>
    </xf>
    <xf numFmtId="0" fontId="25" fillId="2" borderId="60" xfId="1" applyFont="1" applyFill="1" applyBorder="1" applyAlignment="1">
      <alignment horizontal="center" vertical="center" shrinkToFit="1"/>
    </xf>
    <xf numFmtId="180" fontId="25" fillId="2" borderId="61" xfId="1" applyNumberFormat="1" applyFont="1" applyFill="1" applyBorder="1" applyAlignment="1">
      <alignment horizontal="center" vertical="center" shrinkToFit="1"/>
    </xf>
    <xf numFmtId="180" fontId="25" fillId="2" borderId="60" xfId="1" applyNumberFormat="1" applyFont="1" applyFill="1" applyBorder="1" applyAlignment="1">
      <alignment horizontal="center" vertical="center" shrinkToFit="1"/>
    </xf>
    <xf numFmtId="176" fontId="25" fillId="2" borderId="87" xfId="1" applyNumberFormat="1" applyFont="1" applyFill="1" applyBorder="1" applyAlignment="1">
      <alignment horizontal="center" vertical="center" shrinkToFit="1"/>
    </xf>
    <xf numFmtId="176" fontId="25" fillId="2" borderId="4" xfId="1" applyNumberFormat="1" applyFont="1" applyFill="1" applyBorder="1" applyAlignment="1">
      <alignment horizontal="center" vertical="center" shrinkToFit="1"/>
    </xf>
    <xf numFmtId="176" fontId="25" fillId="2" borderId="55" xfId="1" applyNumberFormat="1" applyFont="1" applyFill="1" applyBorder="1" applyAlignment="1">
      <alignment horizontal="center" vertical="center" shrinkToFit="1"/>
    </xf>
    <xf numFmtId="180" fontId="25" fillId="2" borderId="64" xfId="1" applyNumberFormat="1" applyFont="1" applyFill="1" applyBorder="1" applyAlignment="1">
      <alignment horizontal="center" vertical="center" shrinkToFit="1"/>
    </xf>
    <xf numFmtId="180" fontId="25" fillId="2" borderId="66" xfId="1" applyNumberFormat="1" applyFont="1" applyFill="1" applyBorder="1" applyAlignment="1">
      <alignment horizontal="center" vertical="center" shrinkToFit="1"/>
    </xf>
    <xf numFmtId="197" fontId="25" fillId="2" borderId="54" xfId="1" applyNumberFormat="1" applyFont="1" applyFill="1" applyBorder="1" applyAlignment="1">
      <alignment horizontal="center" vertical="center" shrinkToFit="1"/>
    </xf>
    <xf numFmtId="197" fontId="25" fillId="2" borderId="131" xfId="1" applyNumberFormat="1" applyFont="1" applyFill="1" applyBorder="1" applyAlignment="1">
      <alignment horizontal="center" vertical="center" shrinkToFit="1"/>
    </xf>
    <xf numFmtId="197" fontId="25" fillId="2" borderId="36" xfId="1" applyNumberFormat="1" applyFont="1" applyFill="1" applyBorder="1" applyAlignment="1">
      <alignment horizontal="center" vertical="center" shrinkToFit="1"/>
    </xf>
    <xf numFmtId="197" fontId="25" fillId="2" borderId="67" xfId="1" applyNumberFormat="1" applyFont="1" applyFill="1" applyBorder="1" applyAlignment="1">
      <alignment horizontal="center" vertical="center" shrinkToFit="1"/>
    </xf>
    <xf numFmtId="197" fontId="25" fillId="2" borderId="37" xfId="1" applyNumberFormat="1" applyFont="1" applyFill="1" applyBorder="1" applyAlignment="1">
      <alignment horizontal="center" vertical="center" shrinkToFit="1"/>
    </xf>
    <xf numFmtId="197" fontId="25" fillId="2" borderId="79" xfId="1" applyNumberFormat="1" applyFont="1" applyFill="1" applyBorder="1" applyAlignment="1">
      <alignment horizontal="center" vertical="center" shrinkToFit="1"/>
    </xf>
    <xf numFmtId="0" fontId="25" fillId="2" borderId="54" xfId="1" applyFont="1" applyFill="1" applyBorder="1" applyAlignment="1">
      <alignment horizontal="center" vertical="center" shrinkToFit="1"/>
    </xf>
    <xf numFmtId="0" fontId="25" fillId="2" borderId="131" xfId="1" applyFont="1" applyFill="1" applyBorder="1" applyAlignment="1">
      <alignment horizontal="center" vertical="center" shrinkToFit="1"/>
    </xf>
    <xf numFmtId="0" fontId="25" fillId="2" borderId="36" xfId="1" applyFont="1" applyFill="1" applyBorder="1" applyAlignment="1">
      <alignment horizontal="center" vertical="center" shrinkToFit="1"/>
    </xf>
    <xf numFmtId="0" fontId="25" fillId="2" borderId="67" xfId="1" applyFont="1" applyFill="1" applyBorder="1" applyAlignment="1">
      <alignment horizontal="center" vertical="center" shrinkToFit="1"/>
    </xf>
    <xf numFmtId="0" fontId="25" fillId="2" borderId="56" xfId="1" applyFont="1" applyFill="1" applyBorder="1" applyAlignment="1">
      <alignment horizontal="center" vertical="center" shrinkToFit="1"/>
    </xf>
    <xf numFmtId="0" fontId="25" fillId="2" borderId="115" xfId="1" applyFont="1" applyFill="1" applyBorder="1" applyAlignment="1">
      <alignment horizontal="center" vertical="center" shrinkToFit="1"/>
    </xf>
    <xf numFmtId="0" fontId="25" fillId="0" borderId="76" xfId="1" applyFont="1" applyFill="1" applyBorder="1" applyAlignment="1">
      <alignment horizontal="center" vertical="center" shrinkToFit="1"/>
    </xf>
    <xf numFmtId="0" fontId="25" fillId="0" borderId="78" xfId="1" applyFont="1" applyFill="1" applyBorder="1" applyAlignment="1">
      <alignment horizontal="center" vertical="center" shrinkToFit="1"/>
    </xf>
    <xf numFmtId="0" fontId="25" fillId="0" borderId="36" xfId="1" applyFont="1" applyFill="1" applyBorder="1" applyAlignment="1">
      <alignment horizontal="center" vertical="center" shrinkToFit="1"/>
    </xf>
    <xf numFmtId="0" fontId="25" fillId="0" borderId="67" xfId="1" applyFont="1" applyFill="1" applyBorder="1" applyAlignment="1">
      <alignment horizontal="center" vertical="center" shrinkToFit="1"/>
    </xf>
    <xf numFmtId="0" fontId="25" fillId="0" borderId="56" xfId="1" applyFont="1" applyFill="1" applyBorder="1" applyAlignment="1">
      <alignment horizontal="center" vertical="center" shrinkToFit="1"/>
    </xf>
    <xf numFmtId="0" fontId="25" fillId="0" borderId="115" xfId="1" applyFont="1" applyFill="1" applyBorder="1" applyAlignment="1">
      <alignment horizontal="center" vertical="center" shrinkToFit="1"/>
    </xf>
    <xf numFmtId="176" fontId="25" fillId="2" borderId="145" xfId="1" applyNumberFormat="1" applyFont="1" applyFill="1" applyBorder="1" applyAlignment="1">
      <alignment horizontal="center" vertical="center" shrinkToFit="1"/>
    </xf>
    <xf numFmtId="176" fontId="25" fillId="2" borderId="46" xfId="1" applyNumberFormat="1" applyFont="1" applyFill="1" applyBorder="1" applyAlignment="1">
      <alignment horizontal="center" vertical="center" shrinkToFit="1"/>
    </xf>
    <xf numFmtId="0" fontId="25" fillId="2" borderId="3" xfId="1" applyFont="1" applyFill="1" applyBorder="1" applyAlignment="1">
      <alignment vertical="center" shrinkToFit="1"/>
    </xf>
    <xf numFmtId="0" fontId="25" fillId="2" borderId="4" xfId="1" applyFont="1" applyFill="1" applyBorder="1" applyAlignment="1">
      <alignment vertical="center" shrinkToFit="1"/>
    </xf>
    <xf numFmtId="0" fontId="25" fillId="2" borderId="30" xfId="1" applyFont="1" applyFill="1" applyBorder="1" applyAlignment="1">
      <alignment vertical="center" shrinkToFit="1"/>
    </xf>
    <xf numFmtId="176" fontId="25" fillId="3" borderId="1" xfId="1" applyNumberFormat="1" applyFont="1" applyFill="1" applyBorder="1" applyAlignment="1">
      <alignment horizontal="right" vertical="center" shrinkToFit="1"/>
    </xf>
    <xf numFmtId="0" fontId="32" fillId="2" borderId="11" xfId="1" applyFont="1" applyFill="1" applyBorder="1" applyAlignment="1">
      <alignment vertical="center" shrinkToFit="1"/>
    </xf>
    <xf numFmtId="176" fontId="32" fillId="2" borderId="11" xfId="1" applyNumberFormat="1" applyFont="1" applyFill="1" applyBorder="1" applyAlignment="1">
      <alignment horizontal="right" vertical="center" shrinkToFit="1"/>
    </xf>
    <xf numFmtId="0" fontId="28" fillId="3" borderId="3" xfId="0" applyFont="1" applyFill="1" applyBorder="1" applyAlignment="1" applyProtection="1">
      <alignment vertical="center" shrinkToFit="1"/>
      <protection locked="0"/>
    </xf>
    <xf numFmtId="0" fontId="28" fillId="3" borderId="4" xfId="0" applyFont="1" applyFill="1" applyBorder="1" applyAlignment="1" applyProtection="1">
      <alignment vertical="center" shrinkToFit="1"/>
      <protection locked="0"/>
    </xf>
    <xf numFmtId="0" fontId="28" fillId="3" borderId="30" xfId="0" applyFont="1" applyFill="1" applyBorder="1" applyAlignment="1" applyProtection="1">
      <alignment vertical="center" shrinkToFit="1"/>
      <protection locked="0"/>
    </xf>
    <xf numFmtId="0" fontId="28" fillId="3" borderId="5" xfId="0" applyFont="1" applyFill="1" applyBorder="1" applyAlignment="1" applyProtection="1">
      <alignment vertical="center" shrinkToFit="1"/>
      <protection locked="0"/>
    </xf>
    <xf numFmtId="0" fontId="28" fillId="3" borderId="0" xfId="0" applyFont="1" applyFill="1" applyBorder="1" applyAlignment="1" applyProtection="1">
      <alignment vertical="center" shrinkToFit="1"/>
      <protection locked="0"/>
    </xf>
    <xf numFmtId="0" fontId="28" fillId="3" borderId="6" xfId="0" applyFont="1" applyFill="1" applyBorder="1" applyAlignment="1" applyProtection="1">
      <alignment vertical="center" shrinkToFit="1"/>
      <protection locked="0"/>
    </xf>
    <xf numFmtId="0" fontId="28" fillId="3" borderId="7" xfId="0" applyFont="1" applyFill="1" applyBorder="1" applyAlignment="1" applyProtection="1">
      <alignment vertical="center" shrinkToFit="1"/>
      <protection locked="0"/>
    </xf>
    <xf numFmtId="0" fontId="28" fillId="3" borderId="8" xfId="0" applyFont="1" applyFill="1" applyBorder="1" applyAlignment="1" applyProtection="1">
      <alignment vertical="center" shrinkToFit="1"/>
      <protection locked="0"/>
    </xf>
    <xf numFmtId="0" fontId="28" fillId="3" borderId="13" xfId="0" applyFont="1" applyFill="1" applyBorder="1" applyAlignment="1" applyProtection="1">
      <alignment vertical="center" shrinkToFit="1"/>
      <protection locked="0"/>
    </xf>
    <xf numFmtId="0" fontId="25" fillId="2" borderId="145" xfId="0" applyFont="1" applyFill="1" applyBorder="1" applyAlignment="1">
      <alignment horizontal="center" vertical="center" shrinkToFit="1"/>
    </xf>
    <xf numFmtId="0" fontId="25" fillId="2" borderId="80" xfId="0" applyFont="1" applyFill="1" applyBorder="1" applyAlignment="1">
      <alignment horizontal="center" vertical="center" shrinkToFit="1"/>
    </xf>
    <xf numFmtId="176" fontId="25" fillId="2" borderId="97" xfId="1" applyNumberFormat="1" applyFont="1" applyFill="1" applyBorder="1" applyAlignment="1">
      <alignment horizontal="center" vertical="center" shrinkToFit="1"/>
    </xf>
    <xf numFmtId="176" fontId="25" fillId="2" borderId="133" xfId="1" applyNumberFormat="1" applyFont="1" applyFill="1" applyBorder="1" applyAlignment="1">
      <alignment horizontal="center" vertical="center" shrinkToFit="1"/>
    </xf>
    <xf numFmtId="176" fontId="25" fillId="2" borderId="98" xfId="1" applyNumberFormat="1" applyFont="1" applyFill="1" applyBorder="1" applyAlignment="1">
      <alignment horizontal="center" vertical="center" shrinkToFit="1"/>
    </xf>
    <xf numFmtId="176" fontId="25" fillId="2" borderId="3" xfId="1" applyNumberFormat="1" applyFont="1" applyFill="1" applyBorder="1" applyAlignment="1">
      <alignment horizontal="center" vertical="center" shrinkToFit="1"/>
    </xf>
    <xf numFmtId="176" fontId="25" fillId="2" borderId="72" xfId="1" applyNumberFormat="1" applyFont="1" applyFill="1" applyBorder="1" applyAlignment="1">
      <alignment horizontal="center" vertical="center" shrinkToFit="1"/>
    </xf>
    <xf numFmtId="176" fontId="25" fillId="2" borderId="88" xfId="1" applyNumberFormat="1" applyFont="1" applyFill="1" applyBorder="1" applyAlignment="1">
      <alignment horizontal="center" vertical="center" shrinkToFit="1"/>
    </xf>
    <xf numFmtId="0" fontId="25" fillId="2" borderId="151" xfId="1" applyFont="1" applyFill="1" applyBorder="1" applyAlignment="1">
      <alignment vertical="center" shrinkToFit="1"/>
    </xf>
    <xf numFmtId="0" fontId="25" fillId="2" borderId="144" xfId="1" applyFont="1" applyFill="1" applyBorder="1" applyAlignment="1">
      <alignment vertical="center" shrinkToFit="1"/>
    </xf>
    <xf numFmtId="0" fontId="25" fillId="2" borderId="51" xfId="1" applyFont="1" applyFill="1" applyBorder="1" applyAlignment="1">
      <alignment vertical="center" shrinkToFit="1"/>
    </xf>
    <xf numFmtId="176" fontId="25" fillId="2" borderId="50" xfId="1" applyNumberFormat="1" applyFont="1" applyFill="1" applyBorder="1" applyAlignment="1">
      <alignment horizontal="right" vertical="center" shrinkToFit="1"/>
    </xf>
    <xf numFmtId="176" fontId="25" fillId="2" borderId="51" xfId="1" applyNumberFormat="1" applyFont="1" applyFill="1" applyBorder="1" applyAlignment="1">
      <alignment horizontal="right" vertical="center" shrinkToFit="1"/>
    </xf>
    <xf numFmtId="0" fontId="25" fillId="2" borderId="12" xfId="0" applyFont="1" applyFill="1" applyBorder="1" applyAlignment="1">
      <alignment vertical="center" shrinkToFit="1"/>
    </xf>
    <xf numFmtId="0" fontId="25" fillId="2" borderId="9" xfId="0" applyFont="1" applyFill="1" applyBorder="1" applyAlignment="1">
      <alignment vertical="center" shrinkToFit="1"/>
    </xf>
    <xf numFmtId="0" fontId="25" fillId="2" borderId="10" xfId="0" applyFont="1" applyFill="1" applyBorder="1" applyAlignment="1">
      <alignment vertical="center" shrinkToFit="1"/>
    </xf>
    <xf numFmtId="176" fontId="25" fillId="3" borderId="11" xfId="1" applyNumberFormat="1" applyFont="1" applyFill="1" applyBorder="1" applyAlignment="1">
      <alignment horizontal="right" vertical="center" shrinkToFit="1"/>
    </xf>
    <xf numFmtId="0" fontId="25" fillId="2" borderId="25" xfId="1" applyFont="1" applyFill="1" applyBorder="1" applyAlignment="1">
      <alignment vertical="center" shrinkToFit="1"/>
    </xf>
    <xf numFmtId="0" fontId="25" fillId="2" borderId="48" xfId="1" applyFont="1" applyFill="1" applyBorder="1" applyAlignment="1">
      <alignment vertical="center" shrinkToFit="1"/>
    </xf>
    <xf numFmtId="176" fontId="25" fillId="2" borderId="56" xfId="1" applyNumberFormat="1" applyFont="1" applyFill="1" applyBorder="1" applyAlignment="1">
      <alignment horizontal="center" vertical="center" shrinkToFit="1"/>
    </xf>
    <xf numFmtId="176" fontId="25" fillId="2" borderId="26" xfId="1" applyNumberFormat="1" applyFont="1" applyFill="1" applyBorder="1" applyAlignment="1">
      <alignment horizontal="center" vertical="center" shrinkToFit="1"/>
    </xf>
    <xf numFmtId="176" fontId="25" fillId="2" borderId="115" xfId="1" applyNumberFormat="1" applyFont="1" applyFill="1" applyBorder="1" applyAlignment="1">
      <alignment horizontal="center" vertical="center" shrinkToFit="1"/>
    </xf>
    <xf numFmtId="176" fontId="25" fillId="2" borderId="82" xfId="1" applyNumberFormat="1" applyFont="1" applyFill="1" applyBorder="1" applyAlignment="1">
      <alignment horizontal="center" vertical="center" shrinkToFit="1"/>
    </xf>
    <xf numFmtId="176" fontId="25" fillId="2" borderId="83" xfId="1" applyNumberFormat="1" applyFont="1" applyFill="1" applyBorder="1" applyAlignment="1">
      <alignment horizontal="center" vertical="center" shrinkToFit="1"/>
    </xf>
    <xf numFmtId="176" fontId="25" fillId="2" borderId="84" xfId="1" applyNumberFormat="1" applyFont="1" applyFill="1" applyBorder="1" applyAlignment="1">
      <alignment horizontal="center" vertical="center" shrinkToFit="1"/>
    </xf>
    <xf numFmtId="176" fontId="25" fillId="2" borderId="65" xfId="1" applyNumberFormat="1" applyFont="1" applyFill="1" applyBorder="1" applyAlignment="1">
      <alignment horizontal="center" vertical="center" shrinkToFit="1"/>
    </xf>
    <xf numFmtId="176" fontId="25" fillId="2" borderId="66" xfId="1" applyNumberFormat="1" applyFont="1" applyFill="1" applyBorder="1" applyAlignment="1">
      <alignment horizontal="center" vertical="center" shrinkToFit="1"/>
    </xf>
    <xf numFmtId="0" fontId="25" fillId="2" borderId="88" xfId="1" applyFont="1" applyFill="1" applyBorder="1" applyAlignment="1">
      <alignment horizontal="left" vertical="center" shrinkToFit="1"/>
    </xf>
    <xf numFmtId="0" fontId="25" fillId="2" borderId="73" xfId="1" applyFont="1" applyFill="1" applyBorder="1" applyAlignment="1">
      <alignment horizontal="left" vertical="center" shrinkToFit="1"/>
    </xf>
    <xf numFmtId="0" fontId="25" fillId="2" borderId="0" xfId="1" applyFont="1" applyFill="1" applyBorder="1" applyAlignment="1">
      <alignment horizontal="left" vertical="center" shrinkToFit="1"/>
    </xf>
    <xf numFmtId="0" fontId="25" fillId="2" borderId="34" xfId="1" applyFont="1" applyFill="1" applyBorder="1" applyAlignment="1">
      <alignment horizontal="left" vertical="center" shrinkToFit="1"/>
    </xf>
    <xf numFmtId="0" fontId="25" fillId="2" borderId="8" xfId="1" applyFont="1" applyFill="1" applyBorder="1" applyAlignment="1">
      <alignment horizontal="left" vertical="center" shrinkToFit="1"/>
    </xf>
    <xf numFmtId="0" fontId="25" fillId="2" borderId="28" xfId="1" applyFont="1" applyFill="1" applyBorder="1" applyAlignment="1">
      <alignment horizontal="left" vertical="center" shrinkToFit="1"/>
    </xf>
    <xf numFmtId="0" fontId="25" fillId="2" borderId="47" xfId="1" applyFont="1" applyFill="1" applyBorder="1" applyAlignment="1">
      <alignment horizontal="center" vertical="center" shrinkToFit="1"/>
    </xf>
    <xf numFmtId="0" fontId="25" fillId="2" borderId="48" xfId="1" applyFont="1" applyFill="1" applyBorder="1" applyAlignment="1">
      <alignment horizontal="center" vertical="center" shrinkToFit="1"/>
    </xf>
    <xf numFmtId="0" fontId="25" fillId="2" borderId="49" xfId="1" applyFont="1" applyFill="1" applyBorder="1" applyAlignment="1">
      <alignment horizontal="center" vertical="center" shrinkToFit="1"/>
    </xf>
    <xf numFmtId="199" fontId="25" fillId="2" borderId="48" xfId="1" applyNumberFormat="1" applyFont="1" applyFill="1" applyBorder="1" applyAlignment="1">
      <alignment horizontal="center" vertical="center" shrinkToFit="1"/>
    </xf>
    <xf numFmtId="199" fontId="25" fillId="2" borderId="49" xfId="1" applyNumberFormat="1" applyFont="1" applyFill="1" applyBorder="1" applyAlignment="1">
      <alignment horizontal="center" vertical="center" shrinkToFit="1"/>
    </xf>
    <xf numFmtId="176" fontId="25" fillId="2" borderId="17" xfId="1" applyNumberFormat="1" applyFont="1" applyFill="1" applyBorder="1" applyAlignment="1">
      <alignment horizontal="right" vertical="center" shrinkToFit="1"/>
    </xf>
    <xf numFmtId="176" fontId="25" fillId="2" borderId="20" xfId="1" applyNumberFormat="1" applyFont="1" applyFill="1" applyBorder="1" applyAlignment="1">
      <alignment horizontal="right" vertical="center" shrinkToFit="1"/>
    </xf>
    <xf numFmtId="0" fontId="25" fillId="2" borderId="49" xfId="1" applyFont="1" applyFill="1" applyBorder="1" applyAlignment="1">
      <alignment vertical="center" shrinkToFit="1"/>
    </xf>
    <xf numFmtId="176" fontId="25" fillId="2" borderId="183" xfId="1" applyNumberFormat="1" applyFont="1" applyFill="1" applyBorder="1" applyAlignment="1">
      <alignment horizontal="center" vertical="center" shrinkToFit="1"/>
    </xf>
    <xf numFmtId="176" fontId="25" fillId="2" borderId="184" xfId="1" applyNumberFormat="1" applyFont="1" applyFill="1" applyBorder="1" applyAlignment="1">
      <alignment horizontal="center" vertical="center" shrinkToFit="1"/>
    </xf>
    <xf numFmtId="176" fontId="25" fillId="2" borderId="185" xfId="1" applyNumberFormat="1" applyFont="1" applyFill="1" applyBorder="1" applyAlignment="1">
      <alignment horizontal="center" vertical="center" shrinkToFit="1"/>
    </xf>
    <xf numFmtId="0" fontId="39" fillId="2" borderId="17" xfId="1" applyFont="1" applyFill="1" applyBorder="1" applyAlignment="1">
      <alignment horizontal="center" vertical="center" shrinkToFit="1"/>
    </xf>
    <xf numFmtId="0" fontId="39" fillId="2" borderId="48" xfId="1" applyFont="1" applyFill="1" applyBorder="1" applyAlignment="1">
      <alignment horizontal="center" vertical="center" shrinkToFit="1"/>
    </xf>
    <xf numFmtId="0" fontId="39" fillId="2" borderId="49" xfId="1" applyFont="1" applyFill="1" applyBorder="1" applyAlignment="1">
      <alignment horizontal="center" vertical="center" shrinkToFit="1"/>
    </xf>
    <xf numFmtId="176" fontId="39" fillId="2" borderId="162" xfId="1" applyNumberFormat="1" applyFont="1" applyFill="1" applyBorder="1" applyAlignment="1">
      <alignment horizontal="right" vertical="center" shrinkToFit="1"/>
    </xf>
    <xf numFmtId="0" fontId="39" fillId="2" borderId="144" xfId="1" applyFont="1" applyFill="1" applyBorder="1" applyAlignment="1">
      <alignment horizontal="left" vertical="center" shrinkToFit="1"/>
    </xf>
    <xf numFmtId="0" fontId="39" fillId="2" borderId="51" xfId="1" applyFont="1" applyFill="1" applyBorder="1" applyAlignment="1">
      <alignment horizontal="left" vertical="center" shrinkToFit="1"/>
    </xf>
    <xf numFmtId="176" fontId="39" fillId="2" borderId="165" xfId="1" applyNumberFormat="1" applyFont="1" applyFill="1" applyBorder="1" applyAlignment="1">
      <alignment horizontal="right" vertical="center" shrinkToFit="1"/>
    </xf>
    <xf numFmtId="0" fontId="39" fillId="2" borderId="0" xfId="1" applyFont="1" applyFill="1" applyBorder="1" applyAlignment="1">
      <alignment vertical="center" shrinkToFit="1"/>
    </xf>
    <xf numFmtId="0" fontId="39" fillId="2" borderId="34" xfId="1" applyFont="1" applyFill="1" applyBorder="1" applyAlignment="1">
      <alignment vertical="center" shrinkToFit="1"/>
    </xf>
    <xf numFmtId="176" fontId="39" fillId="2" borderId="147" xfId="1" applyNumberFormat="1" applyFont="1" applyFill="1" applyBorder="1" applyAlignment="1">
      <alignment horizontal="right" vertical="center" shrinkToFit="1"/>
    </xf>
    <xf numFmtId="0" fontId="39" fillId="2" borderId="151" xfId="1" applyFont="1" applyFill="1" applyBorder="1" applyAlignment="1">
      <alignment vertical="center" shrinkToFit="1"/>
    </xf>
    <xf numFmtId="0" fontId="39" fillId="2" borderId="144" xfId="1" applyFont="1" applyFill="1" applyBorder="1" applyAlignment="1">
      <alignment vertical="center" shrinkToFit="1"/>
    </xf>
    <xf numFmtId="0" fontId="39" fillId="2" borderId="51" xfId="1" applyFont="1" applyFill="1" applyBorder="1" applyAlignment="1">
      <alignment vertical="center" shrinkToFit="1"/>
    </xf>
    <xf numFmtId="176" fontId="39" fillId="2" borderId="167" xfId="1" applyNumberFormat="1" applyFont="1" applyFill="1" applyBorder="1" applyAlignment="1">
      <alignment horizontal="right" vertical="center" shrinkToFit="1"/>
    </xf>
    <xf numFmtId="0" fontId="41" fillId="2" borderId="18" xfId="1" applyFont="1" applyFill="1" applyBorder="1" applyAlignment="1">
      <alignment vertical="center" wrapText="1" shrinkToFit="1"/>
    </xf>
    <xf numFmtId="0" fontId="41" fillId="2" borderId="20" xfId="1" applyFont="1" applyFill="1" applyBorder="1" applyAlignment="1">
      <alignment vertical="center" wrapText="1" shrinkToFit="1"/>
    </xf>
    <xf numFmtId="0" fontId="41" fillId="2" borderId="65" xfId="1" applyFont="1" applyFill="1" applyBorder="1" applyAlignment="1">
      <alignment vertical="center" wrapText="1" shrinkToFit="1"/>
    </xf>
    <xf numFmtId="0" fontId="41" fillId="2" borderId="66" xfId="1" applyFont="1" applyFill="1" applyBorder="1" applyAlignment="1">
      <alignment vertical="center" wrapText="1" shrinkToFit="1"/>
    </xf>
    <xf numFmtId="0" fontId="39" fillId="2" borderId="17" xfId="1" applyFont="1" applyFill="1" applyBorder="1" applyAlignment="1">
      <alignment horizontal="center" vertical="center" wrapText="1" shrinkToFit="1"/>
    </xf>
    <xf numFmtId="0" fontId="39" fillId="2" borderId="18" xfId="1" applyFont="1" applyFill="1" applyBorder="1" applyAlignment="1">
      <alignment horizontal="center" vertical="center" wrapText="1" shrinkToFit="1"/>
    </xf>
    <xf numFmtId="0" fontId="39" fillId="2" borderId="20" xfId="1" applyFont="1" applyFill="1" applyBorder="1" applyAlignment="1">
      <alignment horizontal="center" vertical="center" wrapText="1" shrinkToFit="1"/>
    </xf>
    <xf numFmtId="0" fontId="39" fillId="2" borderId="64" xfId="1" applyFont="1" applyFill="1" applyBorder="1" applyAlignment="1">
      <alignment horizontal="center" vertical="center" wrapText="1" shrinkToFit="1"/>
    </xf>
    <xf numFmtId="0" fontId="39" fillId="2" borderId="65" xfId="1" applyFont="1" applyFill="1" applyBorder="1" applyAlignment="1">
      <alignment horizontal="center" vertical="center" wrapText="1" shrinkToFit="1"/>
    </xf>
    <xf numFmtId="0" fontId="39" fillId="2" borderId="66" xfId="1" applyFont="1" applyFill="1" applyBorder="1" applyAlignment="1">
      <alignment horizontal="center" vertical="center" wrapText="1" shrinkToFit="1"/>
    </xf>
    <xf numFmtId="193" fontId="39" fillId="2" borderId="152" xfId="0" applyNumberFormat="1" applyFont="1" applyFill="1" applyBorder="1" applyAlignment="1">
      <alignment horizontal="right" vertical="center" shrinkToFit="1"/>
    </xf>
    <xf numFmtId="193" fontId="39" fillId="2" borderId="147" xfId="0" applyNumberFormat="1" applyFont="1" applyFill="1" applyBorder="1" applyAlignment="1">
      <alignment horizontal="right" vertical="center" shrinkToFit="1"/>
    </xf>
    <xf numFmtId="0" fontId="25" fillId="2" borderId="166" xfId="1" applyFont="1" applyFill="1" applyBorder="1" applyAlignment="1">
      <alignment vertical="center" shrinkToFit="1"/>
    </xf>
    <xf numFmtId="0" fontId="25" fillId="2" borderId="59" xfId="1" applyFont="1" applyFill="1" applyBorder="1" applyAlignment="1">
      <alignment vertical="center" shrinkToFit="1"/>
    </xf>
    <xf numFmtId="0" fontId="25" fillId="2" borderId="60" xfId="1" applyFont="1" applyFill="1" applyBorder="1" applyAlignment="1">
      <alignment vertical="center" shrinkToFit="1"/>
    </xf>
    <xf numFmtId="176" fontId="25" fillId="2" borderId="163" xfId="1" applyNumberFormat="1" applyFont="1" applyFill="1" applyBorder="1" applyAlignment="1">
      <alignment horizontal="right" vertical="center" shrinkToFit="1"/>
    </xf>
    <xf numFmtId="0" fontId="25" fillId="2" borderId="159" xfId="1" applyFont="1" applyFill="1" applyBorder="1" applyAlignment="1">
      <alignment vertical="center" shrinkToFit="1"/>
    </xf>
    <xf numFmtId="0" fontId="25" fillId="2" borderId="46" xfId="1" applyFont="1" applyFill="1" applyBorder="1" applyAlignment="1">
      <alignment vertical="center" shrinkToFit="1"/>
    </xf>
    <xf numFmtId="0" fontId="25" fillId="2" borderId="80" xfId="1" applyFont="1" applyFill="1" applyBorder="1" applyAlignment="1">
      <alignment vertical="center" shrinkToFit="1"/>
    </xf>
    <xf numFmtId="0" fontId="39" fillId="2" borderId="3" xfId="1" applyFont="1" applyFill="1" applyBorder="1" applyAlignment="1">
      <alignment vertical="center" wrapText="1" shrinkToFit="1"/>
    </xf>
    <xf numFmtId="0" fontId="39" fillId="2" borderId="4" xfId="1" applyFont="1" applyFill="1" applyBorder="1" applyAlignment="1">
      <alignment vertical="center" wrapText="1" shrinkToFit="1"/>
    </xf>
    <xf numFmtId="0" fontId="39" fillId="2" borderId="55" xfId="1" applyFont="1" applyFill="1" applyBorder="1" applyAlignment="1">
      <alignment vertical="center" wrapText="1" shrinkToFit="1"/>
    </xf>
    <xf numFmtId="0" fontId="39" fillId="2" borderId="5" xfId="1" applyFont="1" applyFill="1" applyBorder="1" applyAlignment="1">
      <alignment vertical="center" wrapText="1" shrinkToFit="1"/>
    </xf>
    <xf numFmtId="0" fontId="39" fillId="2" borderId="0" xfId="1" applyFont="1" applyFill="1" applyBorder="1" applyAlignment="1">
      <alignment vertical="center" wrapText="1" shrinkToFit="1"/>
    </xf>
    <xf numFmtId="0" fontId="39" fillId="2" borderId="34" xfId="1" applyFont="1" applyFill="1" applyBorder="1" applyAlignment="1">
      <alignment vertical="center" wrapText="1" shrinkToFit="1"/>
    </xf>
    <xf numFmtId="0" fontId="39" fillId="2" borderId="87" xfId="1" applyFont="1" applyFill="1" applyBorder="1" applyAlignment="1">
      <alignment horizontal="center" vertical="center" wrapText="1" shrinkToFit="1"/>
    </xf>
    <xf numFmtId="0" fontId="39" fillId="2" borderId="4" xfId="1" applyFont="1" applyFill="1" applyBorder="1" applyAlignment="1">
      <alignment horizontal="center" vertical="center" wrapText="1" shrinkToFit="1"/>
    </xf>
    <xf numFmtId="0" fontId="39" fillId="2" borderId="55" xfId="1" applyFont="1" applyFill="1" applyBorder="1" applyAlignment="1">
      <alignment horizontal="center" vertical="center" wrapText="1" shrinkToFit="1"/>
    </xf>
    <xf numFmtId="0" fontId="39" fillId="2" borderId="21" xfId="1" applyFont="1" applyFill="1" applyBorder="1" applyAlignment="1">
      <alignment horizontal="center" vertical="center" wrapText="1" shrinkToFit="1"/>
    </xf>
    <xf numFmtId="0" fontId="39" fillId="2" borderId="0" xfId="1" applyFont="1" applyFill="1" applyBorder="1" applyAlignment="1">
      <alignment horizontal="center" vertical="center" wrapText="1" shrinkToFit="1"/>
    </xf>
    <xf numFmtId="0" fontId="39" fillId="2" borderId="34" xfId="1" applyFont="1" applyFill="1" applyBorder="1" applyAlignment="1">
      <alignment horizontal="center" vertical="center" wrapText="1" shrinkToFit="1"/>
    </xf>
    <xf numFmtId="0" fontId="39" fillId="2" borderId="87" xfId="1" applyNumberFormat="1" applyFont="1" applyFill="1" applyBorder="1" applyAlignment="1">
      <alignment horizontal="center" vertical="center" shrinkToFit="1"/>
    </xf>
    <xf numFmtId="0" fontId="39" fillId="2" borderId="55" xfId="1" applyNumberFormat="1" applyFont="1" applyFill="1" applyBorder="1" applyAlignment="1">
      <alignment horizontal="center" vertical="center" shrinkToFit="1"/>
    </xf>
    <xf numFmtId="0" fontId="39" fillId="2" borderId="64" xfId="1" applyNumberFormat="1" applyFont="1" applyFill="1" applyBorder="1" applyAlignment="1">
      <alignment horizontal="center" vertical="center" shrinkToFit="1"/>
    </xf>
    <xf numFmtId="0" fontId="39" fillId="2" borderId="66" xfId="1" applyNumberFormat="1" applyFont="1" applyFill="1" applyBorder="1" applyAlignment="1">
      <alignment horizontal="center" vertical="center" shrinkToFit="1"/>
    </xf>
    <xf numFmtId="193" fontId="39" fillId="2" borderId="163" xfId="0" applyNumberFormat="1" applyFont="1" applyFill="1" applyBorder="1" applyAlignment="1">
      <alignment horizontal="right" vertical="center" shrinkToFit="1"/>
    </xf>
    <xf numFmtId="193" fontId="39" fillId="2" borderId="54" xfId="0" applyNumberFormat="1" applyFont="1" applyFill="1" applyBorder="1" applyAlignment="1">
      <alignment horizontal="center" vertical="center" shrinkToFit="1"/>
    </xf>
    <xf numFmtId="193" fontId="39" fillId="2" borderId="150" xfId="0" applyNumberFormat="1" applyFont="1" applyFill="1" applyBorder="1" applyAlignment="1">
      <alignment horizontal="center" vertical="center" shrinkToFit="1"/>
    </xf>
    <xf numFmtId="193" fontId="39" fillId="2" borderId="131" xfId="0" applyNumberFormat="1" applyFont="1" applyFill="1" applyBorder="1" applyAlignment="1">
      <alignment horizontal="center" vertical="center" shrinkToFit="1"/>
    </xf>
    <xf numFmtId="193" fontId="39" fillId="2" borderId="36" xfId="0" applyNumberFormat="1" applyFont="1" applyFill="1" applyBorder="1" applyAlignment="1">
      <alignment horizontal="center" vertical="center" shrinkToFit="1"/>
    </xf>
    <xf numFmtId="193" fontId="39" fillId="2" borderId="146" xfId="0" applyNumberFormat="1" applyFont="1" applyFill="1" applyBorder="1" applyAlignment="1">
      <alignment horizontal="center" vertical="center" shrinkToFit="1"/>
    </xf>
    <xf numFmtId="193" fontId="39" fillId="2" borderId="67" xfId="0" applyNumberFormat="1" applyFont="1" applyFill="1" applyBorder="1" applyAlignment="1">
      <alignment horizontal="center" vertical="center" shrinkToFit="1"/>
    </xf>
    <xf numFmtId="193" fontId="39" fillId="2" borderId="37" xfId="0" applyNumberFormat="1" applyFont="1" applyFill="1" applyBorder="1" applyAlignment="1">
      <alignment horizontal="center" vertical="center" shrinkToFit="1"/>
    </xf>
    <xf numFmtId="193" fontId="39" fillId="2" borderId="160" xfId="0" applyNumberFormat="1" applyFont="1" applyFill="1" applyBorder="1" applyAlignment="1">
      <alignment horizontal="center" vertical="center" shrinkToFit="1"/>
    </xf>
    <xf numFmtId="193" fontId="39" fillId="2" borderId="79" xfId="0" applyNumberFormat="1" applyFont="1" applyFill="1" applyBorder="1" applyAlignment="1">
      <alignment horizontal="center" vertical="center" shrinkToFit="1"/>
    </xf>
    <xf numFmtId="0" fontId="39" fillId="2" borderId="72" xfId="1" applyNumberFormat="1" applyFont="1" applyFill="1" applyBorder="1" applyAlignment="1">
      <alignment horizontal="center" vertical="center" shrinkToFit="1"/>
    </xf>
    <xf numFmtId="0" fontId="39" fillId="2" borderId="73" xfId="1" applyNumberFormat="1" applyFont="1" applyFill="1" applyBorder="1" applyAlignment="1">
      <alignment horizontal="center" vertical="center" shrinkToFit="1"/>
    </xf>
    <xf numFmtId="0" fontId="39" fillId="2" borderId="21" xfId="1" applyNumberFormat="1" applyFont="1" applyFill="1" applyBorder="1" applyAlignment="1">
      <alignment horizontal="center" vertical="center" shrinkToFit="1"/>
    </xf>
    <xf numFmtId="0" fontId="39" fillId="2" borderId="34" xfId="1" applyNumberFormat="1" applyFont="1" applyFill="1" applyBorder="1" applyAlignment="1">
      <alignment horizontal="center" vertical="center" shrinkToFit="1"/>
    </xf>
    <xf numFmtId="0" fontId="39" fillId="2" borderId="166" xfId="1" applyFont="1" applyFill="1" applyBorder="1" applyAlignment="1">
      <alignment vertical="center" shrinkToFit="1"/>
    </xf>
    <xf numFmtId="0" fontId="39" fillId="2" borderId="59" xfId="1" applyFont="1" applyFill="1" applyBorder="1" applyAlignment="1">
      <alignment vertical="center" shrinkToFit="1"/>
    </xf>
    <xf numFmtId="0" fontId="39" fillId="2" borderId="60" xfId="1" applyFont="1" applyFill="1" applyBorder="1" applyAlignment="1">
      <alignment vertical="center" shrinkToFit="1"/>
    </xf>
    <xf numFmtId="0" fontId="39" fillId="2" borderId="159" xfId="1" applyFont="1" applyFill="1" applyBorder="1" applyAlignment="1">
      <alignment vertical="center" shrinkToFit="1"/>
    </xf>
    <xf numFmtId="0" fontId="39" fillId="2" borderId="46" xfId="1" applyFont="1" applyFill="1" applyBorder="1" applyAlignment="1">
      <alignment vertical="center" shrinkToFit="1"/>
    </xf>
    <xf numFmtId="0" fontId="39" fillId="2" borderId="80" xfId="1" applyFont="1" applyFill="1" applyBorder="1" applyAlignment="1">
      <alignment vertical="center" shrinkToFit="1"/>
    </xf>
    <xf numFmtId="193" fontId="39" fillId="2" borderId="56" xfId="0" applyNumberFormat="1" applyFont="1" applyFill="1" applyBorder="1" applyAlignment="1">
      <alignment horizontal="center" vertical="center" shrinkToFit="1"/>
    </xf>
    <xf numFmtId="193" fontId="39" fillId="2" borderId="26" xfId="0" applyNumberFormat="1" applyFont="1" applyFill="1" applyBorder="1" applyAlignment="1">
      <alignment horizontal="center" vertical="center" shrinkToFit="1"/>
    </xf>
    <xf numFmtId="193" fontId="39" fillId="2" borderId="115" xfId="0" applyNumberFormat="1" applyFont="1" applyFill="1" applyBorder="1" applyAlignment="1">
      <alignment horizontal="center" vertical="center" shrinkToFit="1"/>
    </xf>
    <xf numFmtId="0" fontId="39" fillId="2" borderId="17" xfId="1" applyFont="1" applyFill="1" applyBorder="1" applyAlignment="1">
      <alignment vertical="center" wrapText="1" shrinkToFit="1"/>
    </xf>
    <xf numFmtId="0" fontId="39" fillId="2" borderId="18" xfId="1" applyFont="1" applyFill="1" applyBorder="1" applyAlignment="1">
      <alignment vertical="center" wrapText="1" shrinkToFit="1"/>
    </xf>
    <xf numFmtId="0" fontId="39" fillId="2" borderId="20" xfId="1" applyFont="1" applyFill="1" applyBorder="1" applyAlignment="1">
      <alignment vertical="center" wrapText="1" shrinkToFit="1"/>
    </xf>
    <xf numFmtId="0" fontId="39" fillId="2" borderId="21" xfId="1" applyFont="1" applyFill="1" applyBorder="1" applyAlignment="1">
      <alignment vertical="center" wrapText="1" shrinkToFit="1"/>
    </xf>
    <xf numFmtId="0" fontId="39" fillId="2" borderId="64" xfId="1" applyFont="1" applyFill="1" applyBorder="1" applyAlignment="1">
      <alignment vertical="center" wrapText="1" shrinkToFit="1"/>
    </xf>
    <xf numFmtId="0" fontId="39" fillId="2" borderId="65" xfId="1" applyFont="1" applyFill="1" applyBorder="1" applyAlignment="1">
      <alignment vertical="center" wrapText="1" shrinkToFit="1"/>
    </xf>
    <xf numFmtId="0" fontId="39" fillId="2" borderId="66" xfId="1" applyFont="1" applyFill="1" applyBorder="1" applyAlignment="1">
      <alignment vertical="center" wrapText="1" shrinkToFit="1"/>
    </xf>
    <xf numFmtId="0" fontId="39" fillId="2" borderId="17" xfId="1" applyNumberFormat="1" applyFont="1" applyFill="1" applyBorder="1" applyAlignment="1">
      <alignment horizontal="center" vertical="center" shrinkToFit="1"/>
    </xf>
    <xf numFmtId="0" fontId="39" fillId="2" borderId="20" xfId="1" applyNumberFormat="1" applyFont="1" applyFill="1" applyBorder="1" applyAlignment="1">
      <alignment horizontal="center" vertical="center" shrinkToFit="1"/>
    </xf>
    <xf numFmtId="0" fontId="39" fillId="2" borderId="72" xfId="1" applyFont="1" applyFill="1" applyBorder="1" applyAlignment="1">
      <alignment vertical="center" shrinkToFit="1"/>
    </xf>
    <xf numFmtId="176" fontId="39" fillId="2" borderId="61" xfId="1" applyNumberFormat="1" applyFont="1" applyFill="1" applyBorder="1" applyAlignment="1">
      <alignment horizontal="center" vertical="center" shrinkToFit="1"/>
    </xf>
    <xf numFmtId="176" fontId="39" fillId="2" borderId="59" xfId="1" applyNumberFormat="1" applyFont="1" applyFill="1" applyBorder="1" applyAlignment="1">
      <alignment horizontal="center" vertical="center" shrinkToFit="1"/>
    </xf>
    <xf numFmtId="176" fontId="39" fillId="2" borderId="186" xfId="1" applyNumberFormat="1" applyFont="1" applyFill="1" applyBorder="1" applyAlignment="1">
      <alignment horizontal="center" vertical="center" shrinkToFit="1"/>
    </xf>
    <xf numFmtId="176" fontId="39" fillId="2" borderId="60" xfId="1" applyNumberFormat="1" applyFont="1" applyFill="1" applyBorder="1" applyAlignment="1">
      <alignment horizontal="center" vertical="center" shrinkToFit="1"/>
    </xf>
    <xf numFmtId="176" fontId="39" fillId="2" borderId="81" xfId="1" applyNumberFormat="1" applyFont="1" applyFill="1" applyBorder="1" applyAlignment="1">
      <alignment horizontal="center" vertical="center" shrinkToFit="1"/>
    </xf>
    <xf numFmtId="176" fontId="39" fillId="2" borderId="8" xfId="1" applyNumberFormat="1" applyFont="1" applyFill="1" applyBorder="1" applyAlignment="1">
      <alignment horizontal="center" vertical="center" shrinkToFit="1"/>
    </xf>
    <xf numFmtId="176" fontId="39" fillId="2" borderId="28" xfId="1" applyNumberFormat="1" applyFont="1" applyFill="1" applyBorder="1" applyAlignment="1">
      <alignment horizontal="center" vertical="center" shrinkToFit="1"/>
    </xf>
    <xf numFmtId="176" fontId="39" fillId="2" borderId="43" xfId="1" applyNumberFormat="1" applyFont="1" applyFill="1" applyBorder="1" applyAlignment="1">
      <alignment horizontal="center" vertical="center" shrinkToFit="1"/>
    </xf>
    <xf numFmtId="176" fontId="39" fillId="2" borderId="14" xfId="1" applyNumberFormat="1" applyFont="1" applyFill="1" applyBorder="1" applyAlignment="1">
      <alignment horizontal="center" vertical="center" shrinkToFit="1"/>
    </xf>
    <xf numFmtId="176" fontId="39" fillId="2" borderId="44" xfId="1" applyNumberFormat="1" applyFont="1" applyFill="1" applyBorder="1" applyAlignment="1">
      <alignment horizontal="center" vertical="center" shrinkToFit="1"/>
    </xf>
    <xf numFmtId="176" fontId="39" fillId="2" borderId="65" xfId="1" applyNumberFormat="1" applyFont="1" applyFill="1" applyBorder="1" applyAlignment="1">
      <alignment horizontal="center" vertical="center" shrinkToFit="1"/>
    </xf>
    <xf numFmtId="176" fontId="39" fillId="2" borderId="66" xfId="1" applyNumberFormat="1" applyFont="1" applyFill="1" applyBorder="1" applyAlignment="1">
      <alignment horizontal="center" vertical="center" shrinkToFit="1"/>
    </xf>
    <xf numFmtId="193" fontId="39" fillId="2" borderId="162" xfId="0" applyNumberFormat="1" applyFont="1" applyFill="1" applyBorder="1" applyAlignment="1">
      <alignment horizontal="right" vertical="center" shrinkToFit="1"/>
    </xf>
    <xf numFmtId="0" fontId="39" fillId="2" borderId="17" xfId="1" applyFont="1" applyFill="1" applyBorder="1" applyAlignment="1">
      <alignment vertical="center" shrinkToFit="1"/>
    </xf>
    <xf numFmtId="0" fontId="39" fillId="2" borderId="18" xfId="1" applyFont="1" applyFill="1" applyBorder="1" applyAlignment="1">
      <alignment vertical="center" shrinkToFit="1"/>
    </xf>
    <xf numFmtId="0" fontId="39" fillId="2" borderId="20" xfId="1" applyFont="1" applyFill="1" applyBorder="1" applyAlignment="1">
      <alignment vertical="center" shrinkToFit="1"/>
    </xf>
    <xf numFmtId="0" fontId="39" fillId="2" borderId="21" xfId="1" applyFont="1" applyFill="1" applyBorder="1" applyAlignment="1">
      <alignment vertical="center" shrinkToFit="1"/>
    </xf>
    <xf numFmtId="0" fontId="39" fillId="2" borderId="47" xfId="1" applyNumberFormat="1" applyFont="1" applyFill="1" applyBorder="1" applyAlignment="1">
      <alignment horizontal="center" vertical="center" shrinkToFit="1"/>
    </xf>
    <xf numFmtId="0" fontId="39" fillId="2" borderId="49" xfId="1" applyNumberFormat="1" applyFont="1" applyFill="1" applyBorder="1" applyAlignment="1">
      <alignment horizontal="center" vertical="center" shrinkToFit="1"/>
    </xf>
    <xf numFmtId="0" fontId="39" fillId="2" borderId="61" xfId="1" applyNumberFormat="1" applyFont="1" applyFill="1" applyBorder="1" applyAlignment="1">
      <alignment horizontal="center" vertical="center" shrinkToFit="1"/>
    </xf>
    <xf numFmtId="0" fontId="39" fillId="2" borderId="60" xfId="1" applyNumberFormat="1" applyFont="1" applyFill="1" applyBorder="1" applyAlignment="1">
      <alignment horizontal="center" vertical="center" shrinkToFit="1"/>
    </xf>
    <xf numFmtId="0" fontId="39" fillId="2" borderId="88" xfId="1" applyFont="1" applyFill="1" applyBorder="1" applyAlignment="1">
      <alignment vertical="center" shrinkToFit="1"/>
    </xf>
    <xf numFmtId="0" fontId="39" fillId="2" borderId="73" xfId="1" applyFont="1" applyFill="1" applyBorder="1" applyAlignment="1">
      <alignment vertical="center" shrinkToFit="1"/>
    </xf>
    <xf numFmtId="0" fontId="39" fillId="2" borderId="65" xfId="1" applyFont="1" applyFill="1" applyBorder="1" applyAlignment="1">
      <alignment vertical="center" shrinkToFit="1"/>
    </xf>
    <xf numFmtId="0" fontId="39" fillId="2" borderId="66" xfId="1" applyFont="1" applyFill="1" applyBorder="1" applyAlignment="1">
      <alignment vertical="center" shrinkToFit="1"/>
    </xf>
    <xf numFmtId="176" fontId="39" fillId="2" borderId="64" xfId="1" applyNumberFormat="1" applyFont="1" applyFill="1" applyBorder="1" applyAlignment="1">
      <alignment horizontal="center" vertical="center" shrinkToFit="1"/>
    </xf>
    <xf numFmtId="176" fontId="39" fillId="2" borderId="88" xfId="1" applyNumberFormat="1" applyFont="1" applyFill="1" applyBorder="1" applyAlignment="1">
      <alignment horizontal="center" vertical="center" shrinkToFit="1"/>
    </xf>
    <xf numFmtId="176" fontId="39" fillId="2" borderId="73" xfId="1" applyNumberFormat="1" applyFont="1" applyFill="1" applyBorder="1" applyAlignment="1">
      <alignment horizontal="center" vertical="center" shrinkToFit="1"/>
    </xf>
    <xf numFmtId="176" fontId="39" fillId="2" borderId="87" xfId="1" applyNumberFormat="1" applyFont="1" applyFill="1" applyBorder="1" applyAlignment="1">
      <alignment horizontal="center" vertical="center" shrinkToFit="1"/>
    </xf>
    <xf numFmtId="176" fontId="39" fillId="2" borderId="4" xfId="1" applyNumberFormat="1" applyFont="1" applyFill="1" applyBorder="1" applyAlignment="1">
      <alignment horizontal="center" vertical="center" shrinkToFit="1"/>
    </xf>
    <xf numFmtId="176" fontId="39" fillId="2" borderId="3" xfId="1" applyNumberFormat="1" applyFont="1" applyFill="1" applyBorder="1" applyAlignment="1">
      <alignment horizontal="center" vertical="center" shrinkToFit="1"/>
    </xf>
    <xf numFmtId="176" fontId="39" fillId="2" borderId="55" xfId="1" applyNumberFormat="1" applyFont="1" applyFill="1" applyBorder="1" applyAlignment="1">
      <alignment horizontal="center" vertical="center" shrinkToFit="1"/>
    </xf>
    <xf numFmtId="176" fontId="39" fillId="2" borderId="72" xfId="1" applyNumberFormat="1" applyFont="1" applyFill="1" applyBorder="1" applyAlignment="1">
      <alignment horizontal="center" vertical="center" shrinkToFit="1"/>
    </xf>
    <xf numFmtId="0" fontId="39" fillId="2" borderId="15" xfId="1" applyFont="1" applyFill="1" applyBorder="1" applyAlignment="1">
      <alignment vertical="center" shrinkToFit="1"/>
    </xf>
    <xf numFmtId="0" fontId="39" fillId="2" borderId="19" xfId="1" applyFont="1" applyFill="1" applyBorder="1" applyAlignment="1">
      <alignment vertical="center" shrinkToFit="1"/>
    </xf>
    <xf numFmtId="0" fontId="39" fillId="2" borderId="16" xfId="1" applyFont="1" applyFill="1" applyBorder="1" applyAlignment="1">
      <alignment vertical="center" shrinkToFit="1"/>
    </xf>
    <xf numFmtId="178" fontId="39" fillId="2" borderId="47" xfId="1" applyNumberFormat="1" applyFont="1" applyFill="1" applyBorder="1" applyAlignment="1">
      <alignment horizontal="right" vertical="center" shrinkToFit="1"/>
    </xf>
    <xf numFmtId="178" fontId="39" fillId="2" borderId="49" xfId="1" applyNumberFormat="1" applyFont="1" applyFill="1" applyBorder="1" applyAlignment="1">
      <alignment horizontal="right" vertical="center" shrinkToFit="1"/>
    </xf>
    <xf numFmtId="176" fontId="39" fillId="2" borderId="166" xfId="1" applyNumberFormat="1" applyFont="1" applyFill="1" applyBorder="1" applyAlignment="1">
      <alignment horizontal="center" vertical="center" shrinkToFit="1"/>
    </xf>
    <xf numFmtId="0" fontId="41" fillId="2" borderId="155" xfId="1" applyFont="1" applyFill="1" applyBorder="1" applyAlignment="1">
      <alignment horizontal="center" vertical="center" textRotation="255" wrapText="1" shrinkToFit="1"/>
    </xf>
    <xf numFmtId="0" fontId="41" fillId="2" borderId="155" xfId="1" applyFont="1" applyFill="1" applyBorder="1" applyAlignment="1">
      <alignment horizontal="center" vertical="center" textRotation="255" shrinkToFit="1"/>
    </xf>
    <xf numFmtId="0" fontId="41" fillId="2" borderId="157" xfId="1" applyFont="1" applyFill="1" applyBorder="1" applyAlignment="1">
      <alignment horizontal="center" vertical="center" textRotation="255" shrinkToFit="1"/>
    </xf>
    <xf numFmtId="178" fontId="39" fillId="2" borderId="36" xfId="1" applyNumberFormat="1" applyFont="1" applyFill="1" applyBorder="1" applyAlignment="1">
      <alignment horizontal="center" vertical="center" shrinkToFit="1"/>
    </xf>
    <xf numFmtId="178" fontId="39" fillId="2" borderId="146" xfId="1" applyNumberFormat="1" applyFont="1" applyFill="1" applyBorder="1" applyAlignment="1">
      <alignment horizontal="center" vertical="center" shrinkToFit="1"/>
    </xf>
    <xf numFmtId="178" fontId="39" fillId="2" borderId="153" xfId="1" applyNumberFormat="1" applyFont="1" applyFill="1" applyBorder="1" applyAlignment="1">
      <alignment horizontal="center" vertical="center" shrinkToFit="1"/>
    </xf>
    <xf numFmtId="178" fontId="39" fillId="2" borderId="154" xfId="1" applyNumberFormat="1" applyFont="1" applyFill="1" applyBorder="1" applyAlignment="1">
      <alignment horizontal="center" vertical="center" shrinkToFit="1"/>
    </xf>
    <xf numFmtId="178" fontId="39" fillId="2" borderId="67" xfId="1" applyNumberFormat="1" applyFont="1" applyFill="1" applyBorder="1" applyAlignment="1">
      <alignment horizontal="center" vertical="center" shrinkToFit="1"/>
    </xf>
    <xf numFmtId="178" fontId="39" fillId="2" borderId="37" xfId="1" applyNumberFormat="1" applyFont="1" applyFill="1" applyBorder="1" applyAlignment="1">
      <alignment horizontal="center" vertical="center" shrinkToFit="1"/>
    </xf>
    <xf numFmtId="178" fontId="39" fillId="2" borderId="160" xfId="1" applyNumberFormat="1" applyFont="1" applyFill="1" applyBorder="1" applyAlignment="1">
      <alignment horizontal="center" vertical="center" shrinkToFit="1"/>
    </xf>
    <xf numFmtId="178" fontId="39" fillId="2" borderId="79" xfId="1" applyNumberFormat="1" applyFont="1" applyFill="1" applyBorder="1" applyAlignment="1">
      <alignment horizontal="center" vertical="center" shrinkToFit="1"/>
    </xf>
    <xf numFmtId="0" fontId="39" fillId="2" borderId="89" xfId="1" applyFont="1" applyFill="1" applyBorder="1" applyAlignment="1">
      <alignment vertical="center" shrinkToFit="1"/>
    </xf>
    <xf numFmtId="176" fontId="39" fillId="2" borderId="145" xfId="1" applyNumberFormat="1" applyFont="1" applyFill="1" applyBorder="1" applyAlignment="1">
      <alignment horizontal="center" vertical="center" shrinkToFit="1"/>
    </xf>
    <xf numFmtId="176" fontId="39" fillId="2" borderId="80" xfId="1" applyNumberFormat="1" applyFont="1" applyFill="1" applyBorder="1" applyAlignment="1">
      <alignment horizontal="center" vertical="center" shrinkToFit="1"/>
    </xf>
    <xf numFmtId="176" fontId="39" fillId="2" borderId="90" xfId="1" applyNumberFormat="1" applyFont="1" applyFill="1" applyBorder="1" applyAlignment="1">
      <alignment horizontal="center" vertical="center" shrinkToFit="1"/>
    </xf>
    <xf numFmtId="176" fontId="39" fillId="2" borderId="92" xfId="1" applyNumberFormat="1" applyFont="1" applyFill="1" applyBorder="1" applyAlignment="1">
      <alignment horizontal="center" vertical="center" shrinkToFit="1"/>
    </xf>
    <xf numFmtId="0" fontId="39" fillId="2" borderId="156" xfId="1" applyFont="1" applyFill="1" applyBorder="1" applyAlignment="1">
      <alignment vertical="center" shrinkToFit="1"/>
    </xf>
    <xf numFmtId="176" fontId="39" fillId="2" borderId="17" xfId="1" applyNumberFormat="1" applyFont="1" applyFill="1" applyBorder="1" applyAlignment="1">
      <alignment horizontal="right" vertical="center" shrinkToFit="1"/>
    </xf>
    <xf numFmtId="176" fontId="39" fillId="2" borderId="20" xfId="1" applyNumberFormat="1" applyFont="1" applyFill="1" applyBorder="1" applyAlignment="1">
      <alignment horizontal="right" vertical="center" shrinkToFit="1"/>
    </xf>
    <xf numFmtId="176" fontId="39" fillId="2" borderId="145" xfId="1" applyNumberFormat="1" applyFont="1" applyFill="1" applyBorder="1" applyAlignment="1">
      <alignment horizontal="right" vertical="center" shrinkToFit="1"/>
    </xf>
    <xf numFmtId="176" fontId="39" fillId="2" borderId="80" xfId="1" applyNumberFormat="1" applyFont="1" applyFill="1" applyBorder="1" applyAlignment="1">
      <alignment horizontal="right" vertical="center" shrinkToFit="1"/>
    </xf>
    <xf numFmtId="0" fontId="25" fillId="2" borderId="17" xfId="1" applyFont="1" applyFill="1" applyBorder="1" applyAlignment="1">
      <alignment vertical="center" shrinkToFit="1"/>
    </xf>
    <xf numFmtId="0" fontId="25" fillId="2" borderId="18" xfId="1" applyFont="1" applyFill="1" applyBorder="1" applyAlignment="1">
      <alignment vertical="center" shrinkToFit="1"/>
    </xf>
    <xf numFmtId="0" fontId="25" fillId="2" borderId="20" xfId="1" applyFont="1" applyFill="1" applyBorder="1" applyAlignment="1">
      <alignment vertical="center" shrinkToFit="1"/>
    </xf>
    <xf numFmtId="176" fontId="25" fillId="2" borderId="47" xfId="1" applyNumberFormat="1" applyFont="1" applyFill="1" applyBorder="1" applyAlignment="1">
      <alignment horizontal="right" vertical="center" shrinkToFit="1"/>
    </xf>
    <xf numFmtId="176" fontId="25" fillId="2" borderId="49" xfId="1" applyNumberFormat="1" applyFont="1" applyFill="1" applyBorder="1" applyAlignment="1">
      <alignment horizontal="right" vertical="center" shrinkToFit="1"/>
    </xf>
    <xf numFmtId="176" fontId="25" fillId="2" borderId="145" xfId="1" applyNumberFormat="1" applyFont="1" applyFill="1" applyBorder="1" applyAlignment="1">
      <alignment horizontal="right" vertical="center" shrinkToFit="1"/>
    </xf>
    <xf numFmtId="176" fontId="25" fillId="2" borderId="80" xfId="1" applyNumberFormat="1" applyFont="1" applyFill="1" applyBorder="1" applyAlignment="1">
      <alignment horizontal="right" vertical="center" shrinkToFit="1"/>
    </xf>
    <xf numFmtId="176" fontId="25" fillId="2" borderId="72" xfId="1" applyNumberFormat="1" applyFont="1" applyFill="1" applyBorder="1" applyAlignment="1">
      <alignment horizontal="right" vertical="center" shrinkToFit="1"/>
    </xf>
    <xf numFmtId="176" fontId="25" fillId="2" borderId="73" xfId="1" applyNumberFormat="1" applyFont="1" applyFill="1" applyBorder="1" applyAlignment="1">
      <alignment horizontal="right" vertical="center" shrinkToFit="1"/>
    </xf>
    <xf numFmtId="176" fontId="39" fillId="2" borderId="46" xfId="1" applyNumberFormat="1" applyFont="1" applyFill="1" applyBorder="1" applyAlignment="1">
      <alignment horizontal="center" vertical="center" shrinkToFit="1"/>
    </xf>
    <xf numFmtId="176" fontId="39" fillId="2" borderId="91" xfId="1" applyNumberFormat="1" applyFont="1" applyFill="1" applyBorder="1" applyAlignment="1">
      <alignment horizontal="center" vertical="center" shrinkToFit="1"/>
    </xf>
    <xf numFmtId="0" fontId="25" fillId="2" borderId="72" xfId="1" applyNumberFormat="1" applyFont="1" applyFill="1" applyBorder="1" applyAlignment="1">
      <alignment horizontal="center" vertical="center" shrinkToFit="1"/>
    </xf>
    <xf numFmtId="0" fontId="25" fillId="2" borderId="73" xfId="1" applyNumberFormat="1" applyFont="1" applyFill="1" applyBorder="1" applyAlignment="1">
      <alignment horizontal="center" vertical="center" shrinkToFit="1"/>
    </xf>
    <xf numFmtId="178" fontId="25" fillId="2" borderId="72" xfId="1" applyNumberFormat="1" applyFont="1" applyFill="1" applyBorder="1" applyAlignment="1" applyProtection="1">
      <alignment horizontal="right" vertical="center" shrinkToFit="1"/>
      <protection locked="0"/>
    </xf>
    <xf numFmtId="178" fontId="25" fillId="2" borderId="73" xfId="1" applyNumberFormat="1" applyFont="1" applyFill="1" applyBorder="1" applyAlignment="1" applyProtection="1">
      <alignment horizontal="right" vertical="center" shrinkToFit="1"/>
      <protection locked="0"/>
    </xf>
    <xf numFmtId="0" fontId="39" fillId="2" borderId="17" xfId="1" applyFont="1" applyFill="1" applyBorder="1" applyAlignment="1">
      <alignment vertical="center" wrapText="1"/>
    </xf>
    <xf numFmtId="0" fontId="39" fillId="2" borderId="18" xfId="1" applyFont="1" applyFill="1" applyBorder="1" applyAlignment="1">
      <alignment vertical="center"/>
    </xf>
    <xf numFmtId="0" fontId="39" fillId="2" borderId="20" xfId="1" applyFont="1" applyFill="1" applyBorder="1" applyAlignment="1">
      <alignment vertical="center"/>
    </xf>
    <xf numFmtId="0" fontId="39" fillId="2" borderId="21" xfId="1" applyFont="1" applyFill="1" applyBorder="1" applyAlignment="1">
      <alignment vertical="center"/>
    </xf>
    <xf numFmtId="0" fontId="39" fillId="2" borderId="0" xfId="1" applyFont="1" applyFill="1" applyBorder="1" applyAlignment="1">
      <alignment vertical="center"/>
    </xf>
    <xf numFmtId="0" fontId="39" fillId="2" borderId="34" xfId="1" applyFont="1" applyFill="1" applyBorder="1" applyAlignment="1">
      <alignment vertical="center"/>
    </xf>
    <xf numFmtId="178" fontId="39" fillId="2" borderId="54" xfId="1" applyNumberFormat="1" applyFont="1" applyFill="1" applyBorder="1" applyAlignment="1">
      <alignment horizontal="center" vertical="center" shrinkToFit="1"/>
    </xf>
    <xf numFmtId="178" fontId="39" fillId="2" borderId="150" xfId="1" applyNumberFormat="1" applyFont="1" applyFill="1" applyBorder="1" applyAlignment="1">
      <alignment horizontal="center" vertical="center" shrinkToFit="1"/>
    </xf>
    <xf numFmtId="178" fontId="39" fillId="2" borderId="131" xfId="1" applyNumberFormat="1" applyFont="1" applyFill="1" applyBorder="1" applyAlignment="1">
      <alignment horizontal="center" vertical="center" shrinkToFit="1"/>
    </xf>
    <xf numFmtId="178" fontId="39" fillId="2" borderId="56" xfId="1" applyNumberFormat="1" applyFont="1" applyFill="1" applyBorder="1" applyAlignment="1">
      <alignment horizontal="center" vertical="center" shrinkToFit="1"/>
    </xf>
    <xf numFmtId="178" fontId="39" fillId="2" borderId="26" xfId="1" applyNumberFormat="1" applyFont="1" applyFill="1" applyBorder="1" applyAlignment="1">
      <alignment horizontal="center" vertical="center" shrinkToFit="1"/>
    </xf>
    <xf numFmtId="178" fontId="39" fillId="2" borderId="115" xfId="1" applyNumberFormat="1" applyFont="1" applyFill="1" applyBorder="1" applyAlignment="1">
      <alignment horizontal="center" vertical="center" shrinkToFit="1"/>
    </xf>
    <xf numFmtId="178" fontId="39" fillId="2" borderId="72" xfId="1" applyNumberFormat="1" applyFont="1" applyFill="1" applyBorder="1" applyAlignment="1">
      <alignment horizontal="right" vertical="center" shrinkToFit="1"/>
    </xf>
    <xf numFmtId="178" fontId="39" fillId="2" borderId="73" xfId="1" applyNumberFormat="1" applyFont="1" applyFill="1" applyBorder="1" applyAlignment="1">
      <alignment horizontal="right" vertical="center" shrinkToFit="1"/>
    </xf>
    <xf numFmtId="0" fontId="25" fillId="2" borderId="17" xfId="1" applyFont="1" applyFill="1" applyBorder="1" applyAlignment="1">
      <alignment vertical="center" wrapText="1"/>
    </xf>
    <xf numFmtId="0" fontId="25" fillId="2" borderId="18" xfId="1" applyFont="1" applyFill="1" applyBorder="1" applyAlignment="1">
      <alignment vertical="center"/>
    </xf>
    <xf numFmtId="0" fontId="25" fillId="2" borderId="20" xfId="1" applyFont="1" applyFill="1" applyBorder="1" applyAlignment="1">
      <alignment vertical="center"/>
    </xf>
    <xf numFmtId="0" fontId="25" fillId="2" borderId="21" xfId="1" applyFont="1" applyFill="1" applyBorder="1" applyAlignment="1">
      <alignment vertical="center"/>
    </xf>
    <xf numFmtId="0" fontId="25" fillId="2" borderId="0" xfId="1" applyFont="1" applyFill="1" applyBorder="1" applyAlignment="1">
      <alignment vertical="center"/>
    </xf>
    <xf numFmtId="0" fontId="25" fillId="2" borderId="34" xfId="1" applyFont="1" applyFill="1" applyBorder="1" applyAlignment="1">
      <alignment vertical="center"/>
    </xf>
    <xf numFmtId="0" fontId="25" fillId="2" borderId="47" xfId="1" applyNumberFormat="1" applyFont="1" applyFill="1" applyBorder="1" applyAlignment="1">
      <alignment horizontal="center" vertical="center" shrinkToFit="1"/>
    </xf>
    <xf numFmtId="0" fontId="25" fillId="2" borderId="49" xfId="1" applyNumberFormat="1" applyFont="1" applyFill="1" applyBorder="1" applyAlignment="1">
      <alignment horizontal="center" vertical="center" shrinkToFit="1"/>
    </xf>
    <xf numFmtId="178" fontId="25" fillId="2" borderId="47" xfId="1" applyNumberFormat="1" applyFont="1" applyFill="1" applyBorder="1" applyAlignment="1" applyProtection="1">
      <alignment horizontal="right" vertical="center" shrinkToFit="1"/>
      <protection locked="0"/>
    </xf>
    <xf numFmtId="178" fontId="25" fillId="2" borderId="49" xfId="1" applyNumberFormat="1" applyFont="1" applyFill="1" applyBorder="1" applyAlignment="1" applyProtection="1">
      <alignment horizontal="right" vertical="center" shrinkToFit="1"/>
      <protection locked="0"/>
    </xf>
    <xf numFmtId="0" fontId="25" fillId="2" borderId="87" xfId="1" applyFont="1" applyFill="1" applyBorder="1" applyAlignment="1">
      <alignment vertical="center" wrapText="1" shrinkToFit="1"/>
    </xf>
    <xf numFmtId="0" fontId="25" fillId="2" borderId="21" xfId="1" applyFont="1" applyFill="1" applyBorder="1" applyAlignment="1">
      <alignment vertical="center" shrinkToFit="1"/>
    </xf>
    <xf numFmtId="0" fontId="25" fillId="2" borderId="65" xfId="1" applyFont="1" applyFill="1" applyBorder="1" applyAlignment="1">
      <alignment vertical="center" shrinkToFit="1"/>
    </xf>
    <xf numFmtId="0" fontId="25" fillId="2" borderId="61" xfId="1" applyNumberFormat="1" applyFont="1" applyFill="1" applyBorder="1" applyAlignment="1">
      <alignment horizontal="center" vertical="center" shrinkToFit="1"/>
    </xf>
    <xf numFmtId="0" fontId="25" fillId="2" borderId="60" xfId="1" applyNumberFormat="1" applyFont="1" applyFill="1" applyBorder="1" applyAlignment="1">
      <alignment horizontal="center" vertical="center" shrinkToFit="1"/>
    </xf>
    <xf numFmtId="0" fontId="39" fillId="2" borderId="87" xfId="1" applyFont="1" applyFill="1" applyBorder="1" applyAlignment="1">
      <alignment vertical="center" wrapText="1" shrinkToFit="1"/>
    </xf>
    <xf numFmtId="0" fontId="39" fillId="2" borderId="4" xfId="1" applyFont="1" applyFill="1" applyBorder="1" applyAlignment="1">
      <alignment vertical="center" shrinkToFit="1"/>
    </xf>
    <xf numFmtId="178" fontId="39" fillId="2" borderId="47" xfId="1" applyNumberFormat="1" applyFont="1" applyFill="1" applyBorder="1" applyAlignment="1" applyProtection="1">
      <alignment horizontal="right" vertical="center" shrinkToFit="1"/>
      <protection locked="0"/>
    </xf>
    <xf numFmtId="178" fontId="39" fillId="2" borderId="49" xfId="1" applyNumberFormat="1" applyFont="1" applyFill="1" applyBorder="1" applyAlignment="1" applyProtection="1">
      <alignment horizontal="right" vertical="center" shrinkToFit="1"/>
      <protection locked="0"/>
    </xf>
    <xf numFmtId="178" fontId="39" fillId="2" borderId="54" xfId="1" applyNumberFormat="1" applyFont="1" applyFill="1" applyBorder="1" applyAlignment="1" applyProtection="1">
      <alignment horizontal="center" vertical="center" shrinkToFit="1"/>
      <protection locked="0"/>
    </xf>
    <xf numFmtId="178" fontId="39" fillId="2" borderId="150" xfId="1" applyNumberFormat="1" applyFont="1" applyFill="1" applyBorder="1" applyAlignment="1" applyProtection="1">
      <alignment horizontal="center" vertical="center" shrinkToFit="1"/>
      <protection locked="0"/>
    </xf>
    <xf numFmtId="178" fontId="39" fillId="2" borderId="131" xfId="1" applyNumberFormat="1" applyFont="1" applyFill="1" applyBorder="1" applyAlignment="1" applyProtection="1">
      <alignment horizontal="center" vertical="center" shrinkToFit="1"/>
      <protection locked="0"/>
    </xf>
    <xf numFmtId="178" fontId="39" fillId="2" borderId="56" xfId="1" applyNumberFormat="1" applyFont="1" applyFill="1" applyBorder="1" applyAlignment="1" applyProtection="1">
      <alignment horizontal="center" vertical="center" shrinkToFit="1"/>
      <protection locked="0"/>
    </xf>
    <xf numFmtId="178" fontId="39" fillId="2" borderId="26" xfId="1" applyNumberFormat="1" applyFont="1" applyFill="1" applyBorder="1" applyAlignment="1" applyProtection="1">
      <alignment horizontal="center" vertical="center" shrinkToFit="1"/>
      <protection locked="0"/>
    </xf>
    <xf numFmtId="178" fontId="39" fillId="2" borderId="115" xfId="1" applyNumberFormat="1" applyFont="1" applyFill="1" applyBorder="1" applyAlignment="1" applyProtection="1">
      <alignment horizontal="center" vertical="center" shrinkToFit="1"/>
      <protection locked="0"/>
    </xf>
    <xf numFmtId="178" fontId="39" fillId="2" borderId="72" xfId="1" applyNumberFormat="1" applyFont="1" applyFill="1" applyBorder="1" applyAlignment="1" applyProtection="1">
      <alignment horizontal="right" vertical="center" shrinkToFit="1"/>
      <protection locked="0"/>
    </xf>
    <xf numFmtId="178" fontId="39" fillId="2" borderId="73" xfId="1" applyNumberFormat="1" applyFont="1" applyFill="1" applyBorder="1" applyAlignment="1" applyProtection="1">
      <alignment horizontal="right" vertical="center" shrinkToFit="1"/>
      <protection locked="0"/>
    </xf>
    <xf numFmtId="0" fontId="25" fillId="2" borderId="88" xfId="1" applyFont="1" applyFill="1" applyBorder="1" applyAlignment="1">
      <alignment vertical="center" shrinkToFit="1"/>
    </xf>
    <xf numFmtId="176" fontId="25" fillId="2" borderId="81" xfId="1" applyNumberFormat="1" applyFont="1" applyFill="1" applyBorder="1" applyAlignment="1">
      <alignment horizontal="center" vertical="center" shrinkToFit="1"/>
    </xf>
    <xf numFmtId="176" fontId="25" fillId="2" borderId="8" xfId="1" applyNumberFormat="1" applyFont="1" applyFill="1" applyBorder="1" applyAlignment="1">
      <alignment horizontal="center" vertical="center" shrinkToFit="1"/>
    </xf>
    <xf numFmtId="176" fontId="25" fillId="2" borderId="186" xfId="1" applyNumberFormat="1" applyFont="1" applyFill="1" applyBorder="1" applyAlignment="1">
      <alignment horizontal="center" vertical="center" shrinkToFit="1"/>
    </xf>
    <xf numFmtId="176" fontId="25" fillId="2" borderId="28" xfId="1" applyNumberFormat="1" applyFont="1" applyFill="1" applyBorder="1" applyAlignment="1">
      <alignment horizontal="center" vertical="center" shrinkToFit="1"/>
    </xf>
    <xf numFmtId="176" fontId="25" fillId="2" borderId="64" xfId="1" applyNumberFormat="1" applyFont="1" applyFill="1" applyBorder="1" applyAlignment="1">
      <alignment horizontal="center" vertical="center" shrinkToFit="1"/>
    </xf>
    <xf numFmtId="0" fontId="25" fillId="2" borderId="20" xfId="1" applyFont="1" applyFill="1" applyBorder="1" applyAlignment="1">
      <alignment horizontal="center" vertical="center" shrinkToFit="1"/>
    </xf>
    <xf numFmtId="0" fontId="25" fillId="2" borderId="0" xfId="1" applyFont="1" applyFill="1" applyBorder="1" applyAlignment="1">
      <alignment vertical="center" shrinkToFit="1"/>
    </xf>
    <xf numFmtId="0" fontId="25" fillId="2" borderId="85" xfId="1" applyFont="1" applyFill="1" applyBorder="1" applyAlignment="1">
      <alignment vertical="center" shrinkToFit="1"/>
    </xf>
    <xf numFmtId="0" fontId="25" fillId="2" borderId="19" xfId="1" applyFont="1" applyFill="1" applyBorder="1" applyAlignment="1">
      <alignment vertical="center" shrinkToFit="1"/>
    </xf>
    <xf numFmtId="0" fontId="25" fillId="2" borderId="16" xfId="1" applyFont="1" applyFill="1" applyBorder="1" applyAlignment="1">
      <alignment vertical="center" shrinkToFit="1"/>
    </xf>
    <xf numFmtId="0" fontId="25" fillId="2" borderId="15" xfId="1" applyFont="1" applyFill="1" applyBorder="1" applyAlignment="1">
      <alignment horizontal="center" vertical="center" shrinkToFit="1"/>
    </xf>
    <xf numFmtId="176" fontId="25" fillId="2" borderId="15" xfId="1" applyNumberFormat="1" applyFont="1" applyFill="1" applyBorder="1" applyAlignment="1">
      <alignment horizontal="center" vertical="center" shrinkToFit="1"/>
    </xf>
    <xf numFmtId="176" fontId="25" fillId="2" borderId="19" xfId="1" applyNumberFormat="1" applyFont="1" applyFill="1" applyBorder="1" applyAlignment="1">
      <alignment horizontal="center" vertical="center" shrinkToFit="1"/>
    </xf>
    <xf numFmtId="176" fontId="25" fillId="2" borderId="16" xfId="1" applyNumberFormat="1" applyFont="1" applyFill="1" applyBorder="1" applyAlignment="1">
      <alignment horizontal="center" vertical="center" shrinkToFit="1"/>
    </xf>
    <xf numFmtId="0" fontId="25" fillId="2" borderId="58" xfId="1" applyFont="1" applyFill="1" applyBorder="1" applyAlignment="1">
      <alignment vertical="center" shrinkToFit="1"/>
    </xf>
    <xf numFmtId="0" fontId="25" fillId="2" borderId="5" xfId="1" applyFont="1" applyFill="1" applyBorder="1" applyAlignment="1">
      <alignment horizontal="center" vertical="center" shrinkToFit="1"/>
    </xf>
    <xf numFmtId="176" fontId="25" fillId="2" borderId="68" xfId="1" applyNumberFormat="1" applyFont="1" applyFill="1" applyBorder="1" applyAlignment="1">
      <alignment horizontal="center" vertical="center" shrinkToFit="1"/>
    </xf>
    <xf numFmtId="176" fontId="25" fillId="2" borderId="69" xfId="1" applyNumberFormat="1" applyFont="1" applyFill="1" applyBorder="1" applyAlignment="1">
      <alignment horizontal="center" vertical="center" shrinkToFit="1"/>
    </xf>
    <xf numFmtId="176" fontId="25" fillId="2" borderId="70" xfId="1" applyNumberFormat="1" applyFont="1" applyFill="1" applyBorder="1" applyAlignment="1">
      <alignment horizontal="center" vertical="center" shrinkToFit="1"/>
    </xf>
    <xf numFmtId="176" fontId="25" fillId="3" borderId="15" xfId="1" applyNumberFormat="1" applyFont="1" applyFill="1" applyBorder="1" applyAlignment="1" applyProtection="1">
      <alignment horizontal="center" vertical="center" shrinkToFit="1"/>
      <protection locked="0"/>
    </xf>
    <xf numFmtId="176" fontId="25" fillId="3" borderId="19" xfId="1" applyNumberFormat="1" applyFont="1" applyFill="1" applyBorder="1" applyAlignment="1" applyProtection="1">
      <alignment horizontal="center" vertical="center" shrinkToFit="1"/>
      <protection locked="0"/>
    </xf>
    <xf numFmtId="0" fontId="25" fillId="3" borderId="47" xfId="1" applyFont="1" applyFill="1" applyBorder="1" applyAlignment="1" applyProtection="1">
      <alignment horizontal="center" vertical="center" shrinkToFit="1"/>
      <protection locked="0"/>
    </xf>
    <xf numFmtId="0" fontId="25" fillId="3" borderId="49" xfId="1" applyFont="1" applyFill="1" applyBorder="1" applyAlignment="1" applyProtection="1">
      <alignment horizontal="center" vertical="center" shrinkToFit="1"/>
      <protection locked="0"/>
    </xf>
    <xf numFmtId="0" fontId="25" fillId="2" borderId="76" xfId="1" applyFont="1" applyFill="1" applyBorder="1" applyAlignment="1">
      <alignment horizontal="center" vertical="center" shrinkToFit="1"/>
    </xf>
    <xf numFmtId="0" fontId="25" fillId="2" borderId="77" xfId="1" applyFont="1" applyFill="1" applyBorder="1" applyAlignment="1">
      <alignment horizontal="center" vertical="center" shrinkToFit="1"/>
    </xf>
    <xf numFmtId="0" fontId="25" fillId="2" borderId="78" xfId="1" applyFont="1" applyFill="1" applyBorder="1" applyAlignment="1">
      <alignment horizontal="center" vertical="center" shrinkToFit="1"/>
    </xf>
    <xf numFmtId="0" fontId="25" fillId="2" borderId="26" xfId="1" applyFont="1" applyFill="1" applyBorder="1" applyAlignment="1">
      <alignment horizontal="center" vertical="center" shrinkToFit="1"/>
    </xf>
    <xf numFmtId="0" fontId="25" fillId="3" borderId="31" xfId="1" applyFont="1" applyFill="1" applyBorder="1" applyAlignment="1" applyProtection="1">
      <alignment horizontal="center" vertical="center" shrinkToFit="1"/>
      <protection locked="0"/>
    </xf>
    <xf numFmtId="0" fontId="25" fillId="3" borderId="86" xfId="1" applyFont="1" applyFill="1" applyBorder="1" applyAlignment="1" applyProtection="1">
      <alignment horizontal="center" vertical="center" shrinkToFit="1"/>
      <protection locked="0"/>
    </xf>
    <xf numFmtId="176" fontId="25" fillId="2" borderId="15" xfId="1" applyNumberFormat="1" applyFont="1" applyFill="1" applyBorder="1" applyAlignment="1">
      <alignment vertical="center" shrinkToFit="1"/>
    </xf>
    <xf numFmtId="176" fontId="25" fillId="2" borderId="16" xfId="1" applyNumberFormat="1" applyFont="1" applyFill="1" applyBorder="1" applyAlignment="1">
      <alignment vertical="center" shrinkToFit="1"/>
    </xf>
    <xf numFmtId="176" fontId="25" fillId="2" borderId="166" xfId="1" applyNumberFormat="1" applyFont="1" applyFill="1" applyBorder="1" applyAlignment="1">
      <alignment horizontal="center" vertical="center" shrinkToFit="1"/>
    </xf>
    <xf numFmtId="176" fontId="25" fillId="2" borderId="73" xfId="1" applyNumberFormat="1" applyFont="1" applyFill="1" applyBorder="1" applyAlignment="1">
      <alignment horizontal="center" vertical="center" shrinkToFit="1"/>
    </xf>
    <xf numFmtId="0" fontId="25" fillId="2" borderId="45" xfId="1" applyFont="1" applyFill="1" applyBorder="1" applyAlignment="1">
      <alignment vertical="center" shrinkToFit="1"/>
    </xf>
    <xf numFmtId="176" fontId="25" fillId="2" borderId="50" xfId="1" applyNumberFormat="1" applyFont="1" applyFill="1" applyBorder="1" applyAlignment="1">
      <alignment vertical="center" shrinkToFit="1"/>
    </xf>
    <xf numFmtId="176" fontId="25" fillId="2" borderId="51" xfId="1" applyNumberFormat="1" applyFont="1" applyFill="1" applyBorder="1" applyAlignment="1">
      <alignment vertical="center" shrinkToFit="1"/>
    </xf>
    <xf numFmtId="176" fontId="25" fillId="2" borderId="61" xfId="1" applyNumberFormat="1" applyFont="1" applyFill="1" applyBorder="1" applyAlignment="1">
      <alignment vertical="center" shrinkToFit="1"/>
    </xf>
    <xf numFmtId="176" fontId="25" fillId="2" borderId="60" xfId="1" applyNumberFormat="1" applyFont="1" applyFill="1" applyBorder="1" applyAlignment="1">
      <alignment vertical="center" shrinkToFit="1"/>
    </xf>
    <xf numFmtId="0" fontId="25" fillId="2" borderId="22" xfId="1" applyFont="1" applyFill="1" applyBorder="1" applyAlignment="1">
      <alignment horizontal="center" vertical="center" shrinkToFit="1"/>
    </xf>
    <xf numFmtId="0" fontId="25" fillId="2" borderId="53" xfId="1" applyFont="1" applyFill="1" applyBorder="1" applyAlignment="1">
      <alignment horizontal="center" vertical="center" shrinkToFit="1"/>
    </xf>
    <xf numFmtId="0" fontId="25" fillId="2" borderId="31" xfId="1" applyFont="1" applyFill="1" applyBorder="1" applyAlignment="1">
      <alignment vertical="center" shrinkToFit="1"/>
    </xf>
    <xf numFmtId="0" fontId="25" fillId="2" borderId="24" xfId="1" applyFont="1" applyFill="1" applyBorder="1" applyAlignment="1">
      <alignment vertical="center" shrinkToFit="1"/>
    </xf>
    <xf numFmtId="0" fontId="25" fillId="2" borderId="86" xfId="1" applyFont="1" applyFill="1" applyBorder="1" applyAlignment="1">
      <alignment vertical="center" shrinkToFit="1"/>
    </xf>
    <xf numFmtId="0" fontId="25" fillId="2" borderId="3" xfId="1" applyFont="1" applyFill="1" applyBorder="1" applyAlignment="1">
      <alignment vertical="center" wrapText="1" shrinkToFit="1"/>
    </xf>
    <xf numFmtId="0" fontId="25" fillId="2" borderId="4" xfId="1" applyFont="1" applyFill="1" applyBorder="1" applyAlignment="1">
      <alignment vertical="center" wrapText="1" shrinkToFit="1"/>
    </xf>
    <xf numFmtId="0" fontId="25" fillId="2" borderId="5" xfId="1" applyFont="1" applyFill="1" applyBorder="1" applyAlignment="1">
      <alignment vertical="center" wrapText="1" shrinkToFit="1"/>
    </xf>
    <xf numFmtId="0" fontId="25" fillId="2" borderId="0" xfId="1" applyFont="1" applyFill="1" applyBorder="1" applyAlignment="1">
      <alignment vertical="center" wrapText="1" shrinkToFit="1"/>
    </xf>
    <xf numFmtId="182" fontId="25" fillId="2" borderId="87" xfId="1" applyNumberFormat="1" applyFont="1" applyFill="1" applyBorder="1" applyAlignment="1">
      <alignment horizontal="center" vertical="center" shrinkToFit="1"/>
    </xf>
    <xf numFmtId="182" fontId="25" fillId="2" borderId="55" xfId="1" applyNumberFormat="1" applyFont="1" applyFill="1" applyBorder="1" applyAlignment="1">
      <alignment horizontal="center" vertical="center" shrinkToFit="1"/>
    </xf>
    <xf numFmtId="182" fontId="25" fillId="2" borderId="21" xfId="1" applyNumberFormat="1" applyFont="1" applyFill="1" applyBorder="1" applyAlignment="1">
      <alignment horizontal="center" vertical="center" shrinkToFit="1"/>
    </xf>
    <xf numFmtId="182" fontId="25" fillId="2" borderId="34" xfId="1" applyNumberFormat="1" applyFont="1" applyFill="1" applyBorder="1" applyAlignment="1">
      <alignment horizontal="center" vertical="center" shrinkToFit="1"/>
    </xf>
    <xf numFmtId="182" fontId="25" fillId="2" borderId="64" xfId="1" applyNumberFormat="1" applyFont="1" applyFill="1" applyBorder="1" applyAlignment="1">
      <alignment horizontal="center" vertical="center" shrinkToFit="1"/>
    </xf>
    <xf numFmtId="182" fontId="25" fillId="2" borderId="66" xfId="1" applyNumberFormat="1" applyFont="1" applyFill="1" applyBorder="1" applyAlignment="1">
      <alignment horizontal="center" vertical="center" shrinkToFit="1"/>
    </xf>
    <xf numFmtId="180" fontId="25" fillId="2" borderId="47" xfId="1" applyNumberFormat="1" applyFont="1" applyFill="1" applyBorder="1" applyAlignment="1">
      <alignment horizontal="center" vertical="center" shrinkToFit="1"/>
    </xf>
    <xf numFmtId="180" fontId="25" fillId="2" borderId="49" xfId="1" applyNumberFormat="1" applyFont="1" applyFill="1" applyBorder="1" applyAlignment="1">
      <alignment horizontal="center" vertical="center" shrinkToFit="1"/>
    </xf>
    <xf numFmtId="176" fontId="25" fillId="2" borderId="36" xfId="1" applyNumberFormat="1" applyFont="1" applyFill="1" applyBorder="1" applyAlignment="1">
      <alignment horizontal="center" vertical="center" shrinkToFit="1"/>
    </xf>
    <xf numFmtId="176" fontId="25" fillId="2" borderId="67" xfId="1" applyNumberFormat="1" applyFont="1" applyFill="1" applyBorder="1" applyAlignment="1">
      <alignment horizontal="center" vertical="center" shrinkToFit="1"/>
    </xf>
    <xf numFmtId="0" fontId="27" fillId="0" borderId="11" xfId="0" applyFont="1" applyFill="1" applyBorder="1" applyAlignment="1">
      <alignment horizontal="center" vertical="center" wrapText="1" shrinkToFit="1"/>
    </xf>
    <xf numFmtId="177" fontId="25" fillId="0" borderId="11" xfId="0" applyNumberFormat="1" applyFont="1" applyFill="1" applyBorder="1" applyAlignment="1">
      <alignment horizontal="center" vertical="center" shrinkToFit="1"/>
    </xf>
    <xf numFmtId="0" fontId="25" fillId="3" borderId="64" xfId="1" applyFont="1" applyFill="1" applyBorder="1" applyAlignment="1" applyProtection="1">
      <alignment horizontal="center" vertical="center" shrinkToFit="1"/>
      <protection locked="0"/>
    </xf>
    <xf numFmtId="0" fontId="25" fillId="3" borderId="66" xfId="1" applyFont="1" applyFill="1" applyBorder="1" applyAlignment="1" applyProtection="1">
      <alignment horizontal="center" vertical="center" shrinkToFit="1"/>
      <protection locked="0"/>
    </xf>
    <xf numFmtId="0" fontId="25" fillId="2" borderId="11" xfId="1" applyFont="1" applyFill="1" applyBorder="1" applyAlignment="1">
      <alignment horizontal="center" vertical="center" textRotation="255" shrinkToFit="1"/>
    </xf>
    <xf numFmtId="0" fontId="25" fillId="2" borderId="5" xfId="1" applyFont="1" applyFill="1" applyBorder="1" applyAlignment="1">
      <alignment vertical="center" shrinkToFit="1"/>
    </xf>
    <xf numFmtId="0" fontId="25" fillId="2" borderId="34" xfId="1" applyFont="1" applyFill="1" applyBorder="1" applyAlignment="1">
      <alignment vertical="center" shrinkToFit="1"/>
    </xf>
    <xf numFmtId="0" fontId="25" fillId="2" borderId="27" xfId="1" applyFont="1" applyFill="1" applyBorder="1" applyAlignment="1">
      <alignment vertical="center" shrinkToFit="1"/>
    </xf>
    <xf numFmtId="0" fontId="25" fillId="2" borderId="14" xfId="1" applyFont="1" applyFill="1" applyBorder="1" applyAlignment="1">
      <alignment vertical="center" shrinkToFit="1"/>
    </xf>
    <xf numFmtId="0" fontId="25" fillId="2" borderId="44" xfId="1" applyFont="1" applyFill="1" applyBorder="1" applyAlignment="1">
      <alignment vertical="center" shrinkToFit="1"/>
    </xf>
    <xf numFmtId="178" fontId="25" fillId="3" borderId="47" xfId="1" applyNumberFormat="1" applyFont="1" applyFill="1" applyBorder="1" applyAlignment="1" applyProtection="1">
      <alignment horizontal="center" vertical="center" shrinkToFit="1"/>
      <protection locked="0"/>
    </xf>
    <xf numFmtId="178" fontId="25" fillId="3" borderId="49" xfId="1" applyNumberFormat="1" applyFont="1" applyFill="1" applyBorder="1" applyAlignment="1" applyProtection="1">
      <alignment horizontal="center" vertical="center" shrinkToFit="1"/>
      <protection locked="0"/>
    </xf>
    <xf numFmtId="176" fontId="25" fillId="2" borderId="47" xfId="1" applyNumberFormat="1" applyFont="1" applyFill="1" applyBorder="1" applyAlignment="1">
      <alignment vertical="center" shrinkToFit="1"/>
    </xf>
    <xf numFmtId="176" fontId="25" fillId="2" borderId="49" xfId="1" applyNumberFormat="1" applyFont="1" applyFill="1" applyBorder="1" applyAlignment="1">
      <alignment vertical="center" shrinkToFit="1"/>
    </xf>
    <xf numFmtId="176" fontId="25" fillId="2" borderId="47" xfId="1" applyNumberFormat="1" applyFont="1" applyFill="1" applyBorder="1" applyAlignment="1">
      <alignment horizontal="center" vertical="center" shrinkToFit="1"/>
    </xf>
    <xf numFmtId="176" fontId="25" fillId="2" borderId="48" xfId="1" applyNumberFormat="1" applyFont="1" applyFill="1" applyBorder="1" applyAlignment="1">
      <alignment horizontal="center" vertical="center" shrinkToFit="1"/>
    </xf>
    <xf numFmtId="176" fontId="25" fillId="2" borderId="49" xfId="1" applyNumberFormat="1" applyFont="1" applyFill="1" applyBorder="1" applyAlignment="1">
      <alignment horizontal="center" vertical="center" shrinkToFit="1"/>
    </xf>
    <xf numFmtId="0" fontId="25" fillId="2" borderId="43" xfId="1" applyFont="1" applyFill="1" applyBorder="1" applyAlignment="1">
      <alignment horizontal="center" vertical="center" shrinkToFit="1"/>
    </xf>
    <xf numFmtId="0" fontId="25" fillId="2" borderId="14" xfId="1" applyFont="1" applyFill="1" applyBorder="1" applyAlignment="1">
      <alignment horizontal="center" vertical="center" shrinkToFit="1"/>
    </xf>
    <xf numFmtId="178" fontId="25" fillId="3" borderId="81" xfId="1" applyNumberFormat="1" applyFont="1" applyFill="1" applyBorder="1" applyAlignment="1" applyProtection="1">
      <alignment horizontal="center" vertical="center" shrinkToFit="1"/>
      <protection locked="0"/>
    </xf>
    <xf numFmtId="178" fontId="25" fillId="3" borderId="28" xfId="1" applyNumberFormat="1" applyFont="1" applyFill="1" applyBorder="1" applyAlignment="1" applyProtection="1">
      <alignment horizontal="center" vertical="center" shrinkToFit="1"/>
      <protection locked="0"/>
    </xf>
    <xf numFmtId="176" fontId="25" fillId="2" borderId="43" xfId="1" applyNumberFormat="1" applyFont="1" applyFill="1" applyBorder="1" applyAlignment="1">
      <alignment vertical="center" shrinkToFit="1"/>
    </xf>
    <xf numFmtId="176" fontId="25" fillId="2" borderId="44" xfId="1" applyNumberFormat="1" applyFont="1" applyFill="1" applyBorder="1" applyAlignment="1">
      <alignment vertical="center" shrinkToFit="1"/>
    </xf>
    <xf numFmtId="179" fontId="25" fillId="2" borderId="12" xfId="0" applyNumberFormat="1" applyFont="1" applyFill="1" applyBorder="1" applyAlignment="1">
      <alignment horizontal="center" vertical="center" shrinkToFit="1"/>
    </xf>
    <xf numFmtId="179" fontId="25" fillId="2" borderId="10" xfId="0" applyNumberFormat="1" applyFont="1" applyFill="1" applyBorder="1" applyAlignment="1">
      <alignment horizontal="center" vertical="center" shrinkToFit="1"/>
    </xf>
    <xf numFmtId="177" fontId="25" fillId="3" borderId="2" xfId="0" applyNumberFormat="1" applyFont="1" applyFill="1" applyBorder="1" applyAlignment="1" applyProtection="1">
      <alignment horizontal="center" vertical="center" shrinkToFit="1"/>
      <protection locked="0"/>
    </xf>
    <xf numFmtId="177" fontId="25" fillId="3" borderId="12" xfId="0" applyNumberFormat="1" applyFont="1" applyFill="1" applyBorder="1" applyAlignment="1" applyProtection="1">
      <alignment horizontal="center" vertical="center" shrinkToFit="1"/>
      <protection locked="0"/>
    </xf>
    <xf numFmtId="177" fontId="25" fillId="3" borderId="10" xfId="0" applyNumberFormat="1" applyFont="1" applyFill="1" applyBorder="1" applyAlignment="1" applyProtection="1">
      <alignment horizontal="center" vertical="center" shrinkToFit="1"/>
      <protection locked="0"/>
    </xf>
    <xf numFmtId="0" fontId="25" fillId="2" borderId="55" xfId="1" applyFont="1" applyFill="1" applyBorder="1" applyAlignment="1">
      <alignment vertical="center" shrinkToFit="1"/>
    </xf>
    <xf numFmtId="0" fontId="25" fillId="2" borderId="123" xfId="1" applyFont="1" applyFill="1" applyBorder="1" applyAlignment="1">
      <alignment horizontal="center" vertical="center" shrinkToFit="1"/>
    </xf>
    <xf numFmtId="0" fontId="25" fillId="2" borderId="24" xfId="1" applyFont="1" applyFill="1" applyBorder="1" applyAlignment="1">
      <alignment horizontal="center" vertical="center" shrinkToFit="1"/>
    </xf>
    <xf numFmtId="0" fontId="25" fillId="2" borderId="8" xfId="0" applyFont="1" applyFill="1" applyBorder="1" applyAlignment="1">
      <alignment vertical="center"/>
    </xf>
    <xf numFmtId="176" fontId="25" fillId="2" borderId="30" xfId="1" applyNumberFormat="1" applyFont="1" applyFill="1" applyBorder="1" applyAlignment="1">
      <alignment horizontal="center" vertical="center" shrinkToFit="1"/>
    </xf>
    <xf numFmtId="0" fontId="25" fillId="2" borderId="57" xfId="1" applyFont="1" applyFill="1" applyBorder="1" applyAlignment="1">
      <alignment vertical="center" shrinkToFit="1"/>
    </xf>
    <xf numFmtId="180" fontId="25" fillId="2" borderId="43" xfId="1" applyNumberFormat="1" applyFont="1" applyFill="1" applyBorder="1" applyAlignment="1">
      <alignment horizontal="center" vertical="center" shrinkToFit="1"/>
    </xf>
    <xf numFmtId="180" fontId="25" fillId="2" borderId="44" xfId="1" applyNumberFormat="1" applyFont="1" applyFill="1" applyBorder="1" applyAlignment="1">
      <alignment horizontal="center" vertical="center" shrinkToFit="1"/>
    </xf>
    <xf numFmtId="176" fontId="25" fillId="2" borderId="61" xfId="4" applyNumberFormat="1" applyFont="1" applyFill="1" applyBorder="1" applyAlignment="1">
      <alignment vertical="center" shrinkToFit="1"/>
    </xf>
    <xf numFmtId="176" fontId="25" fillId="2" borderId="60" xfId="4" applyNumberFormat="1" applyFont="1" applyFill="1" applyBorder="1" applyAlignment="1">
      <alignment vertical="center" shrinkToFit="1"/>
    </xf>
    <xf numFmtId="176" fontId="25" fillId="2" borderId="90" xfId="1" applyNumberFormat="1" applyFont="1" applyFill="1" applyBorder="1" applyAlignment="1">
      <alignment horizontal="center" vertical="center" shrinkToFit="1"/>
    </xf>
    <xf numFmtId="176" fontId="25" fillId="2" borderId="92" xfId="1" applyNumberFormat="1" applyFont="1" applyFill="1" applyBorder="1" applyAlignment="1">
      <alignment horizontal="center" vertical="center" shrinkToFit="1"/>
    </xf>
    <xf numFmtId="0" fontId="25" fillId="2" borderId="152" xfId="0" applyFont="1" applyFill="1" applyBorder="1" applyAlignment="1">
      <alignment horizontal="center" vertical="center" shrinkToFit="1"/>
    </xf>
    <xf numFmtId="0" fontId="25" fillId="2" borderId="155" xfId="0" applyFont="1" applyFill="1" applyBorder="1" applyAlignment="1">
      <alignment horizontal="center" vertical="center" shrinkToFit="1"/>
    </xf>
    <xf numFmtId="0" fontId="25" fillId="2" borderId="157" xfId="0" applyFont="1" applyFill="1" applyBorder="1" applyAlignment="1">
      <alignment horizontal="center" vertical="center" shrinkToFit="1"/>
    </xf>
    <xf numFmtId="0" fontId="25" fillId="2" borderId="54" xfId="0" applyFont="1" applyFill="1" applyBorder="1" applyAlignment="1">
      <alignment horizontal="center" vertical="center" shrinkToFit="1"/>
    </xf>
    <xf numFmtId="0" fontId="25" fillId="2" borderId="131" xfId="0" applyFont="1" applyFill="1" applyBorder="1" applyAlignment="1">
      <alignment horizontal="center" vertical="center" shrinkToFit="1"/>
    </xf>
    <xf numFmtId="0" fontId="25" fillId="2" borderId="36" xfId="0" applyFont="1" applyFill="1" applyBorder="1" applyAlignment="1">
      <alignment horizontal="center" vertical="center" shrinkToFit="1"/>
    </xf>
    <xf numFmtId="0" fontId="25" fillId="2" borderId="67" xfId="0" applyFont="1" applyFill="1" applyBorder="1" applyAlignment="1">
      <alignment horizontal="center" vertical="center" shrinkToFit="1"/>
    </xf>
    <xf numFmtId="0" fontId="25" fillId="2" borderId="37" xfId="0" applyFont="1" applyFill="1" applyBorder="1" applyAlignment="1">
      <alignment horizontal="center" vertical="center" shrinkToFit="1"/>
    </xf>
    <xf numFmtId="0" fontId="25" fillId="2" borderId="79" xfId="0" applyFont="1" applyFill="1" applyBorder="1" applyAlignment="1">
      <alignment horizontal="center" vertical="center" shrinkToFit="1"/>
    </xf>
    <xf numFmtId="0" fontId="25" fillId="2" borderId="52" xfId="0" applyFont="1" applyFill="1" applyBorder="1" applyAlignment="1">
      <alignment horizontal="center" vertical="center" shrinkToFit="1"/>
    </xf>
    <xf numFmtId="0" fontId="25" fillId="2" borderId="169" xfId="0" applyFont="1" applyFill="1" applyBorder="1" applyAlignment="1">
      <alignment horizontal="center" vertical="center" shrinkToFit="1"/>
    </xf>
    <xf numFmtId="0" fontId="25" fillId="2" borderId="132" xfId="0" applyFont="1" applyFill="1" applyBorder="1" applyAlignment="1">
      <alignment horizontal="center" vertical="center" shrinkToFit="1"/>
    </xf>
    <xf numFmtId="0" fontId="25" fillId="2" borderId="89" xfId="1" applyFont="1" applyFill="1" applyBorder="1" applyAlignment="1">
      <alignment horizontal="left" vertical="center" shrinkToFit="1"/>
    </xf>
    <xf numFmtId="0" fontId="25" fillId="2" borderId="95" xfId="1" applyFont="1" applyFill="1" applyBorder="1" applyAlignment="1">
      <alignment horizontal="left" vertical="center" shrinkToFit="1"/>
    </xf>
    <xf numFmtId="176" fontId="25" fillId="2" borderId="64" xfId="1" applyNumberFormat="1" applyFont="1" applyFill="1" applyBorder="1" applyAlignment="1">
      <alignment vertical="center" shrinkToFit="1"/>
    </xf>
    <xf numFmtId="176" fontId="25" fillId="2" borderId="66" xfId="1" applyNumberFormat="1" applyFont="1" applyFill="1" applyBorder="1" applyAlignment="1">
      <alignment vertical="center" shrinkToFit="1"/>
    </xf>
    <xf numFmtId="176" fontId="25" fillId="2" borderId="17" xfId="1" applyNumberFormat="1" applyFont="1" applyFill="1" applyBorder="1" applyAlignment="1">
      <alignment horizontal="center" vertical="center" shrinkToFit="1"/>
    </xf>
    <xf numFmtId="176" fontId="25" fillId="2" borderId="18" xfId="1" applyNumberFormat="1" applyFont="1" applyFill="1" applyBorder="1" applyAlignment="1">
      <alignment horizontal="center" vertical="center" shrinkToFit="1"/>
    </xf>
    <xf numFmtId="176" fontId="25" fillId="2" borderId="20" xfId="1" applyNumberFormat="1" applyFont="1" applyFill="1" applyBorder="1" applyAlignment="1">
      <alignment horizontal="center" vertical="center" shrinkToFit="1"/>
    </xf>
    <xf numFmtId="0" fontId="25" fillId="2" borderId="11" xfId="0" applyFont="1" applyFill="1" applyBorder="1" applyAlignment="1">
      <alignment vertical="center" shrinkToFit="1"/>
    </xf>
    <xf numFmtId="0" fontId="25" fillId="3" borderId="11" xfId="0" applyFont="1" applyFill="1" applyBorder="1" applyAlignment="1" applyProtection="1">
      <alignment horizontal="left" vertical="center" shrinkToFit="1"/>
      <protection locked="0"/>
    </xf>
    <xf numFmtId="178" fontId="25" fillId="3" borderId="11" xfId="0" applyNumberFormat="1" applyFont="1" applyFill="1" applyBorder="1" applyAlignment="1" applyProtection="1">
      <alignment horizontal="left" vertical="center" shrinkToFit="1"/>
      <protection locked="0"/>
    </xf>
    <xf numFmtId="0" fontId="25" fillId="2" borderId="11" xfId="0" applyFont="1" applyFill="1" applyBorder="1" applyAlignment="1">
      <alignment horizontal="center" vertical="center"/>
    </xf>
    <xf numFmtId="0" fontId="25" fillId="2" borderId="3" xfId="0" applyFont="1" applyFill="1" applyBorder="1" applyAlignment="1">
      <alignment horizontal="center" vertical="center" wrapText="1"/>
    </xf>
    <xf numFmtId="0" fontId="25" fillId="2" borderId="4" xfId="0" applyFont="1" applyFill="1" applyBorder="1" applyAlignment="1">
      <alignment horizontal="center" vertical="center"/>
    </xf>
    <xf numFmtId="0" fontId="25" fillId="2" borderId="5" xfId="0" applyFont="1" applyFill="1" applyBorder="1" applyAlignment="1">
      <alignment horizontal="center" vertical="center"/>
    </xf>
    <xf numFmtId="0" fontId="25" fillId="2" borderId="0" xfId="0" applyFont="1" applyFill="1" applyBorder="1" applyAlignment="1">
      <alignment horizontal="center" vertical="center"/>
    </xf>
    <xf numFmtId="0" fontId="25" fillId="3" borderId="3" xfId="0" applyFont="1" applyFill="1" applyBorder="1" applyAlignment="1" applyProtection="1">
      <alignment horizontal="center" vertical="center"/>
      <protection locked="0"/>
    </xf>
    <xf numFmtId="0" fontId="25" fillId="3" borderId="4" xfId="0" applyFont="1" applyFill="1" applyBorder="1" applyAlignment="1" applyProtection="1">
      <alignment horizontal="center" vertical="center"/>
      <protection locked="0"/>
    </xf>
    <xf numFmtId="0" fontId="25" fillId="3" borderId="7" xfId="0" applyFont="1" applyFill="1" applyBorder="1" applyAlignment="1" applyProtection="1">
      <alignment horizontal="center" vertical="center"/>
      <protection locked="0"/>
    </xf>
    <xf numFmtId="0" fontId="25" fillId="3" borderId="8" xfId="0" applyFont="1" applyFill="1" applyBorder="1" applyAlignment="1" applyProtection="1">
      <alignment horizontal="center" vertical="center"/>
      <protection locked="0"/>
    </xf>
    <xf numFmtId="0" fontId="25" fillId="3" borderId="30" xfId="0" applyFont="1" applyFill="1" applyBorder="1" applyAlignment="1" applyProtection="1">
      <alignment horizontal="center" vertical="center"/>
      <protection locked="0"/>
    </xf>
    <xf numFmtId="0" fontId="25" fillId="3" borderId="13" xfId="0" applyFont="1" applyFill="1" applyBorder="1" applyAlignment="1" applyProtection="1">
      <alignment horizontal="center" vertical="center"/>
      <protection locked="0"/>
    </xf>
    <xf numFmtId="0" fontId="25" fillId="2" borderId="12" xfId="0" applyFont="1" applyFill="1" applyBorder="1" applyAlignment="1" applyProtection="1">
      <alignment horizontal="center" vertical="center"/>
      <protection locked="0"/>
    </xf>
    <xf numFmtId="0" fontId="25" fillId="2" borderId="9" xfId="0" applyFont="1" applyFill="1" applyBorder="1" applyAlignment="1" applyProtection="1">
      <alignment horizontal="center" vertical="center"/>
      <protection locked="0"/>
    </xf>
    <xf numFmtId="0" fontId="25" fillId="2" borderId="10" xfId="0" applyFont="1" applyFill="1" applyBorder="1" applyAlignment="1" applyProtection="1">
      <alignment horizontal="center" vertical="center"/>
      <protection locked="0"/>
    </xf>
    <xf numFmtId="0" fontId="25" fillId="3" borderId="11" xfId="0" applyFont="1" applyFill="1" applyBorder="1" applyAlignment="1" applyProtection="1">
      <alignment vertical="center"/>
      <protection locked="0"/>
    </xf>
    <xf numFmtId="0" fontId="25" fillId="3" borderId="0" xfId="0" applyFont="1" applyFill="1" applyBorder="1" applyAlignment="1" applyProtection="1">
      <alignment horizontal="center" vertical="center"/>
      <protection locked="0"/>
    </xf>
    <xf numFmtId="0" fontId="25" fillId="2" borderId="0" xfId="0" applyFont="1" applyFill="1" applyBorder="1" applyAlignment="1" applyProtection="1">
      <alignment vertical="center"/>
      <protection locked="0"/>
    </xf>
    <xf numFmtId="0" fontId="25" fillId="2" borderId="6" xfId="0" applyFont="1" applyFill="1" applyBorder="1" applyAlignment="1" applyProtection="1">
      <alignment vertical="center"/>
      <protection locked="0"/>
    </xf>
    <xf numFmtId="0" fontId="25" fillId="2" borderId="8" xfId="0" applyFont="1" applyFill="1" applyBorder="1" applyAlignment="1" applyProtection="1">
      <alignment vertical="center"/>
      <protection locked="0"/>
    </xf>
    <xf numFmtId="0" fontId="25" fillId="2" borderId="13" xfId="0" applyFont="1" applyFill="1" applyBorder="1" applyAlignment="1" applyProtection="1">
      <alignment vertical="center"/>
      <protection locked="0"/>
    </xf>
    <xf numFmtId="0" fontId="25" fillId="3" borderId="12" xfId="0" applyFont="1" applyFill="1" applyBorder="1" applyAlignment="1" applyProtection="1">
      <alignment horizontal="center" vertical="center"/>
      <protection locked="0"/>
    </xf>
    <xf numFmtId="0" fontId="25" fillId="3" borderId="9" xfId="0" applyFont="1" applyFill="1" applyBorder="1" applyAlignment="1" applyProtection="1">
      <alignment horizontal="center" vertical="center"/>
      <protection locked="0"/>
    </xf>
    <xf numFmtId="0" fontId="25" fillId="3" borderId="10" xfId="0" applyFont="1" applyFill="1" applyBorder="1" applyAlignment="1" applyProtection="1">
      <alignment horizontal="center" vertical="center"/>
      <protection locked="0"/>
    </xf>
    <xf numFmtId="0" fontId="25" fillId="0" borderId="12" xfId="0" applyFont="1" applyFill="1" applyBorder="1" applyAlignment="1">
      <alignment vertical="center"/>
    </xf>
    <xf numFmtId="0" fontId="25" fillId="0" borderId="9" xfId="0" applyFont="1" applyFill="1" applyBorder="1" applyAlignment="1">
      <alignment vertical="center"/>
    </xf>
    <xf numFmtId="0" fontId="25" fillId="0" borderId="10" xfId="0" applyFont="1" applyFill="1" applyBorder="1" applyAlignment="1">
      <alignment vertical="center"/>
    </xf>
    <xf numFmtId="0" fontId="25" fillId="2" borderId="12" xfId="0" applyFont="1" applyFill="1" applyBorder="1" applyAlignment="1">
      <alignment horizontal="center" vertical="center"/>
    </xf>
    <xf numFmtId="0" fontId="25" fillId="2" borderId="9" xfId="0" applyFont="1" applyFill="1" applyBorder="1" applyAlignment="1">
      <alignment horizontal="center" vertical="center"/>
    </xf>
    <xf numFmtId="0" fontId="28" fillId="2" borderId="11" xfId="0" applyFont="1" applyFill="1" applyBorder="1" applyAlignment="1">
      <alignment horizontal="center" vertical="center" wrapText="1"/>
    </xf>
    <xf numFmtId="0" fontId="28" fillId="2" borderId="11" xfId="0" applyFont="1" applyFill="1" applyBorder="1" applyAlignment="1">
      <alignment horizontal="center" vertical="center"/>
    </xf>
    <xf numFmtId="0" fontId="36" fillId="4" borderId="12" xfId="0" applyFont="1" applyFill="1" applyBorder="1" applyAlignment="1" applyProtection="1">
      <alignment horizontal="center" vertical="center"/>
      <protection locked="0"/>
    </xf>
    <xf numFmtId="0" fontId="36" fillId="4" borderId="9" xfId="0" applyFont="1" applyFill="1" applyBorder="1" applyAlignment="1" applyProtection="1">
      <alignment horizontal="center" vertical="center"/>
      <protection locked="0"/>
    </xf>
    <xf numFmtId="0" fontId="36" fillId="4" borderId="10" xfId="0" applyFont="1" applyFill="1" applyBorder="1" applyAlignment="1" applyProtection="1">
      <alignment horizontal="center" vertical="center"/>
      <protection locked="0"/>
    </xf>
    <xf numFmtId="0" fontId="25" fillId="2" borderId="129" xfId="1" applyFont="1" applyFill="1" applyBorder="1" applyAlignment="1">
      <alignment horizontal="center" vertical="center" shrinkToFit="1"/>
    </xf>
    <xf numFmtId="0" fontId="25" fillId="2" borderId="130" xfId="1" applyFont="1" applyFill="1" applyBorder="1" applyAlignment="1">
      <alignment horizontal="center" vertical="center" shrinkToFit="1"/>
    </xf>
    <xf numFmtId="0" fontId="25" fillId="2" borderId="177" xfId="1" applyFont="1" applyFill="1" applyBorder="1" applyAlignment="1">
      <alignment horizontal="center" vertical="center" shrinkToFit="1"/>
    </xf>
    <xf numFmtId="0" fontId="25" fillId="2" borderId="178" xfId="1" applyFont="1" applyFill="1" applyBorder="1" applyAlignment="1">
      <alignment horizontal="center" vertical="center" shrinkToFit="1"/>
    </xf>
    <xf numFmtId="0" fontId="25" fillId="2" borderId="0" xfId="1" applyFont="1" applyFill="1" applyBorder="1" applyAlignment="1">
      <alignment horizontal="center" vertical="center" shrinkToFit="1"/>
    </xf>
    <xf numFmtId="0" fontId="25" fillId="2" borderId="34" xfId="1" applyFont="1" applyFill="1" applyBorder="1" applyAlignment="1">
      <alignment horizontal="center" vertical="center" shrinkToFit="1"/>
    </xf>
    <xf numFmtId="0" fontId="25" fillId="2" borderId="179" xfId="1" applyFont="1" applyFill="1" applyBorder="1" applyAlignment="1">
      <alignment horizontal="center" vertical="center" shrinkToFit="1"/>
    </xf>
    <xf numFmtId="0" fontId="25" fillId="2" borderId="8" xfId="1" applyFont="1" applyFill="1" applyBorder="1" applyAlignment="1">
      <alignment horizontal="center" vertical="center" shrinkToFit="1"/>
    </xf>
    <xf numFmtId="0" fontId="25" fillId="2" borderId="28" xfId="1" applyFont="1" applyFill="1" applyBorder="1" applyAlignment="1">
      <alignment horizontal="center" vertical="center" shrinkToFit="1"/>
    </xf>
    <xf numFmtId="0" fontId="25" fillId="2" borderId="1" xfId="1" applyFont="1" applyFill="1" applyBorder="1" applyAlignment="1">
      <alignment horizontal="center" vertical="center" textRotation="255" shrinkToFit="1"/>
    </xf>
    <xf numFmtId="0" fontId="25" fillId="2" borderId="2" xfId="1" applyFont="1" applyFill="1" applyBorder="1" applyAlignment="1">
      <alignment horizontal="center" vertical="center" textRotation="255" shrinkToFit="1"/>
    </xf>
    <xf numFmtId="0" fontId="25" fillId="3" borderId="15" xfId="1" applyFont="1" applyFill="1" applyBorder="1" applyAlignment="1" applyProtection="1">
      <alignment horizontal="center" vertical="center" shrinkToFit="1"/>
      <protection locked="0"/>
    </xf>
    <xf numFmtId="0" fontId="25" fillId="3" borderId="16" xfId="1" applyFont="1" applyFill="1" applyBorder="1" applyAlignment="1" applyProtection="1">
      <alignment horizontal="center" vertical="center" shrinkToFit="1"/>
      <protection locked="0"/>
    </xf>
    <xf numFmtId="0" fontId="25" fillId="2" borderId="63" xfId="1" applyFont="1" applyFill="1" applyBorder="1" applyAlignment="1">
      <alignment vertical="center" shrinkToFit="1"/>
    </xf>
    <xf numFmtId="176" fontId="25" fillId="2" borderId="71" xfId="1" applyNumberFormat="1" applyFont="1" applyFill="1" applyBorder="1" applyAlignment="1">
      <alignment horizontal="center" vertical="center" shrinkToFit="1"/>
    </xf>
    <xf numFmtId="176" fontId="25" fillId="2" borderId="32" xfId="1" applyNumberFormat="1" applyFont="1" applyFill="1" applyBorder="1" applyAlignment="1">
      <alignment horizontal="center" vertical="center" shrinkToFit="1"/>
    </xf>
    <xf numFmtId="176" fontId="25" fillId="2" borderId="33" xfId="1" applyNumberFormat="1" applyFont="1" applyFill="1" applyBorder="1" applyAlignment="1">
      <alignment horizontal="center" vertical="center" shrinkToFit="1"/>
    </xf>
    <xf numFmtId="176" fontId="25" fillId="2" borderId="173" xfId="1" applyNumberFormat="1" applyFont="1" applyFill="1" applyBorder="1" applyAlignment="1">
      <alignment horizontal="center" vertical="center" shrinkToFit="1"/>
    </xf>
    <xf numFmtId="176" fontId="25" fillId="2" borderId="174" xfId="1" applyNumberFormat="1" applyFont="1" applyFill="1" applyBorder="1" applyAlignment="1">
      <alignment horizontal="center" vertical="center" shrinkToFit="1"/>
    </xf>
    <xf numFmtId="176" fontId="25" fillId="2" borderId="175" xfId="1" applyNumberFormat="1" applyFont="1" applyFill="1" applyBorder="1" applyAlignment="1">
      <alignment horizontal="center" vertical="center" shrinkToFit="1"/>
    </xf>
    <xf numFmtId="176" fontId="25" fillId="2" borderId="176" xfId="1" applyNumberFormat="1" applyFont="1" applyFill="1" applyBorder="1" applyAlignment="1">
      <alignment horizontal="center" vertical="center" shrinkToFit="1"/>
    </xf>
    <xf numFmtId="0" fontId="25" fillId="2" borderId="47" xfId="0" applyFont="1" applyFill="1" applyBorder="1" applyAlignment="1">
      <alignment horizontal="center" vertical="center" shrinkToFit="1"/>
    </xf>
    <xf numFmtId="0" fontId="25" fillId="2" borderId="49" xfId="0" applyFont="1" applyFill="1" applyBorder="1" applyAlignment="1">
      <alignment horizontal="center" vertical="center" shrinkToFit="1"/>
    </xf>
    <xf numFmtId="0" fontId="25" fillId="2" borderId="7" xfId="1" applyFont="1" applyFill="1" applyBorder="1" applyAlignment="1">
      <alignment horizontal="center" vertical="center" shrinkToFit="1"/>
    </xf>
    <xf numFmtId="0" fontId="25" fillId="2" borderId="86" xfId="1" applyFont="1" applyFill="1" applyBorder="1" applyAlignment="1">
      <alignment horizontal="center" vertical="center" shrinkToFit="1"/>
    </xf>
    <xf numFmtId="0" fontId="26" fillId="0" borderId="0" xfId="0" applyFont="1" applyFill="1" applyBorder="1" applyAlignment="1">
      <alignment horizontal="center" vertical="center"/>
    </xf>
    <xf numFmtId="0" fontId="25" fillId="0" borderId="0" xfId="0" applyFont="1" applyFill="1" applyBorder="1" applyAlignment="1">
      <alignment horizontal="center" vertical="center"/>
    </xf>
    <xf numFmtId="0" fontId="25" fillId="3" borderId="8" xfId="0" applyFont="1" applyFill="1" applyBorder="1" applyAlignment="1" applyProtection="1">
      <alignment vertical="center"/>
      <protection locked="0"/>
    </xf>
    <xf numFmtId="0" fontId="25" fillId="2" borderId="0" xfId="0" applyFont="1" applyFill="1" applyBorder="1" applyAlignment="1">
      <alignment horizontal="distributed" vertical="center"/>
    </xf>
    <xf numFmtId="0" fontId="25" fillId="3" borderId="9" xfId="0" applyFont="1" applyFill="1" applyBorder="1" applyAlignment="1" applyProtection="1">
      <alignment horizontal="left" vertical="center"/>
      <protection locked="0"/>
    </xf>
    <xf numFmtId="0" fontId="25" fillId="0" borderId="9" xfId="0" applyFont="1" applyFill="1" applyBorder="1" applyAlignment="1" applyProtection="1">
      <alignment horizontal="center" vertical="center"/>
      <protection locked="0"/>
    </xf>
    <xf numFmtId="0" fontId="25" fillId="3" borderId="9" xfId="0" applyFont="1" applyFill="1" applyBorder="1" applyAlignment="1" applyProtection="1">
      <alignment vertical="center"/>
      <protection locked="0"/>
    </xf>
    <xf numFmtId="0" fontId="25" fillId="0" borderId="0" xfId="0" applyFont="1" applyFill="1" applyBorder="1" applyAlignment="1">
      <alignment vertical="center" wrapText="1"/>
    </xf>
    <xf numFmtId="38" fontId="26" fillId="3" borderId="8" xfId="5" applyFont="1" applyFill="1" applyBorder="1" applyAlignment="1">
      <alignment horizontal="center" vertical="center"/>
    </xf>
    <xf numFmtId="38" fontId="25" fillId="3" borderId="8" xfId="5" applyFont="1" applyFill="1" applyBorder="1" applyAlignment="1">
      <alignment vertical="center"/>
    </xf>
    <xf numFmtId="38" fontId="25" fillId="3" borderId="9" xfId="5" applyFont="1" applyFill="1" applyBorder="1" applyAlignment="1" applyProtection="1">
      <alignment vertical="center"/>
      <protection locked="0"/>
    </xf>
    <xf numFmtId="0" fontId="25" fillId="2" borderId="0" xfId="0" applyNumberFormat="1" applyFont="1" applyFill="1" applyBorder="1" applyAlignment="1">
      <alignment vertical="center" shrinkToFit="1"/>
    </xf>
    <xf numFmtId="0" fontId="25" fillId="3" borderId="3" xfId="1" applyFont="1" applyFill="1" applyBorder="1" applyAlignment="1" applyProtection="1">
      <alignment horizontal="center" vertical="center" shrinkToFit="1"/>
      <protection locked="0"/>
    </xf>
    <xf numFmtId="0" fontId="25" fillId="3" borderId="4" xfId="1" applyFont="1" applyFill="1" applyBorder="1" applyAlignment="1" applyProtection="1">
      <alignment horizontal="center" vertical="center" shrinkToFit="1"/>
      <protection locked="0"/>
    </xf>
    <xf numFmtId="0" fontId="25" fillId="3" borderId="55" xfId="1" applyFont="1" applyFill="1" applyBorder="1" applyAlignment="1" applyProtection="1">
      <alignment horizontal="center" vertical="center" shrinkToFit="1"/>
      <protection locked="0"/>
    </xf>
    <xf numFmtId="176" fontId="25" fillId="2" borderId="90" xfId="1" applyNumberFormat="1" applyFont="1" applyFill="1" applyBorder="1" applyAlignment="1">
      <alignment vertical="center" shrinkToFit="1"/>
    </xf>
    <xf numFmtId="176" fontId="25" fillId="2" borderId="92" xfId="1" applyNumberFormat="1" applyFont="1" applyFill="1" applyBorder="1" applyAlignment="1">
      <alignment vertical="center" shrinkToFit="1"/>
    </xf>
    <xf numFmtId="0" fontId="25" fillId="2" borderId="62" xfId="1" applyFont="1" applyFill="1" applyBorder="1" applyAlignment="1">
      <alignment vertical="center" shrinkToFit="1"/>
    </xf>
    <xf numFmtId="0" fontId="25" fillId="3" borderId="19" xfId="1" applyFont="1" applyFill="1" applyBorder="1" applyAlignment="1" applyProtection="1">
      <alignment horizontal="center" vertical="center" shrinkToFit="1"/>
      <protection locked="0"/>
    </xf>
    <xf numFmtId="0" fontId="25" fillId="2" borderId="37" xfId="1" applyFont="1" applyFill="1" applyBorder="1" applyAlignment="1">
      <alignment horizontal="center" vertical="center" shrinkToFit="1"/>
    </xf>
    <xf numFmtId="0" fontId="25" fillId="2" borderId="79" xfId="1" applyFont="1" applyFill="1" applyBorder="1" applyAlignment="1">
      <alignment horizontal="center" vertical="center" shrinkToFit="1"/>
    </xf>
    <xf numFmtId="176" fontId="25" fillId="2" borderId="72" xfId="1" applyNumberFormat="1" applyFont="1" applyFill="1" applyBorder="1" applyAlignment="1">
      <alignment vertical="center" shrinkToFit="1"/>
    </xf>
    <xf numFmtId="176" fontId="25" fillId="2" borderId="73" xfId="1" applyNumberFormat="1" applyFont="1" applyFill="1" applyBorder="1" applyAlignment="1">
      <alignment vertical="center" shrinkToFit="1"/>
    </xf>
    <xf numFmtId="0" fontId="25" fillId="3" borderId="17" xfId="1" applyFont="1" applyFill="1" applyBorder="1" applyAlignment="1" applyProtection="1">
      <alignment horizontal="center" vertical="center" shrinkToFit="1"/>
      <protection locked="0"/>
    </xf>
    <xf numFmtId="0" fontId="25" fillId="3" borderId="20" xfId="1" applyFont="1" applyFill="1" applyBorder="1" applyAlignment="1" applyProtection="1">
      <alignment horizontal="center" vertical="center" shrinkToFit="1"/>
      <protection locked="0"/>
    </xf>
    <xf numFmtId="176" fontId="25" fillId="2" borderId="43" xfId="1" applyNumberFormat="1" applyFont="1" applyFill="1" applyBorder="1" applyAlignment="1">
      <alignment horizontal="center" vertical="center" shrinkToFit="1"/>
    </xf>
    <xf numFmtId="176" fontId="25" fillId="2" borderId="14" xfId="1" applyNumberFormat="1" applyFont="1" applyFill="1" applyBorder="1" applyAlignment="1">
      <alignment horizontal="center" vertical="center" shrinkToFit="1"/>
    </xf>
    <xf numFmtId="176" fontId="25" fillId="2" borderId="44" xfId="1" applyNumberFormat="1" applyFont="1" applyFill="1" applyBorder="1" applyAlignment="1">
      <alignment horizontal="center" vertical="center" shrinkToFit="1"/>
    </xf>
    <xf numFmtId="0" fontId="25" fillId="3" borderId="50" xfId="1" applyFont="1" applyFill="1" applyBorder="1" applyAlignment="1" applyProtection="1">
      <alignment horizontal="center" vertical="center" shrinkToFit="1"/>
      <protection locked="0"/>
    </xf>
    <xf numFmtId="0" fontId="25" fillId="3" borderId="51" xfId="1" applyFont="1" applyFill="1" applyBorder="1" applyAlignment="1" applyProtection="1">
      <alignment horizontal="center" vertical="center" shrinkToFit="1"/>
      <protection locked="0"/>
    </xf>
    <xf numFmtId="176" fontId="25" fillId="2" borderId="22" xfId="1" applyNumberFormat="1" applyFont="1" applyFill="1" applyBorder="1" applyAlignment="1">
      <alignment horizontal="center" vertical="center" shrinkToFit="1"/>
    </xf>
    <xf numFmtId="176" fontId="25" fillId="2" borderId="23" xfId="1" applyNumberFormat="1" applyFont="1" applyFill="1" applyBorder="1" applyAlignment="1">
      <alignment horizontal="center" vertical="center" shrinkToFit="1"/>
    </xf>
    <xf numFmtId="176" fontId="25" fillId="2" borderId="53" xfId="1" applyNumberFormat="1" applyFont="1" applyFill="1" applyBorder="1" applyAlignment="1">
      <alignment horizontal="center" vertical="center" shrinkToFit="1"/>
    </xf>
    <xf numFmtId="0" fontId="25" fillId="2" borderId="29" xfId="1" applyFont="1" applyFill="1" applyBorder="1" applyAlignment="1">
      <alignment horizontal="center" vertical="center" textRotation="255" shrinkToFit="1"/>
    </xf>
    <xf numFmtId="0" fontId="25" fillId="3" borderId="48" xfId="1" applyFont="1" applyFill="1" applyBorder="1" applyAlignment="1" applyProtection="1">
      <alignment horizontal="center" vertical="center" shrinkToFit="1"/>
      <protection locked="0"/>
    </xf>
    <xf numFmtId="0" fontId="25" fillId="2" borderId="55" xfId="1" applyFont="1" applyFill="1" applyBorder="1" applyAlignment="1">
      <alignment vertical="center" wrapText="1" shrinkToFit="1"/>
    </xf>
    <xf numFmtId="0" fontId="25" fillId="2" borderId="34" xfId="1" applyFont="1" applyFill="1" applyBorder="1" applyAlignment="1">
      <alignment vertical="center" wrapText="1" shrinkToFit="1"/>
    </xf>
    <xf numFmtId="176" fontId="25" fillId="2" borderId="170" xfId="1" applyNumberFormat="1" applyFont="1" applyFill="1" applyBorder="1" applyAlignment="1">
      <alignment horizontal="center" vertical="center" shrinkToFit="1"/>
    </xf>
    <xf numFmtId="176" fontId="25" fillId="2" borderId="171" xfId="1" applyNumberFormat="1" applyFont="1" applyFill="1" applyBorder="1" applyAlignment="1">
      <alignment horizontal="center" vertical="center" shrinkToFit="1"/>
    </xf>
    <xf numFmtId="176" fontId="25" fillId="2" borderId="172" xfId="1" applyNumberFormat="1" applyFont="1" applyFill="1" applyBorder="1" applyAlignment="1">
      <alignment horizontal="center" vertical="center" shrinkToFit="1"/>
    </xf>
    <xf numFmtId="176" fontId="25" fillId="2" borderId="54" xfId="1" applyNumberFormat="1" applyFont="1" applyFill="1" applyBorder="1" applyAlignment="1">
      <alignment horizontal="center" vertical="center" shrinkToFit="1"/>
    </xf>
    <xf numFmtId="176" fontId="25" fillId="2" borderId="131" xfId="1" applyNumberFormat="1" applyFont="1" applyFill="1" applyBorder="1" applyAlignment="1">
      <alignment horizontal="center" vertical="center" shrinkToFit="1"/>
    </xf>
    <xf numFmtId="176" fontId="25" fillId="2" borderId="76" xfId="1" applyNumberFormat="1" applyFont="1" applyFill="1" applyBorder="1" applyAlignment="1">
      <alignment horizontal="center" vertical="center" shrinkToFit="1"/>
    </xf>
    <xf numFmtId="176" fontId="25" fillId="2" borderId="77" xfId="1" applyNumberFormat="1" applyFont="1" applyFill="1" applyBorder="1" applyAlignment="1">
      <alignment horizontal="center" vertical="center" shrinkToFit="1"/>
    </xf>
    <xf numFmtId="176" fontId="25" fillId="2" borderId="78" xfId="1" applyNumberFormat="1" applyFont="1" applyFill="1" applyBorder="1" applyAlignment="1">
      <alignment horizontal="center" vertical="center" shrinkToFit="1"/>
    </xf>
    <xf numFmtId="176" fontId="25" fillId="2" borderId="146" xfId="1" applyNumberFormat="1" applyFont="1" applyFill="1" applyBorder="1" applyAlignment="1">
      <alignment horizontal="center" vertical="center" shrinkToFit="1"/>
    </xf>
    <xf numFmtId="0" fontId="25" fillId="0" borderId="191" xfId="1" applyFont="1" applyFill="1" applyBorder="1" applyAlignment="1">
      <alignment horizontal="center" vertical="center" shrinkToFit="1"/>
    </xf>
    <xf numFmtId="0" fontId="25" fillId="0" borderId="48" xfId="1" applyFont="1" applyFill="1" applyBorder="1" applyAlignment="1">
      <alignment horizontal="center" vertical="center" shrinkToFit="1"/>
    </xf>
    <xf numFmtId="0" fontId="25" fillId="3" borderId="47" xfId="1" applyFont="1" applyFill="1" applyBorder="1" applyAlignment="1">
      <alignment horizontal="center" vertical="center" shrinkToFit="1"/>
    </xf>
    <xf numFmtId="0" fontId="25" fillId="3" borderId="49" xfId="1" applyFont="1" applyFill="1" applyBorder="1" applyAlignment="1">
      <alignment horizontal="center" vertical="center" shrinkToFit="1"/>
    </xf>
    <xf numFmtId="0" fontId="25" fillId="2" borderId="129" xfId="1" applyFont="1" applyFill="1" applyBorder="1" applyAlignment="1">
      <alignment horizontal="left" vertical="center" shrinkToFit="1"/>
    </xf>
    <xf numFmtId="0" fontId="25" fillId="2" borderId="130" xfId="1" applyFont="1" applyFill="1" applyBorder="1" applyAlignment="1">
      <alignment horizontal="left" vertical="center" shrinkToFit="1"/>
    </xf>
    <xf numFmtId="0" fontId="25" fillId="2" borderId="179" xfId="1" applyFont="1" applyFill="1" applyBorder="1" applyAlignment="1">
      <alignment horizontal="left" vertical="center" shrinkToFit="1"/>
    </xf>
    <xf numFmtId="176" fontId="25" fillId="2" borderId="22" xfId="1" applyNumberFormat="1" applyFont="1" applyFill="1" applyBorder="1" applyAlignment="1">
      <alignment vertical="center" shrinkToFit="1"/>
    </xf>
    <xf numFmtId="176" fontId="25" fillId="2" borderId="53" xfId="1" applyNumberFormat="1" applyFont="1" applyFill="1" applyBorder="1" applyAlignment="1">
      <alignment vertical="center" shrinkToFit="1"/>
    </xf>
    <xf numFmtId="0" fontId="30" fillId="2" borderId="3" xfId="1" applyFont="1" applyFill="1" applyBorder="1" applyAlignment="1">
      <alignment vertical="center" wrapText="1" shrinkToFit="1"/>
    </xf>
    <xf numFmtId="0" fontId="30" fillId="2" borderId="4" xfId="1" applyFont="1" applyFill="1" applyBorder="1" applyAlignment="1">
      <alignment vertical="center" wrapText="1" shrinkToFit="1"/>
    </xf>
    <xf numFmtId="0" fontId="30" fillId="2" borderId="55" xfId="1" applyFont="1" applyFill="1" applyBorder="1" applyAlignment="1">
      <alignment vertical="center" wrapText="1" shrinkToFit="1"/>
    </xf>
    <xf numFmtId="0" fontId="30" fillId="2" borderId="5" xfId="1" applyFont="1" applyFill="1" applyBorder="1" applyAlignment="1">
      <alignment vertical="center" wrapText="1" shrinkToFit="1"/>
    </xf>
    <xf numFmtId="0" fontId="30" fillId="2" borderId="0" xfId="1" applyFont="1" applyFill="1" applyBorder="1" applyAlignment="1">
      <alignment vertical="center" wrapText="1" shrinkToFit="1"/>
    </xf>
    <xf numFmtId="0" fontId="30" fillId="2" borderId="34" xfId="1" applyFont="1" applyFill="1" applyBorder="1" applyAlignment="1">
      <alignment vertical="center" wrapText="1" shrinkToFit="1"/>
    </xf>
    <xf numFmtId="180" fontId="25" fillId="2" borderId="145" xfId="1" applyNumberFormat="1" applyFont="1" applyFill="1" applyBorder="1" applyAlignment="1">
      <alignment horizontal="center" vertical="center" shrinkToFit="1"/>
    </xf>
    <xf numFmtId="180" fontId="25" fillId="2" borderId="80" xfId="1" applyNumberFormat="1" applyFont="1" applyFill="1" applyBorder="1" applyAlignment="1">
      <alignment horizontal="center" vertical="center" shrinkToFit="1"/>
    </xf>
    <xf numFmtId="0" fontId="25" fillId="2" borderId="21" xfId="1" applyFont="1" applyFill="1" applyBorder="1" applyAlignment="1">
      <alignment horizontal="center" vertical="center" shrinkToFit="1"/>
    </xf>
    <xf numFmtId="0" fontId="25" fillId="2" borderId="81" xfId="1" applyFont="1" applyFill="1" applyBorder="1" applyAlignment="1">
      <alignment horizontal="center" vertical="center" shrinkToFit="1"/>
    </xf>
    <xf numFmtId="0" fontId="25" fillId="2" borderId="96" xfId="1" applyFont="1" applyFill="1" applyBorder="1" applyAlignment="1">
      <alignment vertical="center" shrinkToFit="1"/>
    </xf>
    <xf numFmtId="0" fontId="25" fillId="2" borderId="66" xfId="1" applyFont="1" applyFill="1" applyBorder="1" applyAlignment="1">
      <alignment vertical="center" shrinkToFit="1"/>
    </xf>
    <xf numFmtId="0" fontId="25" fillId="2" borderId="23" xfId="1" applyFont="1" applyFill="1" applyBorder="1" applyAlignment="1">
      <alignment vertical="center" shrinkToFit="1"/>
    </xf>
    <xf numFmtId="0" fontId="25" fillId="2" borderId="53" xfId="1" applyFont="1" applyFill="1" applyBorder="1" applyAlignment="1">
      <alignment vertical="center" shrinkToFit="1"/>
    </xf>
    <xf numFmtId="0" fontId="25" fillId="2" borderId="50" xfId="1" applyFont="1" applyFill="1" applyBorder="1" applyAlignment="1">
      <alignment horizontal="center" vertical="center" shrinkToFit="1"/>
    </xf>
    <xf numFmtId="0" fontId="25" fillId="2" borderId="51" xfId="1" applyFont="1" applyFill="1" applyBorder="1" applyAlignment="1">
      <alignment horizontal="center" vertical="center" shrinkToFit="1"/>
    </xf>
    <xf numFmtId="0" fontId="25" fillId="2" borderId="90" xfId="1" applyFont="1" applyFill="1" applyBorder="1" applyAlignment="1">
      <alignment horizontal="center" vertical="center" shrinkToFit="1"/>
    </xf>
    <xf numFmtId="0" fontId="25" fillId="2" borderId="93" xfId="1" applyFont="1" applyFill="1" applyBorder="1" applyAlignment="1">
      <alignment horizontal="center" vertical="center" shrinkToFit="1"/>
    </xf>
    <xf numFmtId="180" fontId="25" fillId="3" borderId="94" xfId="1" applyNumberFormat="1" applyFont="1" applyFill="1" applyBorder="1" applyAlignment="1" applyProtection="1">
      <alignment horizontal="center" vertical="center" shrinkToFit="1"/>
      <protection locked="0"/>
    </xf>
    <xf numFmtId="180" fontId="25" fillId="3" borderId="91" xfId="1" applyNumberFormat="1" applyFont="1" applyFill="1" applyBorder="1" applyAlignment="1" applyProtection="1">
      <alignment horizontal="center" vertical="center" shrinkToFit="1"/>
      <protection locked="0"/>
    </xf>
    <xf numFmtId="0" fontId="25" fillId="2" borderId="74" xfId="1" applyFont="1" applyFill="1" applyBorder="1" applyAlignment="1">
      <alignment horizontal="center" vertical="center" shrinkToFit="1"/>
    </xf>
    <xf numFmtId="0" fontId="25" fillId="2" borderId="75" xfId="1" applyFont="1" applyFill="1" applyBorder="1" applyAlignment="1">
      <alignment horizontal="center" vertical="center" shrinkToFit="1"/>
    </xf>
    <xf numFmtId="0" fontId="25" fillId="2" borderId="89" xfId="1" applyFont="1" applyFill="1" applyBorder="1" applyAlignment="1">
      <alignment vertical="center" shrinkToFit="1"/>
    </xf>
    <xf numFmtId="0" fontId="25" fillId="2" borderId="73" xfId="1" applyFont="1" applyFill="1" applyBorder="1" applyAlignment="1">
      <alignment vertical="center" shrinkToFit="1"/>
    </xf>
    <xf numFmtId="0" fontId="25" fillId="2" borderId="114" xfId="1" applyFont="1" applyFill="1" applyBorder="1" applyAlignment="1">
      <alignment vertical="center" shrinkToFit="1"/>
    </xf>
    <xf numFmtId="0" fontId="25" fillId="2" borderId="8" xfId="1" applyFont="1" applyFill="1" applyBorder="1" applyAlignment="1">
      <alignment vertical="center" shrinkToFit="1"/>
    </xf>
    <xf numFmtId="0" fontId="25" fillId="2" borderId="28" xfId="1" applyFont="1" applyFill="1" applyBorder="1" applyAlignment="1">
      <alignment vertical="center" shrinkToFit="1"/>
    </xf>
    <xf numFmtId="0" fontId="25" fillId="2" borderId="136" xfId="1" applyFont="1" applyFill="1" applyBorder="1" applyAlignment="1">
      <alignment horizontal="center" vertical="center" textRotation="255" shrinkToFit="1"/>
    </xf>
    <xf numFmtId="0" fontId="25" fillId="2" borderId="25" xfId="1" applyFont="1" applyFill="1" applyBorder="1" applyAlignment="1">
      <alignment horizontal="left" vertical="center" shrinkToFit="1"/>
    </xf>
    <xf numFmtId="0" fontId="25" fillId="2" borderId="18" xfId="1" applyFont="1" applyFill="1" applyBorder="1" applyAlignment="1">
      <alignment horizontal="left" vertical="center" shrinkToFit="1"/>
    </xf>
    <xf numFmtId="0" fontId="25" fillId="2" borderId="20" xfId="1" applyFont="1" applyFill="1" applyBorder="1" applyAlignment="1">
      <alignment horizontal="left" vertical="center" shrinkToFit="1"/>
    </xf>
    <xf numFmtId="0" fontId="25" fillId="2" borderId="5" xfId="1" applyFont="1" applyFill="1" applyBorder="1" applyAlignment="1">
      <alignment horizontal="left" vertical="center" shrinkToFit="1"/>
    </xf>
    <xf numFmtId="176" fontId="25" fillId="2" borderId="139" xfId="4" applyNumberFormat="1" applyFont="1" applyFill="1" applyBorder="1" applyAlignment="1">
      <alignment horizontal="center" vertical="center" shrinkToFit="1"/>
    </xf>
    <xf numFmtId="176" fontId="25" fillId="2" borderId="140" xfId="4" applyNumberFormat="1" applyFont="1" applyFill="1" applyBorder="1" applyAlignment="1">
      <alignment horizontal="center" vertical="center" shrinkToFit="1"/>
    </xf>
    <xf numFmtId="176" fontId="25" fillId="2" borderId="141" xfId="4" applyNumberFormat="1" applyFont="1" applyFill="1" applyBorder="1" applyAlignment="1">
      <alignment horizontal="center" vertical="center" shrinkToFit="1"/>
    </xf>
    <xf numFmtId="180" fontId="25" fillId="2" borderId="21" xfId="1" applyNumberFormat="1" applyFont="1" applyFill="1" applyBorder="1" applyAlignment="1">
      <alignment horizontal="center" vertical="center" shrinkToFit="1"/>
    </xf>
    <xf numFmtId="180" fontId="25" fillId="2" borderId="34" xfId="1" applyNumberFormat="1" applyFont="1" applyFill="1" applyBorder="1" applyAlignment="1">
      <alignment horizontal="center" vertical="center" shrinkToFit="1"/>
    </xf>
    <xf numFmtId="176" fontId="25" fillId="2" borderId="134" xfId="1" applyNumberFormat="1" applyFont="1" applyFill="1" applyBorder="1" applyAlignment="1">
      <alignment horizontal="center" vertical="center" shrinkToFit="1"/>
    </xf>
    <xf numFmtId="176" fontId="25" fillId="2" borderId="135" xfId="1" applyNumberFormat="1" applyFont="1" applyFill="1" applyBorder="1" applyAlignment="1">
      <alignment horizontal="center" vertical="center" shrinkToFit="1"/>
    </xf>
    <xf numFmtId="176" fontId="25" fillId="2" borderId="37" xfId="1" applyNumberFormat="1" applyFont="1" applyFill="1" applyBorder="1" applyAlignment="1">
      <alignment horizontal="center" vertical="center" shrinkToFit="1"/>
    </xf>
    <xf numFmtId="176" fontId="25" fillId="2" borderId="79" xfId="1" applyNumberFormat="1" applyFont="1" applyFill="1" applyBorder="1" applyAlignment="1">
      <alignment horizontal="center" vertical="center" shrinkToFit="1"/>
    </xf>
    <xf numFmtId="0" fontId="25" fillId="2" borderId="3" xfId="1" applyFont="1" applyFill="1" applyBorder="1" applyAlignment="1">
      <alignment horizontal="left" vertical="center" shrinkToFit="1"/>
    </xf>
    <xf numFmtId="0" fontId="25" fillId="2" borderId="4" xfId="1" applyFont="1" applyFill="1" applyBorder="1" applyAlignment="1">
      <alignment horizontal="left" vertical="center" shrinkToFit="1"/>
    </xf>
    <xf numFmtId="0" fontId="25" fillId="2" borderId="55" xfId="1" applyFont="1" applyFill="1" applyBorder="1" applyAlignment="1">
      <alignment horizontal="left" vertical="center" shrinkToFit="1"/>
    </xf>
    <xf numFmtId="0" fontId="25" fillId="2" borderId="124" xfId="1" applyFont="1" applyFill="1" applyBorder="1" applyAlignment="1">
      <alignment horizontal="left" vertical="center" shrinkToFit="1"/>
    </xf>
    <xf numFmtId="0" fontId="25" fillId="2" borderId="142" xfId="1" applyFont="1" applyFill="1" applyBorder="1" applyAlignment="1">
      <alignment horizontal="left" vertical="center" shrinkToFit="1"/>
    </xf>
    <xf numFmtId="0" fontId="25" fillId="2" borderId="143" xfId="1" applyFont="1" applyFill="1" applyBorder="1" applyAlignment="1">
      <alignment horizontal="left" vertical="center" shrinkToFit="1"/>
    </xf>
    <xf numFmtId="0" fontId="25" fillId="2" borderId="64" xfId="1" applyFont="1" applyFill="1" applyBorder="1" applyAlignment="1">
      <alignment horizontal="center" vertical="center" shrinkToFit="1"/>
    </xf>
    <xf numFmtId="0" fontId="25" fillId="2" borderId="66" xfId="1" applyFont="1" applyFill="1" applyBorder="1" applyAlignment="1">
      <alignment horizontal="center" vertical="center" shrinkToFit="1"/>
    </xf>
    <xf numFmtId="178" fontId="29" fillId="3" borderId="18" xfId="1" applyNumberFormat="1" applyFont="1" applyFill="1" applyBorder="1" applyAlignment="1" applyProtection="1">
      <alignment horizontal="center" vertical="center" wrapText="1" shrinkToFit="1"/>
      <protection locked="0"/>
    </xf>
    <xf numFmtId="178" fontId="29" fillId="3" borderId="20" xfId="1" applyNumberFormat="1" applyFont="1" applyFill="1" applyBorder="1" applyAlignment="1" applyProtection="1">
      <alignment horizontal="center" vertical="center" wrapText="1" shrinkToFit="1"/>
      <protection locked="0"/>
    </xf>
    <xf numFmtId="178" fontId="29" fillId="3" borderId="65" xfId="1" applyNumberFormat="1" applyFont="1" applyFill="1" applyBorder="1" applyAlignment="1" applyProtection="1">
      <alignment horizontal="center" vertical="center" wrapText="1" shrinkToFit="1"/>
      <protection locked="0"/>
    </xf>
    <xf numFmtId="178" fontId="29" fillId="3" borderId="66" xfId="1" applyNumberFormat="1" applyFont="1" applyFill="1" applyBorder="1" applyAlignment="1" applyProtection="1">
      <alignment horizontal="center" vertical="center" wrapText="1" shrinkToFit="1"/>
      <protection locked="0"/>
    </xf>
    <xf numFmtId="0" fontId="39" fillId="2" borderId="193" xfId="1" applyFont="1" applyFill="1" applyBorder="1" applyAlignment="1">
      <alignment horizontal="center" vertical="center" textRotation="255" shrinkToFit="1"/>
    </xf>
    <xf numFmtId="0" fontId="39" fillId="2" borderId="194" xfId="1" applyFont="1" applyFill="1" applyBorder="1" applyAlignment="1">
      <alignment horizontal="center" vertical="center" textRotation="255" shrinkToFit="1"/>
    </xf>
    <xf numFmtId="0" fontId="39" fillId="2" borderId="195" xfId="1" applyFont="1" applyFill="1" applyBorder="1" applyAlignment="1">
      <alignment horizontal="center" vertical="center" textRotation="255" shrinkToFit="1"/>
    </xf>
    <xf numFmtId="0" fontId="39" fillId="2" borderId="87" xfId="1" applyFont="1" applyFill="1" applyBorder="1" applyAlignment="1">
      <alignment horizontal="left" vertical="center" shrinkToFit="1"/>
    </xf>
    <xf numFmtId="0" fontId="39" fillId="2" borderId="4" xfId="1" applyFont="1" applyFill="1" applyBorder="1" applyAlignment="1">
      <alignment horizontal="left" vertical="center" shrinkToFit="1"/>
    </xf>
    <xf numFmtId="0" fontId="39" fillId="2" borderId="55" xfId="1" applyFont="1" applyFill="1" applyBorder="1" applyAlignment="1">
      <alignment horizontal="left" vertical="center" shrinkToFit="1"/>
    </xf>
    <xf numFmtId="0" fontId="39" fillId="2" borderId="156" xfId="1" applyFont="1" applyFill="1" applyBorder="1" applyAlignment="1">
      <alignment horizontal="left" vertical="center" shrinkToFit="1"/>
    </xf>
    <xf numFmtId="0" fontId="39" fillId="2" borderId="17" xfId="1" applyFont="1" applyFill="1" applyBorder="1" applyAlignment="1">
      <alignment horizontal="left" vertical="center" shrinkToFit="1"/>
    </xf>
    <xf numFmtId="0" fontId="39" fillId="2" borderId="18" xfId="1" applyFont="1" applyFill="1" applyBorder="1" applyAlignment="1">
      <alignment horizontal="left" vertical="center" shrinkToFit="1"/>
    </xf>
    <xf numFmtId="0" fontId="39" fillId="2" borderId="20" xfId="1" applyFont="1" applyFill="1" applyBorder="1" applyAlignment="1">
      <alignment horizontal="left" vertical="center" shrinkToFit="1"/>
    </xf>
    <xf numFmtId="177" fontId="25" fillId="0" borderId="4" xfId="0" applyNumberFormat="1" applyFont="1" applyFill="1" applyBorder="1" applyAlignment="1">
      <alignment horizontal="center" vertical="center"/>
    </xf>
    <xf numFmtId="177" fontId="25" fillId="0" borderId="30" xfId="0" applyNumberFormat="1" applyFont="1" applyFill="1" applyBorder="1" applyAlignment="1">
      <alignment horizontal="center" vertical="center"/>
    </xf>
    <xf numFmtId="177" fontId="25" fillId="3" borderId="8" xfId="0" applyNumberFormat="1" applyFont="1" applyFill="1" applyBorder="1" applyAlignment="1" applyProtection="1">
      <alignment horizontal="center" vertical="center"/>
      <protection locked="0"/>
    </xf>
    <xf numFmtId="177" fontId="25" fillId="3" borderId="13" xfId="0" applyNumberFormat="1" applyFont="1" applyFill="1" applyBorder="1" applyAlignment="1" applyProtection="1">
      <alignment horizontal="center" vertical="center"/>
      <protection locked="0"/>
    </xf>
    <xf numFmtId="177" fontId="25" fillId="2" borderId="3" xfId="0" applyNumberFormat="1" applyFont="1" applyFill="1" applyBorder="1" applyAlignment="1">
      <alignment horizontal="center" vertical="center" shrinkToFit="1"/>
    </xf>
    <xf numFmtId="177" fontId="25" fillId="2" borderId="4" xfId="0" applyNumberFormat="1" applyFont="1" applyFill="1" applyBorder="1" applyAlignment="1">
      <alignment horizontal="center" vertical="center" shrinkToFit="1"/>
    </xf>
    <xf numFmtId="177" fontId="25" fillId="2" borderId="7" xfId="0" applyNumberFormat="1" applyFont="1" applyFill="1" applyBorder="1" applyAlignment="1">
      <alignment horizontal="center" vertical="center" shrinkToFit="1"/>
    </xf>
    <xf numFmtId="177" fontId="25" fillId="2" borderId="8" xfId="0" applyNumberFormat="1" applyFont="1" applyFill="1" applyBorder="1" applyAlignment="1">
      <alignment horizontal="center" vertical="center" shrinkToFit="1"/>
    </xf>
    <xf numFmtId="0" fontId="25" fillId="2" borderId="196" xfId="1" applyFont="1" applyFill="1" applyBorder="1" applyAlignment="1">
      <alignment horizontal="center" vertical="center" shrinkToFit="1"/>
    </xf>
    <xf numFmtId="178" fontId="25" fillId="3" borderId="196" xfId="1" applyNumberFormat="1" applyFont="1" applyFill="1" applyBorder="1" applyAlignment="1" applyProtection="1">
      <alignment horizontal="center" vertical="center" shrinkToFit="1"/>
      <protection locked="0"/>
    </xf>
    <xf numFmtId="176" fontId="25" fillId="2" borderId="196" xfId="1" applyNumberFormat="1" applyFont="1" applyFill="1" applyBorder="1" applyAlignment="1">
      <alignment horizontal="center" vertical="center" shrinkToFit="1"/>
    </xf>
    <xf numFmtId="0" fontId="39" fillId="2" borderId="14" xfId="1" applyFont="1" applyFill="1" applyBorder="1" applyAlignment="1">
      <alignment vertical="center" shrinkToFit="1"/>
    </xf>
    <xf numFmtId="0" fontId="39" fillId="2" borderId="44" xfId="1" applyFont="1" applyFill="1" applyBorder="1" applyAlignment="1">
      <alignment vertical="center" shrinkToFit="1"/>
    </xf>
    <xf numFmtId="176" fontId="39" fillId="2" borderId="40" xfId="1" applyNumberFormat="1" applyFont="1" applyFill="1" applyBorder="1" applyAlignment="1">
      <alignment horizontal="center" vertical="center" shrinkToFit="1"/>
    </xf>
    <xf numFmtId="176" fontId="39" fillId="2" borderId="187" xfId="1" applyNumberFormat="1" applyFont="1" applyFill="1" applyBorder="1" applyAlignment="1">
      <alignment horizontal="center" vertical="center" shrinkToFit="1"/>
    </xf>
    <xf numFmtId="176" fontId="39" fillId="2" borderId="42" xfId="1" applyNumberFormat="1" applyFont="1" applyFill="1" applyBorder="1" applyAlignment="1">
      <alignment horizontal="center" vertical="center" shrinkToFit="1"/>
    </xf>
    <xf numFmtId="176" fontId="39" fillId="2" borderId="188" xfId="1" applyNumberFormat="1" applyFont="1" applyFill="1" applyBorder="1" applyAlignment="1">
      <alignment horizontal="center" vertical="center" shrinkToFit="1"/>
    </xf>
    <xf numFmtId="176" fontId="39" fillId="2" borderId="189" xfId="1" applyNumberFormat="1" applyFont="1" applyFill="1" applyBorder="1" applyAlignment="1">
      <alignment horizontal="center" vertical="center" shrinkToFit="1"/>
    </xf>
    <xf numFmtId="176" fontId="39" fillId="2" borderId="190" xfId="1" applyNumberFormat="1" applyFont="1" applyFill="1" applyBorder="1" applyAlignment="1">
      <alignment horizontal="center" vertical="center" shrinkToFit="1"/>
    </xf>
    <xf numFmtId="0" fontId="39" fillId="2" borderId="43" xfId="1" applyNumberFormat="1" applyFont="1" applyFill="1" applyBorder="1" applyAlignment="1">
      <alignment horizontal="center" vertical="center" shrinkToFit="1"/>
    </xf>
    <xf numFmtId="0" fontId="39" fillId="2" borderId="44" xfId="1" applyNumberFormat="1" applyFont="1" applyFill="1" applyBorder="1" applyAlignment="1">
      <alignment horizontal="center" vertical="center" shrinkToFit="1"/>
    </xf>
    <xf numFmtId="176" fontId="39" fillId="2" borderId="50" xfId="1" applyNumberFormat="1" applyFont="1" applyFill="1" applyBorder="1" applyAlignment="1">
      <alignment horizontal="center" vertical="center" shrinkToFit="1"/>
    </xf>
    <xf numFmtId="176" fontId="39" fillId="2" borderId="51" xfId="1" applyNumberFormat="1" applyFont="1" applyFill="1" applyBorder="1" applyAlignment="1">
      <alignment horizontal="center" vertical="center" shrinkToFit="1"/>
    </xf>
    <xf numFmtId="197" fontId="25" fillId="2" borderId="17" xfId="1" applyNumberFormat="1" applyFont="1" applyFill="1" applyBorder="1" applyAlignment="1">
      <alignment horizontal="center" vertical="center" shrinkToFit="1"/>
    </xf>
    <xf numFmtId="197" fontId="25" fillId="2" borderId="20" xfId="1" applyNumberFormat="1" applyFont="1" applyFill="1" applyBorder="1" applyAlignment="1">
      <alignment horizontal="center" vertical="center" shrinkToFit="1"/>
    </xf>
    <xf numFmtId="197" fontId="25" fillId="2" borderId="21" xfId="1" applyNumberFormat="1" applyFont="1" applyFill="1" applyBorder="1" applyAlignment="1">
      <alignment horizontal="center" vertical="center" shrinkToFit="1"/>
    </xf>
    <xf numFmtId="197" fontId="25" fillId="2" borderId="34" xfId="1" applyNumberFormat="1" applyFont="1" applyFill="1" applyBorder="1" applyAlignment="1">
      <alignment horizontal="center" vertical="center" shrinkToFit="1"/>
    </xf>
    <xf numFmtId="197" fontId="25" fillId="2" borderId="56" xfId="1" applyNumberFormat="1" applyFont="1" applyFill="1" applyBorder="1" applyAlignment="1">
      <alignment horizontal="center" vertical="center" shrinkToFit="1"/>
    </xf>
    <xf numFmtId="197" fontId="25" fillId="2" borderId="115" xfId="1" applyNumberFormat="1" applyFont="1" applyFill="1" applyBorder="1" applyAlignment="1">
      <alignment horizontal="center" vertical="center" shrinkToFit="1"/>
    </xf>
    <xf numFmtId="0" fontId="39" fillId="2" borderId="89" xfId="1" applyFont="1" applyFill="1" applyBorder="1" applyAlignment="1">
      <alignment horizontal="left" vertical="center" shrinkToFit="1"/>
    </xf>
    <xf numFmtId="0" fontId="39" fillId="2" borderId="88" xfId="1" applyFont="1" applyFill="1" applyBorder="1" applyAlignment="1">
      <alignment horizontal="left" vertical="center" shrinkToFit="1"/>
    </xf>
    <xf numFmtId="0" fontId="39" fillId="2" borderId="73" xfId="1" applyFont="1" applyFill="1" applyBorder="1" applyAlignment="1">
      <alignment horizontal="left" vertical="center" shrinkToFit="1"/>
    </xf>
    <xf numFmtId="0" fontId="25" fillId="0" borderId="5" xfId="3" applyFont="1" applyFill="1" applyBorder="1" applyAlignment="1">
      <alignment horizontal="center" vertical="center" shrinkToFit="1"/>
    </xf>
    <xf numFmtId="0" fontId="25" fillId="0" borderId="0" xfId="3" applyFont="1" applyFill="1" applyBorder="1" applyAlignment="1">
      <alignment horizontal="center" vertical="center" shrinkToFit="1"/>
    </xf>
    <xf numFmtId="0" fontId="4" fillId="2" borderId="11" xfId="3" applyFont="1" applyFill="1" applyBorder="1" applyAlignment="1">
      <alignment vertical="center" wrapText="1"/>
    </xf>
    <xf numFmtId="0" fontId="4" fillId="2" borderId="1" xfId="3" applyFont="1" applyFill="1" applyBorder="1" applyAlignment="1">
      <alignment horizontal="center" vertical="center" wrapText="1"/>
    </xf>
    <xf numFmtId="0" fontId="4" fillId="2" borderId="2" xfId="3" applyFont="1" applyFill="1" applyBorder="1" applyAlignment="1">
      <alignment horizontal="center" vertical="center" wrapText="1"/>
    </xf>
    <xf numFmtId="0" fontId="4" fillId="2" borderId="30" xfId="3" applyFont="1" applyFill="1" applyBorder="1" applyAlignment="1">
      <alignment horizontal="center" vertical="center"/>
    </xf>
    <xf numFmtId="0" fontId="4" fillId="2" borderId="6" xfId="3" applyFont="1" applyFill="1" applyBorder="1" applyAlignment="1">
      <alignment horizontal="center" vertical="center"/>
    </xf>
    <xf numFmtId="0" fontId="4" fillId="2" borderId="13" xfId="3" applyFont="1" applyFill="1" applyBorder="1" applyAlignment="1">
      <alignment horizontal="center" vertical="center"/>
    </xf>
    <xf numFmtId="0" fontId="4" fillId="2" borderId="1" xfId="3" applyFont="1" applyFill="1" applyBorder="1" applyAlignment="1">
      <alignment horizontal="center" vertical="center"/>
    </xf>
    <xf numFmtId="0" fontId="4" fillId="2" borderId="29" xfId="3" applyFont="1" applyFill="1" applyBorder="1" applyAlignment="1">
      <alignment horizontal="center" vertical="center"/>
    </xf>
    <xf numFmtId="0" fontId="4" fillId="2" borderId="2" xfId="3" applyFont="1" applyFill="1" applyBorder="1" applyAlignment="1">
      <alignment horizontal="center" vertical="center"/>
    </xf>
    <xf numFmtId="0" fontId="25" fillId="2" borderId="11" xfId="0" applyFont="1" applyFill="1" applyBorder="1" applyAlignment="1">
      <alignment horizontal="distributed" vertical="center" shrinkToFit="1"/>
    </xf>
    <xf numFmtId="0" fontId="25" fillId="2" borderId="12" xfId="3" applyFont="1" applyFill="1" applyBorder="1" applyAlignment="1">
      <alignment vertical="top"/>
    </xf>
    <xf numFmtId="0" fontId="25" fillId="2" borderId="9" xfId="3" applyFont="1" applyFill="1" applyBorder="1" applyAlignment="1">
      <alignment vertical="top"/>
    </xf>
    <xf numFmtId="0" fontId="25" fillId="2" borderId="10" xfId="3" applyFont="1" applyFill="1" applyBorder="1" applyAlignment="1">
      <alignment vertical="top"/>
    </xf>
    <xf numFmtId="0" fontId="4" fillId="2" borderId="11" xfId="3" applyFont="1" applyFill="1" applyBorder="1" applyAlignment="1">
      <alignment horizontal="center" vertical="top"/>
    </xf>
    <xf numFmtId="0" fontId="25" fillId="2" borderId="11" xfId="3" applyFont="1" applyFill="1" applyBorder="1" applyAlignment="1">
      <alignment horizontal="center" vertical="center" wrapText="1"/>
    </xf>
    <xf numFmtId="0" fontId="25" fillId="2" borderId="1" xfId="3" applyFont="1" applyFill="1" applyBorder="1" applyAlignment="1">
      <alignment horizontal="center" vertical="center" wrapText="1"/>
    </xf>
    <xf numFmtId="0" fontId="25" fillId="2" borderId="3" xfId="3" applyFont="1" applyFill="1" applyBorder="1" applyAlignment="1">
      <alignment horizontal="center" vertical="center" wrapText="1"/>
    </xf>
    <xf numFmtId="0" fontId="25" fillId="2" borderId="4" xfId="3" applyFont="1" applyFill="1" applyBorder="1" applyAlignment="1">
      <alignment horizontal="center" vertical="center" wrapText="1"/>
    </xf>
    <xf numFmtId="0" fontId="25" fillId="2" borderId="30" xfId="3" applyFont="1" applyFill="1" applyBorder="1" applyAlignment="1">
      <alignment horizontal="center" vertical="center" wrapText="1"/>
    </xf>
    <xf numFmtId="0" fontId="25" fillId="2" borderId="5" xfId="3" applyFont="1" applyFill="1" applyBorder="1" applyAlignment="1">
      <alignment horizontal="center" vertical="center" wrapText="1"/>
    </xf>
    <xf numFmtId="0" fontId="25" fillId="2" borderId="0" xfId="3" applyFont="1" applyFill="1" applyBorder="1" applyAlignment="1">
      <alignment horizontal="center" vertical="center" wrapText="1"/>
    </xf>
    <xf numFmtId="0" fontId="25" fillId="2" borderId="6" xfId="3" applyFont="1" applyFill="1" applyBorder="1" applyAlignment="1">
      <alignment horizontal="center" vertical="center" wrapText="1"/>
    </xf>
    <xf numFmtId="0" fontId="25" fillId="2" borderId="12" xfId="3" applyFont="1" applyFill="1" applyBorder="1" applyAlignment="1">
      <alignment horizontal="center" vertical="center" shrinkToFit="1"/>
    </xf>
    <xf numFmtId="0" fontId="25" fillId="2" borderId="9" xfId="3" applyFont="1" applyFill="1" applyBorder="1" applyAlignment="1">
      <alignment horizontal="center" vertical="center" shrinkToFit="1"/>
    </xf>
    <xf numFmtId="0" fontId="25" fillId="2" borderId="7" xfId="3" applyFont="1" applyFill="1" applyBorder="1" applyAlignment="1">
      <alignment horizontal="center" vertical="center" wrapText="1"/>
    </xf>
    <xf numFmtId="0" fontId="25" fillId="2" borderId="13" xfId="3" applyFont="1" applyFill="1" applyBorder="1" applyAlignment="1">
      <alignment horizontal="center" vertical="center" wrapText="1"/>
    </xf>
    <xf numFmtId="0" fontId="4" fillId="2" borderId="9" xfId="3" applyFont="1" applyFill="1" applyBorder="1" applyAlignment="1">
      <alignment horizontal="center" vertical="center"/>
    </xf>
    <xf numFmtId="0" fontId="4" fillId="2" borderId="11" xfId="3" applyFont="1" applyFill="1" applyBorder="1" applyAlignment="1">
      <alignment horizontal="center" vertical="center" wrapText="1"/>
    </xf>
    <xf numFmtId="0" fontId="25" fillId="3" borderId="12" xfId="3" applyFont="1" applyFill="1" applyBorder="1" applyAlignment="1">
      <alignment horizontal="center" vertical="center" shrinkToFit="1"/>
    </xf>
    <xf numFmtId="0" fontId="25" fillId="3" borderId="10" xfId="3" applyFont="1" applyFill="1" applyBorder="1" applyAlignment="1">
      <alignment horizontal="center" vertical="center" shrinkToFit="1"/>
    </xf>
    <xf numFmtId="181" fontId="25" fillId="3" borderId="12" xfId="3" applyNumberFormat="1" applyFont="1" applyFill="1" applyBorder="1" applyAlignment="1">
      <alignment horizontal="center" vertical="center" shrinkToFit="1"/>
    </xf>
    <xf numFmtId="181" fontId="25" fillId="3" borderId="10" xfId="3" applyNumberFormat="1" applyFont="1" applyFill="1" applyBorder="1" applyAlignment="1">
      <alignment horizontal="center" vertical="center" shrinkToFit="1"/>
    </xf>
    <xf numFmtId="0" fontId="25" fillId="0" borderId="12" xfId="3" applyFont="1" applyFill="1" applyBorder="1" applyAlignment="1">
      <alignment horizontal="center" vertical="center" shrinkToFit="1"/>
    </xf>
    <xf numFmtId="0" fontId="25" fillId="0" borderId="10" xfId="3" applyFont="1" applyFill="1" applyBorder="1" applyAlignment="1">
      <alignment horizontal="center" vertical="center" shrinkToFit="1"/>
    </xf>
    <xf numFmtId="0" fontId="25" fillId="3" borderId="9" xfId="3" applyFont="1" applyFill="1" applyBorder="1" applyAlignment="1">
      <alignment horizontal="center" vertical="center" shrinkToFit="1"/>
    </xf>
    <xf numFmtId="58" fontId="25" fillId="3" borderId="12" xfId="3" applyNumberFormat="1" applyFont="1" applyFill="1" applyBorder="1" applyAlignment="1">
      <alignment horizontal="center" vertical="center" shrinkToFit="1"/>
    </xf>
    <xf numFmtId="58" fontId="25" fillId="3" borderId="9" xfId="3" applyNumberFormat="1" applyFont="1" applyFill="1" applyBorder="1" applyAlignment="1">
      <alignment horizontal="center" vertical="center" shrinkToFit="1"/>
    </xf>
    <xf numFmtId="58" fontId="25" fillId="3" borderId="10" xfId="3" applyNumberFormat="1" applyFont="1" applyFill="1" applyBorder="1" applyAlignment="1">
      <alignment horizontal="center" vertical="center" shrinkToFit="1"/>
    </xf>
    <xf numFmtId="0" fontId="25" fillId="3" borderId="12" xfId="3" applyNumberFormat="1" applyFont="1" applyFill="1" applyBorder="1" applyAlignment="1">
      <alignment horizontal="center" vertical="center" shrinkToFit="1"/>
    </xf>
    <xf numFmtId="0" fontId="25" fillId="3" borderId="10" xfId="3" applyNumberFormat="1" applyFont="1" applyFill="1" applyBorder="1" applyAlignment="1">
      <alignment horizontal="center" vertical="center" shrinkToFit="1"/>
    </xf>
    <xf numFmtId="0" fontId="25" fillId="2" borderId="3" xfId="3" applyFont="1" applyFill="1" applyBorder="1" applyAlignment="1">
      <alignment horizontal="center" vertical="center" shrinkToFit="1"/>
    </xf>
    <xf numFmtId="0" fontId="25" fillId="2" borderId="4" xfId="3" applyFont="1" applyFill="1" applyBorder="1" applyAlignment="1">
      <alignment horizontal="center" vertical="center" shrinkToFit="1"/>
    </xf>
    <xf numFmtId="0" fontId="25" fillId="2" borderId="5" xfId="3" applyFont="1" applyFill="1" applyBorder="1" applyAlignment="1">
      <alignment horizontal="center" vertical="center" shrinkToFit="1"/>
    </xf>
    <xf numFmtId="0" fontId="25" fillId="2" borderId="0" xfId="3" applyFont="1" applyFill="1" applyBorder="1" applyAlignment="1">
      <alignment horizontal="center" vertical="center" shrinkToFit="1"/>
    </xf>
    <xf numFmtId="0" fontId="25" fillId="2" borderId="7" xfId="3" applyFont="1" applyFill="1" applyBorder="1" applyAlignment="1">
      <alignment horizontal="center" vertical="center" shrinkToFit="1"/>
    </xf>
    <xf numFmtId="0" fontId="25" fillId="2" borderId="8" xfId="3" applyFont="1" applyFill="1" applyBorder="1" applyAlignment="1">
      <alignment horizontal="center" vertical="center" shrinkToFit="1"/>
    </xf>
    <xf numFmtId="0" fontId="25" fillId="2" borderId="1" xfId="3" applyFont="1" applyFill="1" applyBorder="1" applyAlignment="1">
      <alignment horizontal="center" vertical="center" textRotation="255"/>
    </xf>
    <xf numFmtId="0" fontId="25" fillId="2" borderId="29" xfId="3" applyFont="1" applyFill="1" applyBorder="1" applyAlignment="1">
      <alignment horizontal="center" vertical="center" textRotation="255"/>
    </xf>
    <xf numFmtId="0" fontId="25" fillId="2" borderId="2" xfId="3" applyFont="1" applyFill="1" applyBorder="1" applyAlignment="1">
      <alignment horizontal="center" vertical="center" textRotation="255"/>
    </xf>
    <xf numFmtId="0" fontId="25" fillId="2" borderId="12" xfId="3" applyFont="1" applyFill="1" applyBorder="1" applyAlignment="1">
      <alignment horizontal="center" vertical="center" wrapText="1"/>
    </xf>
    <xf numFmtId="0" fontId="25" fillId="2" borderId="10" xfId="3" applyFont="1" applyFill="1" applyBorder="1" applyAlignment="1">
      <alignment horizontal="center" vertical="center" wrapText="1"/>
    </xf>
    <xf numFmtId="0" fontId="25" fillId="2" borderId="3" xfId="3" applyFont="1" applyFill="1" applyBorder="1" applyAlignment="1">
      <alignment vertical="center" shrinkToFit="1"/>
    </xf>
    <xf numFmtId="0" fontId="25" fillId="2" borderId="4" xfId="3" applyFont="1" applyFill="1" applyBorder="1" applyAlignment="1">
      <alignment vertical="center" shrinkToFit="1"/>
    </xf>
    <xf numFmtId="0" fontId="25" fillId="2" borderId="30" xfId="3" applyFont="1" applyFill="1" applyBorder="1" applyAlignment="1">
      <alignment vertical="center" shrinkToFit="1"/>
    </xf>
    <xf numFmtId="193" fontId="25" fillId="3" borderId="35" xfId="3" applyNumberFormat="1" applyFont="1" applyFill="1" applyBorder="1" applyAlignment="1">
      <alignment horizontal="center" wrapText="1"/>
    </xf>
    <xf numFmtId="193" fontId="25" fillId="3" borderId="38" xfId="3" applyNumberFormat="1" applyFont="1" applyFill="1" applyBorder="1" applyAlignment="1">
      <alignment horizontal="center" wrapText="1"/>
    </xf>
    <xf numFmtId="0" fontId="28" fillId="2" borderId="3" xfId="3" applyFont="1" applyFill="1" applyBorder="1" applyAlignment="1">
      <alignment vertical="center" wrapText="1" shrinkToFit="1"/>
    </xf>
    <xf numFmtId="0" fontId="28" fillId="2" borderId="4" xfId="3" applyFont="1" applyFill="1" applyBorder="1" applyAlignment="1">
      <alignment vertical="center" shrinkToFit="1"/>
    </xf>
    <xf numFmtId="0" fontId="28" fillId="2" borderId="30" xfId="3" applyFont="1" applyFill="1" applyBorder="1" applyAlignment="1">
      <alignment vertical="center" shrinkToFit="1"/>
    </xf>
    <xf numFmtId="0" fontId="28" fillId="2" borderId="7" xfId="3" applyFont="1" applyFill="1" applyBorder="1" applyAlignment="1">
      <alignment vertical="center" shrinkToFit="1"/>
    </xf>
    <xf numFmtId="0" fontId="28" fillId="2" borderId="8" xfId="3" applyFont="1" applyFill="1" applyBorder="1" applyAlignment="1">
      <alignment vertical="center" shrinkToFit="1"/>
    </xf>
    <xf numFmtId="0" fontId="28" fillId="2" borderId="13" xfId="3" applyFont="1" applyFill="1" applyBorder="1" applyAlignment="1">
      <alignment vertical="center" shrinkToFit="1"/>
    </xf>
    <xf numFmtId="0" fontId="25" fillId="2" borderId="11" xfId="3" applyFont="1" applyFill="1" applyBorder="1" applyAlignment="1">
      <alignment horizontal="left" vertical="top"/>
    </xf>
    <xf numFmtId="192" fontId="25" fillId="2" borderId="3" xfId="3" applyNumberFormat="1" applyFont="1" applyFill="1" applyBorder="1" applyAlignment="1">
      <alignment horizontal="center" vertical="center" wrapText="1"/>
    </xf>
    <xf numFmtId="192" fontId="25" fillId="2" borderId="30" xfId="3" applyNumberFormat="1" applyFont="1" applyFill="1" applyBorder="1" applyAlignment="1">
      <alignment horizontal="center" vertical="center" wrapText="1"/>
    </xf>
    <xf numFmtId="192" fontId="25" fillId="2" borderId="7" xfId="3" applyNumberFormat="1" applyFont="1" applyFill="1" applyBorder="1" applyAlignment="1">
      <alignment horizontal="center" vertical="center" wrapText="1"/>
    </xf>
    <xf numFmtId="192" fontId="25" fillId="2" borderId="13" xfId="3" applyNumberFormat="1" applyFont="1" applyFill="1" applyBorder="1" applyAlignment="1">
      <alignment horizontal="center" vertical="center" wrapText="1"/>
    </xf>
    <xf numFmtId="193" fontId="25" fillId="0" borderId="39" xfId="3" applyNumberFormat="1" applyFont="1" applyFill="1" applyBorder="1" applyAlignment="1">
      <alignment horizontal="center" wrapText="1"/>
    </xf>
    <xf numFmtId="193" fontId="25" fillId="0" borderId="40" xfId="3" applyNumberFormat="1" applyFont="1" applyFill="1" applyBorder="1" applyAlignment="1">
      <alignment horizontal="center" wrapText="1"/>
    </xf>
    <xf numFmtId="193" fontId="25" fillId="0" borderId="117" xfId="3" applyNumberFormat="1" applyFont="1" applyFill="1" applyBorder="1" applyAlignment="1">
      <alignment horizontal="center" wrapText="1"/>
    </xf>
    <xf numFmtId="193" fontId="25" fillId="0" borderId="119" xfId="3" applyNumberFormat="1" applyFont="1" applyFill="1" applyBorder="1" applyAlignment="1">
      <alignment horizontal="center" wrapText="1"/>
    </xf>
    <xf numFmtId="193" fontId="25" fillId="0" borderId="116" xfId="3" applyNumberFormat="1" applyFont="1" applyFill="1" applyBorder="1" applyAlignment="1">
      <alignment horizontal="center" wrapText="1"/>
    </xf>
    <xf numFmtId="193" fontId="25" fillId="0" borderId="120" xfId="3" applyNumberFormat="1" applyFont="1" applyFill="1" applyBorder="1" applyAlignment="1">
      <alignment horizontal="center" wrapText="1"/>
    </xf>
    <xf numFmtId="0" fontId="28" fillId="2" borderId="4" xfId="3" applyFont="1" applyFill="1" applyBorder="1" applyAlignment="1">
      <alignment vertical="center" wrapText="1" shrinkToFit="1"/>
    </xf>
    <xf numFmtId="0" fontId="28" fillId="2" borderId="30" xfId="3" applyFont="1" applyFill="1" applyBorder="1" applyAlignment="1">
      <alignment vertical="center" wrapText="1" shrinkToFit="1"/>
    </xf>
    <xf numFmtId="0" fontId="28" fillId="2" borderId="7" xfId="3" applyFont="1" applyFill="1" applyBorder="1" applyAlignment="1">
      <alignment vertical="center" wrapText="1" shrinkToFit="1"/>
    </xf>
    <xf numFmtId="0" fontId="28" fillId="2" borderId="8" xfId="3" applyFont="1" applyFill="1" applyBorder="1" applyAlignment="1">
      <alignment vertical="center" wrapText="1" shrinkToFit="1"/>
    </xf>
    <xf numFmtId="0" fontId="28" fillId="2" borderId="13" xfId="3" applyFont="1" applyFill="1" applyBorder="1" applyAlignment="1">
      <alignment vertical="center" wrapText="1" shrinkToFit="1"/>
    </xf>
    <xf numFmtId="0" fontId="25" fillId="2" borderId="3" xfId="3" applyFont="1" applyFill="1" applyBorder="1" applyAlignment="1">
      <alignment vertical="center" wrapText="1" shrinkToFit="1"/>
    </xf>
    <xf numFmtId="0" fontId="25" fillId="2" borderId="4" xfId="3" applyFont="1" applyFill="1" applyBorder="1" applyAlignment="1">
      <alignment vertical="center" wrapText="1" shrinkToFit="1"/>
    </xf>
    <xf numFmtId="0" fontId="25" fillId="2" borderId="30" xfId="3" applyFont="1" applyFill="1" applyBorder="1" applyAlignment="1">
      <alignment vertical="center" wrapText="1" shrinkToFit="1"/>
    </xf>
    <xf numFmtId="0" fontId="25" fillId="2" borderId="7" xfId="3" applyFont="1" applyFill="1" applyBorder="1" applyAlignment="1">
      <alignment vertical="center" wrapText="1" shrinkToFit="1"/>
    </xf>
    <xf numFmtId="0" fontId="25" fillId="2" borderId="8" xfId="3" applyFont="1" applyFill="1" applyBorder="1" applyAlignment="1">
      <alignment vertical="center" wrapText="1" shrinkToFit="1"/>
    </xf>
    <xf numFmtId="0" fontId="25" fillId="2" borderId="13" xfId="3" applyFont="1" applyFill="1" applyBorder="1" applyAlignment="1">
      <alignment vertical="center" wrapText="1" shrinkToFit="1"/>
    </xf>
    <xf numFmtId="192" fontId="25" fillId="0" borderId="3" xfId="3" applyNumberFormat="1" applyFont="1" applyFill="1" applyBorder="1" applyAlignment="1">
      <alignment horizontal="center" vertical="center" wrapText="1"/>
    </xf>
    <xf numFmtId="192" fontId="25" fillId="0" borderId="30" xfId="3" applyNumberFormat="1" applyFont="1" applyFill="1" applyBorder="1" applyAlignment="1">
      <alignment horizontal="center" vertical="center" wrapText="1"/>
    </xf>
    <xf numFmtId="192" fontId="25" fillId="0" borderId="7" xfId="3" applyNumberFormat="1" applyFont="1" applyFill="1" applyBorder="1" applyAlignment="1">
      <alignment horizontal="center" vertical="center" wrapText="1"/>
    </xf>
    <xf numFmtId="192" fontId="25" fillId="0" borderId="13" xfId="3" applyNumberFormat="1" applyFont="1" applyFill="1" applyBorder="1" applyAlignment="1">
      <alignment horizontal="center" vertical="center" wrapText="1"/>
    </xf>
    <xf numFmtId="0" fontId="25" fillId="2" borderId="5" xfId="3" applyFont="1" applyFill="1" applyBorder="1" applyAlignment="1">
      <alignment vertical="center" wrapText="1" shrinkToFit="1"/>
    </xf>
    <xf numFmtId="0" fontId="25" fillId="2" borderId="0" xfId="3" applyFont="1" applyFill="1" applyBorder="1" applyAlignment="1">
      <alignment vertical="center" wrapText="1" shrinkToFit="1"/>
    </xf>
    <xf numFmtId="0" fontId="25" fillId="2" borderId="6" xfId="3" applyFont="1" applyFill="1" applyBorder="1" applyAlignment="1">
      <alignment vertical="center" wrapText="1" shrinkToFit="1"/>
    </xf>
    <xf numFmtId="0" fontId="25" fillId="2" borderId="5" xfId="3" applyFont="1" applyFill="1" applyBorder="1" applyAlignment="1">
      <alignment vertical="center" shrinkToFit="1"/>
    </xf>
    <xf numFmtId="0" fontId="25" fillId="2" borderId="0" xfId="3" applyFont="1" applyFill="1" applyBorder="1" applyAlignment="1">
      <alignment vertical="center" shrinkToFit="1"/>
    </xf>
    <xf numFmtId="0" fontId="25" fillId="2" borderId="6" xfId="3" applyFont="1" applyFill="1" applyBorder="1" applyAlignment="1">
      <alignment vertical="center" shrinkToFit="1"/>
    </xf>
    <xf numFmtId="193" fontId="25" fillId="3" borderId="97" xfId="3" applyNumberFormat="1" applyFont="1" applyFill="1" applyBorder="1" applyAlignment="1">
      <alignment horizontal="center" wrapText="1"/>
    </xf>
    <xf numFmtId="193" fontId="25" fillId="3" borderId="98" xfId="3" applyNumberFormat="1" applyFont="1" applyFill="1" applyBorder="1" applyAlignment="1">
      <alignment horizontal="center" wrapText="1"/>
    </xf>
    <xf numFmtId="193" fontId="25" fillId="3" borderId="35" xfId="3" quotePrefix="1" applyNumberFormat="1" applyFont="1" applyFill="1" applyBorder="1" applyAlignment="1">
      <alignment horizontal="center" wrapText="1"/>
    </xf>
    <xf numFmtId="0" fontId="25" fillId="2" borderId="7" xfId="3" applyFont="1" applyFill="1" applyBorder="1" applyAlignment="1">
      <alignment vertical="center" shrinkToFit="1"/>
    </xf>
    <xf numFmtId="0" fontId="25" fillId="2" borderId="8" xfId="3" applyFont="1" applyFill="1" applyBorder="1" applyAlignment="1">
      <alignment vertical="center" shrinkToFit="1"/>
    </xf>
    <xf numFmtId="0" fontId="25" fillId="2" borderId="13" xfId="3" applyFont="1" applyFill="1" applyBorder="1" applyAlignment="1">
      <alignment vertical="center" shrinkToFit="1"/>
    </xf>
    <xf numFmtId="0" fontId="25" fillId="2" borderId="1" xfId="3" applyFont="1" applyFill="1" applyBorder="1" applyAlignment="1">
      <alignment horizontal="center" vertical="center" textRotation="255" wrapText="1"/>
    </xf>
    <xf numFmtId="0" fontId="39" fillId="2" borderId="3" xfId="3" applyFont="1" applyFill="1" applyBorder="1" applyAlignment="1">
      <alignment vertical="center" shrinkToFit="1"/>
    </xf>
    <xf numFmtId="0" fontId="39" fillId="2" borderId="4" xfId="3" applyFont="1" applyFill="1" applyBorder="1" applyAlignment="1">
      <alignment vertical="center" shrinkToFit="1"/>
    </xf>
    <xf numFmtId="0" fontId="39" fillId="2" borderId="30" xfId="3" applyFont="1" applyFill="1" applyBorder="1" applyAlignment="1">
      <alignment vertical="center" shrinkToFit="1"/>
    </xf>
    <xf numFmtId="0" fontId="39" fillId="2" borderId="7" xfId="3" applyFont="1" applyFill="1" applyBorder="1" applyAlignment="1">
      <alignment vertical="center" shrinkToFit="1"/>
    </xf>
    <xf numFmtId="0" fontId="39" fillId="2" borderId="8" xfId="3" applyFont="1" applyFill="1" applyBorder="1" applyAlignment="1">
      <alignment vertical="center" shrinkToFit="1"/>
    </xf>
    <xf numFmtId="0" fontId="39" fillId="2" borderId="13" xfId="3" applyFont="1" applyFill="1" applyBorder="1" applyAlignment="1">
      <alignment vertical="center" shrinkToFit="1"/>
    </xf>
    <xf numFmtId="192" fontId="25" fillId="2" borderId="39" xfId="3" applyNumberFormat="1" applyFont="1" applyFill="1" applyBorder="1" applyAlignment="1">
      <alignment horizontal="center" vertical="center" wrapText="1"/>
    </xf>
    <xf numFmtId="192" fontId="25" fillId="2" borderId="40" xfId="3" applyNumberFormat="1" applyFont="1" applyFill="1" applyBorder="1" applyAlignment="1">
      <alignment horizontal="center" vertical="center" wrapText="1"/>
    </xf>
    <xf numFmtId="192" fontId="25" fillId="2" borderId="117" xfId="3" applyNumberFormat="1" applyFont="1" applyFill="1" applyBorder="1" applyAlignment="1">
      <alignment horizontal="center" vertical="center" wrapText="1"/>
    </xf>
    <xf numFmtId="192" fontId="25" fillId="2" borderId="41" xfId="3" applyNumberFormat="1" applyFont="1" applyFill="1" applyBorder="1" applyAlignment="1">
      <alignment horizontal="center" vertical="center" wrapText="1"/>
    </xf>
    <xf numFmtId="192" fontId="25" fillId="2" borderId="42" xfId="3" applyNumberFormat="1" applyFont="1" applyFill="1" applyBorder="1" applyAlignment="1">
      <alignment horizontal="center" vertical="center" wrapText="1"/>
    </xf>
    <xf numFmtId="192" fontId="25" fillId="2" borderId="118" xfId="3" applyNumberFormat="1" applyFont="1" applyFill="1" applyBorder="1" applyAlignment="1">
      <alignment horizontal="center" vertical="center" wrapText="1"/>
    </xf>
    <xf numFmtId="192" fontId="25" fillId="2" borderId="119" xfId="3" applyNumberFormat="1" applyFont="1" applyFill="1" applyBorder="1" applyAlignment="1">
      <alignment horizontal="center" vertical="center" wrapText="1"/>
    </xf>
    <xf numFmtId="192" fontId="25" fillId="2" borderId="116" xfId="3" applyNumberFormat="1" applyFont="1" applyFill="1" applyBorder="1" applyAlignment="1">
      <alignment horizontal="center" vertical="center" wrapText="1"/>
    </xf>
    <xf numFmtId="192" fontId="25" fillId="2" borderId="120" xfId="3" applyNumberFormat="1" applyFont="1" applyFill="1" applyBorder="1" applyAlignment="1">
      <alignment horizontal="center" vertical="center" wrapText="1"/>
    </xf>
    <xf numFmtId="192" fontId="25" fillId="2" borderId="39" xfId="3" applyNumberFormat="1" applyFont="1" applyFill="1" applyBorder="1" applyAlignment="1">
      <alignment horizontal="center" vertical="center"/>
    </xf>
    <xf numFmtId="192" fontId="25" fillId="2" borderId="40" xfId="3" applyNumberFormat="1" applyFont="1" applyFill="1" applyBorder="1" applyAlignment="1">
      <alignment horizontal="center" vertical="center"/>
    </xf>
    <xf numFmtId="192" fontId="25" fillId="2" borderId="117" xfId="3" applyNumberFormat="1" applyFont="1" applyFill="1" applyBorder="1" applyAlignment="1">
      <alignment horizontal="center" vertical="center"/>
    </xf>
    <xf numFmtId="192" fontId="25" fillId="2" borderId="41" xfId="3" applyNumberFormat="1" applyFont="1" applyFill="1" applyBorder="1" applyAlignment="1">
      <alignment horizontal="center" vertical="center"/>
    </xf>
    <xf numFmtId="192" fontId="25" fillId="2" borderId="42" xfId="3" applyNumberFormat="1" applyFont="1" applyFill="1" applyBorder="1" applyAlignment="1">
      <alignment horizontal="center" vertical="center"/>
    </xf>
    <xf numFmtId="192" fontId="25" fillId="2" borderId="118" xfId="3" applyNumberFormat="1" applyFont="1" applyFill="1" applyBorder="1" applyAlignment="1">
      <alignment horizontal="center" vertical="center"/>
    </xf>
    <xf numFmtId="192" fontId="25" fillId="2" borderId="119" xfId="3" applyNumberFormat="1" applyFont="1" applyFill="1" applyBorder="1" applyAlignment="1">
      <alignment horizontal="center" vertical="center"/>
    </xf>
    <xf numFmtId="192" fontId="25" fillId="2" borderId="116" xfId="3" applyNumberFormat="1" applyFont="1" applyFill="1" applyBorder="1" applyAlignment="1">
      <alignment horizontal="center" vertical="center"/>
    </xf>
    <xf numFmtId="192" fontId="25" fillId="2" borderId="120" xfId="3" applyNumberFormat="1" applyFont="1" applyFill="1" applyBorder="1" applyAlignment="1">
      <alignment horizontal="center" vertical="center"/>
    </xf>
    <xf numFmtId="0" fontId="15" fillId="0" borderId="0" xfId="0" applyFont="1" applyFill="1" applyAlignment="1">
      <alignment horizontal="center" vertical="center"/>
    </xf>
    <xf numFmtId="190" fontId="16" fillId="0" borderId="1" xfId="9" applyNumberFormat="1" applyFont="1" applyFill="1" applyBorder="1" applyAlignment="1">
      <alignment vertical="center"/>
    </xf>
    <xf numFmtId="190" fontId="16" fillId="0" borderId="29" xfId="9" applyNumberFormat="1" applyFont="1" applyFill="1" applyBorder="1" applyAlignment="1">
      <alignment vertical="center"/>
    </xf>
    <xf numFmtId="190" fontId="16" fillId="0" borderId="2" xfId="9" applyNumberFormat="1" applyFont="1" applyFill="1" applyBorder="1" applyAlignment="1">
      <alignment vertical="center"/>
    </xf>
    <xf numFmtId="3" fontId="16" fillId="0" borderId="1" xfId="9" applyNumberFormat="1" applyFont="1" applyBorder="1" applyAlignment="1">
      <alignment vertical="center"/>
    </xf>
    <xf numFmtId="3" fontId="16" fillId="0" borderId="2" xfId="9" applyNumberFormat="1" applyFont="1" applyBorder="1" applyAlignment="1">
      <alignment vertical="center"/>
    </xf>
    <xf numFmtId="0" fontId="15" fillId="0" borderId="112" xfId="0" applyFont="1" applyBorder="1" applyAlignment="1">
      <alignment horizontal="center" vertical="center"/>
    </xf>
    <xf numFmtId="0" fontId="15" fillId="0" borderId="113" xfId="0" applyFont="1" applyBorder="1" applyAlignment="1">
      <alignment horizontal="center" vertical="center"/>
    </xf>
    <xf numFmtId="3" fontId="16" fillId="0" borderId="11" xfId="9" quotePrefix="1" applyNumberFormat="1" applyFont="1" applyFill="1" applyBorder="1" applyAlignment="1">
      <alignment horizontal="left" vertical="center"/>
    </xf>
    <xf numFmtId="190" fontId="16" fillId="0" borderId="1" xfId="9" applyNumberFormat="1" applyFont="1" applyBorder="1" applyAlignment="1">
      <alignment horizontal="center" vertical="center"/>
    </xf>
    <xf numFmtId="190" fontId="16" fillId="0" borderId="2" xfId="9" applyNumberFormat="1" applyFont="1" applyBorder="1" applyAlignment="1">
      <alignment horizontal="center" vertical="center"/>
    </xf>
    <xf numFmtId="3" fontId="16" fillId="0" borderId="1" xfId="9" quotePrefix="1" applyNumberFormat="1" applyFont="1" applyFill="1" applyBorder="1" applyAlignment="1">
      <alignment horizontal="left" vertical="center"/>
    </xf>
    <xf numFmtId="3" fontId="16" fillId="0" borderId="29" xfId="9" quotePrefix="1" applyNumberFormat="1" applyFont="1" applyFill="1" applyBorder="1" applyAlignment="1">
      <alignment horizontal="left" vertical="center"/>
    </xf>
    <xf numFmtId="3" fontId="16" fillId="0" borderId="2" xfId="9" quotePrefix="1" applyNumberFormat="1" applyFont="1" applyFill="1" applyBorder="1" applyAlignment="1">
      <alignment horizontal="left" vertical="center"/>
    </xf>
    <xf numFmtId="3" fontId="12" fillId="0" borderId="11" xfId="9" applyNumberFormat="1" applyFont="1" applyBorder="1" applyAlignment="1">
      <alignment horizontal="left" vertical="center"/>
    </xf>
    <xf numFmtId="3" fontId="19" fillId="0" borderId="11" xfId="9" applyNumberFormat="1" applyFont="1" applyBorder="1" applyAlignment="1">
      <alignment horizontal="left" vertical="center"/>
    </xf>
    <xf numFmtId="3" fontId="20" fillId="0" borderId="11" xfId="6" applyNumberFormat="1" applyFont="1" applyFill="1" applyBorder="1" applyAlignment="1">
      <alignment horizontal="center" vertical="center" wrapText="1"/>
    </xf>
    <xf numFmtId="3" fontId="20" fillId="0" borderId="1" xfId="6" applyNumberFormat="1" applyFont="1" applyFill="1" applyBorder="1" applyAlignment="1">
      <alignment horizontal="center" vertical="center" wrapText="1"/>
    </xf>
    <xf numFmtId="3" fontId="20" fillId="0" borderId="11" xfId="6" applyNumberFormat="1" applyFont="1" applyFill="1" applyBorder="1" applyAlignment="1">
      <alignment horizontal="center" vertical="center"/>
    </xf>
    <xf numFmtId="183" fontId="20" fillId="0" borderId="3" xfId="6" applyNumberFormat="1" applyFont="1" applyFill="1" applyBorder="1" applyAlignment="1">
      <alignment horizontal="center" vertical="center" wrapText="1"/>
    </xf>
    <xf numFmtId="183" fontId="20" fillId="0" borderId="4" xfId="6" applyNumberFormat="1" applyFont="1" applyFill="1" applyBorder="1" applyAlignment="1">
      <alignment horizontal="center" vertical="center" wrapText="1"/>
    </xf>
    <xf numFmtId="183" fontId="20" fillId="0" borderId="30" xfId="6" applyNumberFormat="1" applyFont="1" applyFill="1" applyBorder="1" applyAlignment="1">
      <alignment horizontal="center" vertical="center" wrapText="1"/>
    </xf>
    <xf numFmtId="198" fontId="20" fillId="0" borderId="1" xfId="6" applyNumberFormat="1" applyFont="1" applyFill="1" applyBorder="1" applyAlignment="1">
      <alignment horizontal="center" vertical="center" wrapText="1"/>
    </xf>
    <xf numFmtId="198" fontId="20" fillId="0" borderId="29" xfId="6" applyNumberFormat="1" applyFont="1" applyFill="1" applyBorder="1" applyAlignment="1">
      <alignment horizontal="center" vertical="center" wrapText="1"/>
    </xf>
    <xf numFmtId="198" fontId="20" fillId="0" borderId="6" xfId="6" applyNumberFormat="1" applyFont="1" applyFill="1" applyBorder="1" applyAlignment="1">
      <alignment horizontal="center" vertical="center" wrapText="1"/>
    </xf>
    <xf numFmtId="3" fontId="20" fillId="0" borderId="29" xfId="6" applyNumberFormat="1" applyFont="1" applyFill="1" applyBorder="1" applyAlignment="1">
      <alignment horizontal="center" vertical="center" wrapText="1"/>
    </xf>
    <xf numFmtId="3" fontId="20" fillId="0" borderId="3" xfId="6" applyNumberFormat="1" applyFont="1" applyFill="1" applyBorder="1" applyAlignment="1">
      <alignment horizontal="center" vertical="center"/>
    </xf>
    <xf numFmtId="3" fontId="20" fillId="0" borderId="4" xfId="6" applyNumberFormat="1" applyFont="1" applyFill="1" applyBorder="1" applyAlignment="1">
      <alignment horizontal="center" vertical="center"/>
    </xf>
    <xf numFmtId="3" fontId="20" fillId="0" borderId="30" xfId="6" applyNumberFormat="1" applyFont="1" applyFill="1" applyBorder="1" applyAlignment="1">
      <alignment horizontal="center" vertical="center"/>
    </xf>
    <xf numFmtId="3" fontId="20" fillId="0" borderId="5" xfId="6" applyNumberFormat="1" applyFont="1" applyFill="1" applyBorder="1" applyAlignment="1">
      <alignment horizontal="center" vertical="center"/>
    </xf>
    <xf numFmtId="3" fontId="20" fillId="0" borderId="0" xfId="6" applyNumberFormat="1" applyFont="1" applyFill="1" applyBorder="1" applyAlignment="1">
      <alignment horizontal="center" vertical="center"/>
    </xf>
    <xf numFmtId="3" fontId="20" fillId="0" borderId="6" xfId="6" applyNumberFormat="1" applyFont="1" applyFill="1" applyBorder="1" applyAlignment="1">
      <alignment horizontal="center" vertical="center"/>
    </xf>
    <xf numFmtId="3" fontId="20" fillId="0" borderId="3" xfId="6" applyNumberFormat="1" applyFont="1" applyFill="1" applyBorder="1" applyAlignment="1">
      <alignment horizontal="center" vertical="center" wrapText="1"/>
    </xf>
    <xf numFmtId="3" fontId="20" fillId="0" borderId="4" xfId="6" applyNumberFormat="1" applyFont="1" applyFill="1" applyBorder="1" applyAlignment="1">
      <alignment horizontal="center" vertical="center" wrapText="1"/>
    </xf>
    <xf numFmtId="3" fontId="20" fillId="0" borderId="30" xfId="6" applyNumberFormat="1" applyFont="1" applyFill="1" applyBorder="1" applyAlignment="1">
      <alignment horizontal="center" vertical="center" wrapText="1"/>
    </xf>
    <xf numFmtId="183" fontId="20" fillId="0" borderId="11" xfId="6" applyNumberFormat="1" applyFont="1" applyFill="1" applyBorder="1" applyAlignment="1">
      <alignment horizontal="center" vertical="center"/>
    </xf>
    <xf numFmtId="3" fontId="20" fillId="0" borderId="12" xfId="6" applyNumberFormat="1" applyFont="1" applyFill="1" applyBorder="1" applyAlignment="1">
      <alignment horizontal="center" vertical="center"/>
    </xf>
    <xf numFmtId="3" fontId="20" fillId="0" borderId="100" xfId="6" applyNumberFormat="1" applyFont="1" applyFill="1" applyBorder="1" applyAlignment="1">
      <alignment horizontal="center" vertical="center" wrapText="1"/>
    </xf>
    <xf numFmtId="3" fontId="20" fillId="0" borderId="103" xfId="6" applyNumberFormat="1" applyFont="1" applyFill="1" applyBorder="1" applyAlignment="1">
      <alignment horizontal="center" vertical="center" wrapText="1"/>
    </xf>
    <xf numFmtId="3" fontId="20" fillId="0" borderId="1" xfId="6" applyNumberFormat="1" applyFont="1" applyFill="1" applyBorder="1" applyAlignment="1">
      <alignment horizontal="center" vertical="center"/>
    </xf>
    <xf numFmtId="183" fontId="9" fillId="0" borderId="106" xfId="6" applyNumberFormat="1" applyFont="1" applyFill="1" applyBorder="1" applyAlignment="1">
      <alignment vertical="center"/>
    </xf>
    <xf numFmtId="183" fontId="9" fillId="0" borderId="105" xfId="6" applyNumberFormat="1" applyFont="1" applyFill="1" applyBorder="1" applyAlignment="1">
      <alignment vertical="center"/>
    </xf>
    <xf numFmtId="184" fontId="9" fillId="0" borderId="121" xfId="6" applyNumberFormat="1" applyFont="1" applyFill="1" applyBorder="1" applyAlignment="1">
      <alignment vertical="center"/>
    </xf>
    <xf numFmtId="184" fontId="9" fillId="0" borderId="103" xfId="6" applyNumberFormat="1" applyFont="1" applyFill="1" applyBorder="1" applyAlignment="1">
      <alignment vertical="center"/>
    </xf>
    <xf numFmtId="183" fontId="9" fillId="0" borderId="29" xfId="6" applyNumberFormat="1" applyFont="1" applyFill="1" applyBorder="1" applyAlignment="1">
      <alignment horizontal="center" vertical="center"/>
    </xf>
    <xf numFmtId="184" fontId="9" fillId="0" borderId="121" xfId="6" applyNumberFormat="1" applyFont="1" applyFill="1" applyBorder="1" applyAlignment="1">
      <alignment vertical="center" wrapText="1"/>
    </xf>
    <xf numFmtId="184" fontId="9" fillId="0" borderId="103" xfId="6" applyNumberFormat="1" applyFont="1" applyFill="1" applyBorder="1" applyAlignment="1">
      <alignment vertical="center" wrapText="1"/>
    </xf>
    <xf numFmtId="183" fontId="9" fillId="0" borderId="107" xfId="6" applyNumberFormat="1" applyFont="1" applyFill="1" applyBorder="1" applyAlignment="1">
      <alignment vertical="center" wrapText="1"/>
    </xf>
    <xf numFmtId="183" fontId="9" fillId="0" borderId="104" xfId="6" applyNumberFormat="1" applyFont="1" applyFill="1" applyBorder="1" applyAlignment="1">
      <alignment vertical="center" wrapText="1"/>
    </xf>
    <xf numFmtId="184" fontId="20" fillId="0" borderId="7" xfId="6" applyNumberFormat="1" applyFont="1" applyFill="1" applyBorder="1" applyAlignment="1">
      <alignment horizontal="center" vertical="center" wrapText="1"/>
    </xf>
    <xf numFmtId="184" fontId="20" fillId="0" borderId="8" xfId="6" applyNumberFormat="1" applyFont="1" applyFill="1" applyBorder="1" applyAlignment="1">
      <alignment horizontal="center" vertical="center" wrapText="1"/>
    </xf>
    <xf numFmtId="184" fontId="20" fillId="0" borderId="13" xfId="6" applyNumberFormat="1" applyFont="1" applyFill="1" applyBorder="1" applyAlignment="1">
      <alignment horizontal="center" vertical="center" wrapText="1"/>
    </xf>
    <xf numFmtId="184" fontId="20" fillId="0" borderId="2" xfId="6" applyNumberFormat="1" applyFont="1" applyFill="1" applyBorder="1" applyAlignment="1">
      <alignment horizontal="center" vertical="center" wrapText="1"/>
    </xf>
    <xf numFmtId="3" fontId="20" fillId="0" borderId="2" xfId="6" applyNumberFormat="1" applyFont="1" applyFill="1" applyBorder="1" applyAlignment="1">
      <alignment horizontal="center" vertical="center" wrapText="1"/>
    </xf>
    <xf numFmtId="3" fontId="20" fillId="0" borderId="1" xfId="6" applyNumberFormat="1" applyFont="1" applyFill="1" applyBorder="1" applyAlignment="1">
      <alignment horizontal="left" vertical="center" wrapText="1"/>
    </xf>
    <xf numFmtId="3" fontId="20" fillId="0" borderId="29" xfId="6" applyNumberFormat="1" applyFont="1" applyFill="1" applyBorder="1" applyAlignment="1">
      <alignment horizontal="left" vertical="center" wrapText="1"/>
    </xf>
    <xf numFmtId="0" fontId="20" fillId="0" borderId="1" xfId="6" applyFont="1" applyFill="1" applyBorder="1" applyAlignment="1">
      <alignment horizontal="center" vertical="center"/>
    </xf>
    <xf numFmtId="0" fontId="20" fillId="0" borderId="29" xfId="6" applyFont="1" applyFill="1" applyBorder="1" applyAlignment="1">
      <alignment horizontal="center" vertical="center"/>
    </xf>
    <xf numFmtId="3" fontId="20" fillId="0" borderId="1" xfId="6" applyNumberFormat="1" applyFont="1" applyFill="1" applyBorder="1" applyAlignment="1">
      <alignment horizontal="distributed" vertical="center"/>
    </xf>
    <xf numFmtId="3" fontId="20" fillId="0" borderId="29" xfId="6" applyNumberFormat="1" applyFont="1" applyFill="1" applyBorder="1" applyAlignment="1">
      <alignment horizontal="distributed" vertical="center"/>
    </xf>
    <xf numFmtId="184" fontId="20" fillId="0" borderId="126" xfId="6" applyNumberFormat="1" applyFont="1" applyFill="1" applyBorder="1" applyAlignment="1">
      <alignment horizontal="center" vertical="center" wrapText="1"/>
    </xf>
    <xf numFmtId="184" fontId="20" fillId="0" borderId="127" xfId="6" applyNumberFormat="1" applyFont="1" applyFill="1" applyBorder="1" applyAlignment="1">
      <alignment horizontal="center" vertical="center" wrapText="1"/>
    </xf>
    <xf numFmtId="184" fontId="20" fillId="0" borderId="128" xfId="6" applyNumberFormat="1" applyFont="1" applyFill="1" applyBorder="1" applyAlignment="1">
      <alignment horizontal="center" vertical="center" wrapText="1"/>
    </xf>
    <xf numFmtId="184" fontId="20" fillId="0" borderId="7" xfId="6" applyNumberFormat="1" applyFont="1" applyFill="1" applyBorder="1" applyAlignment="1">
      <alignment horizontal="center" vertical="center"/>
    </xf>
    <xf numFmtId="184" fontId="20" fillId="0" borderId="8" xfId="6" applyNumberFormat="1" applyFont="1" applyFill="1" applyBorder="1" applyAlignment="1">
      <alignment horizontal="center" vertical="center"/>
    </xf>
    <xf numFmtId="184" fontId="20" fillId="0" borderId="13" xfId="6" applyNumberFormat="1" applyFont="1" applyFill="1" applyBorder="1" applyAlignment="1">
      <alignment horizontal="center" vertical="center"/>
    </xf>
    <xf numFmtId="3" fontId="20" fillId="0" borderId="101" xfId="6" applyNumberFormat="1" applyFont="1" applyFill="1" applyBorder="1" applyAlignment="1">
      <alignment horizontal="center" vertical="center" wrapText="1"/>
    </xf>
    <xf numFmtId="3" fontId="20" fillId="0" borderId="104" xfId="6" applyNumberFormat="1" applyFont="1" applyFill="1" applyBorder="1" applyAlignment="1">
      <alignment horizontal="center" vertical="center" wrapText="1"/>
    </xf>
    <xf numFmtId="3" fontId="20" fillId="0" borderId="102" xfId="6" applyNumberFormat="1" applyFont="1" applyFill="1" applyBorder="1" applyAlignment="1">
      <alignment horizontal="center" vertical="center" wrapText="1"/>
    </xf>
    <xf numFmtId="3" fontId="20" fillId="0" borderId="105" xfId="6" applyNumberFormat="1" applyFont="1" applyFill="1" applyBorder="1" applyAlignment="1">
      <alignment horizontal="center" vertical="center" wrapText="1"/>
    </xf>
    <xf numFmtId="0" fontId="0" fillId="0" borderId="30" xfId="0" applyFont="1" applyFill="1" applyBorder="1" applyAlignment="1">
      <alignment horizontal="center" vertical="center" wrapText="1"/>
    </xf>
    <xf numFmtId="183" fontId="9" fillId="0" borderId="106" xfId="6" applyNumberFormat="1" applyFont="1" applyFill="1" applyBorder="1" applyAlignment="1">
      <alignment vertical="center" wrapText="1"/>
    </xf>
    <xf numFmtId="183" fontId="9" fillId="0" borderId="105" xfId="6" applyNumberFormat="1" applyFont="1" applyFill="1" applyBorder="1" applyAlignment="1">
      <alignment vertical="center" wrapText="1"/>
    </xf>
    <xf numFmtId="194" fontId="9" fillId="0" borderId="121" xfId="6" applyNumberFormat="1" applyFont="1" applyFill="1" applyBorder="1" applyAlignment="1">
      <alignment vertical="center" wrapText="1"/>
    </xf>
    <xf numFmtId="194" fontId="9" fillId="0" borderId="103" xfId="6" applyNumberFormat="1" applyFont="1" applyFill="1" applyBorder="1" applyAlignment="1">
      <alignment vertical="center" wrapText="1"/>
    </xf>
    <xf numFmtId="183" fontId="9" fillId="0" borderId="5" xfId="6" applyNumberFormat="1" applyFont="1" applyFill="1" applyBorder="1" applyAlignment="1">
      <alignment horizontal="center" vertical="center"/>
    </xf>
    <xf numFmtId="184" fontId="9" fillId="0" borderId="3" xfId="6" applyNumberFormat="1" applyFont="1" applyFill="1" applyBorder="1" applyAlignment="1">
      <alignment vertical="center" wrapText="1"/>
    </xf>
    <xf numFmtId="184" fontId="9" fillId="0" borderId="30" xfId="6" applyNumberFormat="1" applyFont="1" applyFill="1" applyBorder="1" applyAlignment="1">
      <alignment vertical="center" wrapText="1"/>
    </xf>
    <xf numFmtId="184" fontId="9" fillId="0" borderId="5" xfId="6" applyNumberFormat="1" applyFont="1" applyFill="1" applyBorder="1" applyAlignment="1">
      <alignment vertical="center" wrapText="1"/>
    </xf>
    <xf numFmtId="184" fontId="9" fillId="0" borderId="6" xfId="6" applyNumberFormat="1" applyFont="1" applyFill="1" applyBorder="1" applyAlignment="1">
      <alignment vertical="center" wrapText="1"/>
    </xf>
    <xf numFmtId="183" fontId="9" fillId="0" borderId="130" xfId="6" applyNumberFormat="1" applyFont="1" applyFill="1" applyBorder="1" applyAlignment="1">
      <alignment vertical="center" wrapText="1"/>
    </xf>
    <xf numFmtId="183" fontId="9" fillId="0" borderId="0" xfId="6" applyNumberFormat="1" applyFont="1" applyFill="1" applyBorder="1" applyAlignment="1">
      <alignment vertical="center" wrapText="1"/>
    </xf>
    <xf numFmtId="183" fontId="9" fillId="0" borderId="8" xfId="6" applyNumberFormat="1" applyFont="1" applyFill="1" applyBorder="1" applyAlignment="1">
      <alignment vertical="center" wrapText="1"/>
    </xf>
    <xf numFmtId="183" fontId="9" fillId="0" borderId="109" xfId="6" applyNumberFormat="1" applyFont="1" applyFill="1" applyBorder="1" applyAlignment="1">
      <alignment vertical="center" wrapText="1"/>
    </xf>
    <xf numFmtId="183" fontId="9" fillId="0" borderId="6" xfId="6" applyNumberFormat="1" applyFont="1" applyFill="1" applyBorder="1" applyAlignment="1">
      <alignment vertical="center" wrapText="1"/>
    </xf>
    <xf numFmtId="183" fontId="9" fillId="0" borderId="13" xfId="6" applyNumberFormat="1" applyFont="1" applyFill="1" applyBorder="1" applyAlignment="1">
      <alignment vertical="center" wrapText="1"/>
    </xf>
    <xf numFmtId="195" fontId="9" fillId="0" borderId="121" xfId="6" applyNumberFormat="1" applyFont="1" applyFill="1" applyBorder="1" applyAlignment="1">
      <alignment vertical="center" wrapText="1"/>
    </xf>
    <xf numFmtId="195" fontId="9" fillId="0" borderId="103" xfId="6" applyNumberFormat="1" applyFont="1" applyFill="1" applyBorder="1" applyAlignment="1">
      <alignment vertical="center" wrapText="1"/>
    </xf>
    <xf numFmtId="3" fontId="9" fillId="0" borderId="121" xfId="6" applyNumberFormat="1" applyFont="1" applyFill="1" applyBorder="1" applyAlignment="1">
      <alignment vertical="center" wrapText="1"/>
    </xf>
    <xf numFmtId="3" fontId="9" fillId="0" borderId="103" xfId="6" applyNumberFormat="1" applyFont="1" applyFill="1" applyBorder="1" applyAlignment="1">
      <alignment vertical="center" wrapText="1"/>
    </xf>
    <xf numFmtId="184" fontId="9" fillId="0" borderId="121" xfId="6" applyNumberFormat="1" applyFont="1" applyFill="1" applyBorder="1" applyAlignment="1">
      <alignment horizontal="right" vertical="center" wrapText="1"/>
    </xf>
    <xf numFmtId="184" fontId="9" fillId="0" borderId="103" xfId="6" applyNumberFormat="1" applyFont="1" applyFill="1" applyBorder="1" applyAlignment="1">
      <alignment horizontal="right" vertical="center" wrapText="1"/>
    </xf>
    <xf numFmtId="184" fontId="9" fillId="0" borderId="99" xfId="6" applyNumberFormat="1" applyFont="1" applyFill="1" applyBorder="1" applyAlignment="1">
      <alignment horizontal="right" vertical="center" wrapText="1"/>
    </xf>
    <xf numFmtId="184" fontId="9" fillId="0" borderId="106" xfId="6" applyNumberFormat="1" applyFont="1" applyFill="1" applyBorder="1" applyAlignment="1">
      <alignment horizontal="right" vertical="center" wrapText="1"/>
    </xf>
    <xf numFmtId="184" fontId="9" fillId="0" borderId="105" xfId="6" applyNumberFormat="1" applyFont="1" applyFill="1" applyBorder="1" applyAlignment="1">
      <alignment horizontal="right" vertical="center" wrapText="1"/>
    </xf>
    <xf numFmtId="184" fontId="9" fillId="0" borderId="110" xfId="6" applyNumberFormat="1" applyFont="1" applyFill="1" applyBorder="1" applyAlignment="1">
      <alignment horizontal="right" vertical="center" wrapText="1"/>
    </xf>
    <xf numFmtId="185" fontId="9" fillId="0" borderId="6" xfId="6" applyNumberFormat="1" applyFont="1" applyFill="1" applyBorder="1" applyAlignment="1">
      <alignment horizontal="center" vertical="center"/>
    </xf>
    <xf numFmtId="184" fontId="9" fillId="0" borderId="121" xfId="6" applyNumberFormat="1" applyFont="1" applyFill="1" applyBorder="1" applyAlignment="1">
      <alignment horizontal="center" vertical="center" wrapText="1"/>
    </xf>
    <xf numFmtId="184" fontId="9" fillId="0" borderId="103" xfId="6" applyNumberFormat="1" applyFont="1" applyFill="1" applyBorder="1" applyAlignment="1">
      <alignment horizontal="center" vertical="center" wrapText="1"/>
    </xf>
    <xf numFmtId="184" fontId="9" fillId="0" borderId="107" xfId="6" applyNumberFormat="1" applyFont="1" applyFill="1" applyBorder="1" applyAlignment="1">
      <alignment vertical="center" wrapText="1"/>
    </xf>
    <xf numFmtId="184" fontId="9" fillId="0" borderId="104" xfId="6" applyNumberFormat="1" applyFont="1" applyFill="1" applyBorder="1" applyAlignment="1">
      <alignment vertical="center" wrapText="1"/>
    </xf>
    <xf numFmtId="183" fontId="9" fillId="0" borderId="6" xfId="6" applyNumberFormat="1" applyFont="1" applyFill="1" applyBorder="1" applyAlignment="1">
      <alignment horizontal="center" vertical="center"/>
    </xf>
    <xf numFmtId="184" fontId="9" fillId="0" borderId="3" xfId="6" applyNumberFormat="1" applyFont="1" applyFill="1" applyBorder="1" applyAlignment="1">
      <alignment vertical="center"/>
    </xf>
    <xf numFmtId="184" fontId="9" fillId="0" borderId="5" xfId="6" applyNumberFormat="1" applyFont="1" applyFill="1" applyBorder="1" applyAlignment="1">
      <alignment vertical="center"/>
    </xf>
    <xf numFmtId="184" fontId="9" fillId="0" borderId="7" xfId="6" applyNumberFormat="1" applyFont="1" applyFill="1" applyBorder="1" applyAlignment="1">
      <alignment vertical="center"/>
    </xf>
    <xf numFmtId="185" fontId="9" fillId="0" borderId="1" xfId="6" applyNumberFormat="1" applyFont="1" applyFill="1" applyBorder="1" applyAlignment="1">
      <alignment vertical="center"/>
    </xf>
    <xf numFmtId="185" fontId="9" fillId="0" borderId="29" xfId="6" applyNumberFormat="1" applyFont="1" applyFill="1" applyBorder="1" applyAlignment="1">
      <alignment vertical="center"/>
    </xf>
    <xf numFmtId="185" fontId="9" fillId="0" borderId="2" xfId="6" applyNumberFormat="1" applyFont="1" applyFill="1" applyBorder="1" applyAlignment="1">
      <alignment vertical="center"/>
    </xf>
    <xf numFmtId="184" fontId="9" fillId="0" borderId="105" xfId="6" applyNumberFormat="1" applyFont="1" applyFill="1" applyBorder="1" applyAlignment="1">
      <alignment vertical="center" wrapText="1"/>
    </xf>
    <xf numFmtId="186" fontId="9" fillId="0" borderId="29" xfId="6" applyNumberFormat="1" applyFont="1" applyFill="1" applyBorder="1" applyAlignment="1">
      <alignment horizontal="right" vertical="top"/>
    </xf>
    <xf numFmtId="186" fontId="9" fillId="0" borderId="2" xfId="6" applyNumberFormat="1" applyFont="1" applyFill="1" applyBorder="1" applyAlignment="1">
      <alignment horizontal="right" vertical="top"/>
    </xf>
    <xf numFmtId="185" fontId="9" fillId="0" borderId="5" xfId="6" applyNumberFormat="1" applyFont="1" applyFill="1" applyBorder="1" applyAlignment="1">
      <alignment horizontal="center" vertical="center"/>
    </xf>
    <xf numFmtId="3" fontId="20" fillId="0" borderId="122" xfId="6" applyNumberFormat="1" applyFont="1" applyFill="1" applyBorder="1" applyAlignment="1">
      <alignment horizontal="distributed" vertical="center"/>
    </xf>
    <xf numFmtId="184" fontId="9" fillId="0" borderId="108" xfId="6" applyNumberFormat="1" applyFont="1" applyFill="1" applyBorder="1" applyAlignment="1">
      <alignment vertical="center"/>
    </xf>
    <xf numFmtId="183" fontId="9" fillId="0" borderId="109" xfId="6" applyNumberFormat="1" applyFont="1" applyFill="1" applyBorder="1" applyAlignment="1">
      <alignment vertical="center"/>
    </xf>
    <xf numFmtId="183" fontId="9" fillId="0" borderId="6" xfId="6" applyNumberFormat="1" applyFont="1" applyFill="1" applyBorder="1" applyAlignment="1">
      <alignment vertical="center"/>
    </xf>
    <xf numFmtId="183" fontId="9" fillId="0" borderId="13" xfId="6" applyNumberFormat="1" applyFont="1" applyFill="1" applyBorder="1" applyAlignment="1">
      <alignment vertical="center"/>
    </xf>
    <xf numFmtId="184" fontId="9" fillId="0" borderId="107" xfId="6" applyNumberFormat="1" applyFont="1" applyFill="1" applyBorder="1" applyAlignment="1">
      <alignment wrapText="1"/>
    </xf>
    <xf numFmtId="184" fontId="9" fillId="0" borderId="104" xfId="6" applyNumberFormat="1" applyFont="1" applyFill="1" applyBorder="1" applyAlignment="1">
      <alignment wrapText="1"/>
    </xf>
    <xf numFmtId="184" fontId="9" fillId="0" borderId="30" xfId="6" applyNumberFormat="1" applyFont="1" applyFill="1" applyBorder="1" applyAlignment="1">
      <alignment wrapText="1"/>
    </xf>
    <xf numFmtId="184" fontId="9" fillId="0" borderId="6" xfId="6" applyNumberFormat="1" applyFont="1" applyFill="1" applyBorder="1" applyAlignment="1">
      <alignment wrapText="1"/>
    </xf>
    <xf numFmtId="184" fontId="9" fillId="0" borderId="1" xfId="6" applyNumberFormat="1" applyFont="1" applyFill="1" applyBorder="1" applyAlignment="1"/>
    <xf numFmtId="184" fontId="9" fillId="0" borderId="29" xfId="6" applyNumberFormat="1" applyFont="1" applyFill="1" applyBorder="1" applyAlignment="1"/>
    <xf numFmtId="184" fontId="9" fillId="0" borderId="1" xfId="6" applyNumberFormat="1" applyFont="1" applyFill="1" applyBorder="1" applyAlignment="1">
      <alignment vertical="center"/>
    </xf>
    <xf numFmtId="184" fontId="9" fillId="0" borderId="29" xfId="6" applyNumberFormat="1" applyFont="1" applyFill="1" applyBorder="1" applyAlignment="1">
      <alignment vertical="center"/>
    </xf>
    <xf numFmtId="184" fontId="9" fillId="0" borderId="3" xfId="6" applyNumberFormat="1" applyFont="1" applyFill="1" applyBorder="1" applyAlignment="1">
      <alignment horizontal="left" wrapText="1"/>
    </xf>
    <xf numFmtId="184" fontId="9" fillId="0" borderId="5" xfId="6" applyNumberFormat="1" applyFont="1" applyFill="1" applyBorder="1" applyAlignment="1">
      <alignment horizontal="left"/>
    </xf>
    <xf numFmtId="186" fontId="9" fillId="0" borderId="5" xfId="6" applyNumberFormat="1" applyFont="1" applyFill="1" applyBorder="1" applyAlignment="1">
      <alignment horizontal="right" vertical="top"/>
    </xf>
    <xf numFmtId="186" fontId="9" fillId="0" borderId="7" xfId="6" applyNumberFormat="1" applyFont="1" applyFill="1" applyBorder="1" applyAlignment="1">
      <alignment horizontal="right" vertical="top"/>
    </xf>
    <xf numFmtId="186" fontId="9" fillId="0" borderId="104" xfId="6" applyNumberFormat="1" applyFont="1" applyFill="1" applyBorder="1" applyAlignment="1">
      <alignment horizontal="right" vertical="top"/>
    </xf>
    <xf numFmtId="186" fontId="9" fillId="0" borderId="111" xfId="6" applyNumberFormat="1" applyFont="1" applyFill="1" applyBorder="1" applyAlignment="1">
      <alignment horizontal="right" vertical="top"/>
    </xf>
    <xf numFmtId="184" fontId="9" fillId="0" borderId="106" xfId="6" applyNumberFormat="1" applyFont="1" applyFill="1" applyBorder="1" applyAlignment="1">
      <alignment vertical="center" wrapText="1"/>
    </xf>
    <xf numFmtId="184" fontId="9" fillId="0" borderId="2" xfId="6" applyNumberFormat="1" applyFont="1" applyFill="1" applyBorder="1" applyAlignment="1">
      <alignment vertical="center"/>
    </xf>
    <xf numFmtId="3" fontId="20" fillId="0" borderId="1" xfId="6" applyNumberFormat="1" applyFont="1" applyFill="1" applyBorder="1" applyAlignment="1">
      <alignment vertical="center" wrapText="1"/>
    </xf>
    <xf numFmtId="3" fontId="20" fillId="0" borderId="29" xfId="6" applyNumberFormat="1" applyFont="1" applyFill="1" applyBorder="1" applyAlignment="1">
      <alignment vertical="center" wrapText="1"/>
    </xf>
    <xf numFmtId="3" fontId="20" fillId="0" borderId="2" xfId="6" applyNumberFormat="1" applyFont="1" applyFill="1" applyBorder="1" applyAlignment="1">
      <alignment vertical="center" wrapText="1"/>
    </xf>
    <xf numFmtId="0" fontId="20" fillId="0" borderId="2" xfId="6" applyFont="1" applyFill="1" applyBorder="1" applyAlignment="1">
      <alignment horizontal="center" vertical="center"/>
    </xf>
    <xf numFmtId="3" fontId="20" fillId="0" borderId="2" xfId="6" applyNumberFormat="1" applyFont="1" applyFill="1" applyBorder="1" applyAlignment="1">
      <alignment horizontal="distributed" vertical="center"/>
    </xf>
    <xf numFmtId="186" fontId="9" fillId="0" borderId="6" xfId="6" applyNumberFormat="1" applyFont="1" applyFill="1" applyBorder="1" applyAlignment="1">
      <alignment horizontal="right" vertical="top"/>
    </xf>
    <xf numFmtId="186" fontId="9" fillId="0" borderId="13" xfId="6" applyNumberFormat="1" applyFont="1" applyFill="1" applyBorder="1" applyAlignment="1">
      <alignment horizontal="right" vertical="top"/>
    </xf>
    <xf numFmtId="184" fontId="9" fillId="0" borderId="99" xfId="6" applyNumberFormat="1" applyFont="1" applyFill="1" applyBorder="1" applyAlignment="1">
      <alignment horizontal="center" vertical="center" wrapText="1"/>
    </xf>
    <xf numFmtId="184" fontId="9" fillId="0" borderId="111" xfId="6" applyNumberFormat="1" applyFont="1" applyFill="1" applyBorder="1" applyAlignment="1">
      <alignment vertical="center" wrapText="1"/>
    </xf>
    <xf numFmtId="184" fontId="9" fillId="0" borderId="110" xfId="6" applyNumberFormat="1" applyFont="1" applyFill="1" applyBorder="1" applyAlignment="1">
      <alignment vertical="center" wrapText="1"/>
    </xf>
    <xf numFmtId="3" fontId="9" fillId="0" borderId="108" xfId="6" applyNumberFormat="1" applyFont="1" applyFill="1" applyBorder="1" applyAlignment="1">
      <alignment vertical="center" wrapText="1"/>
    </xf>
    <xf numFmtId="3" fontId="9" fillId="0" borderId="5" xfId="6" applyNumberFormat="1" applyFont="1" applyFill="1" applyBorder="1" applyAlignment="1">
      <alignment vertical="center" wrapText="1"/>
    </xf>
    <xf numFmtId="3" fontId="9" fillId="0" borderId="7" xfId="6" applyNumberFormat="1" applyFont="1" applyFill="1" applyBorder="1" applyAlignment="1">
      <alignment vertical="center" wrapText="1"/>
    </xf>
    <xf numFmtId="195" fontId="9" fillId="0" borderId="108" xfId="6" applyNumberFormat="1" applyFont="1" applyFill="1" applyBorder="1" applyAlignment="1">
      <alignment vertical="center" wrapText="1"/>
    </xf>
    <xf numFmtId="195" fontId="9" fillId="0" borderId="5" xfId="6" applyNumberFormat="1" applyFont="1" applyFill="1" applyBorder="1" applyAlignment="1">
      <alignment vertical="center" wrapText="1"/>
    </xf>
    <xf numFmtId="195" fontId="9" fillId="0" borderId="7" xfId="6" applyNumberFormat="1" applyFont="1" applyFill="1" applyBorder="1" applyAlignment="1">
      <alignment vertical="center" wrapText="1"/>
    </xf>
    <xf numFmtId="184" fontId="9" fillId="0" borderId="108" xfId="6" applyNumberFormat="1" applyFont="1" applyFill="1" applyBorder="1" applyAlignment="1">
      <alignment vertical="center" wrapText="1"/>
    </xf>
    <xf numFmtId="184" fontId="9" fillId="0" borderId="7" xfId="6" applyNumberFormat="1" applyFont="1" applyFill="1" applyBorder="1" applyAlignment="1">
      <alignment vertical="center" wrapText="1"/>
    </xf>
    <xf numFmtId="184" fontId="38" fillId="0" borderId="1" xfId="6" applyNumberFormat="1" applyFont="1" applyFill="1" applyBorder="1" applyAlignment="1">
      <alignment horizontal="left" vertical="center" wrapText="1"/>
    </xf>
    <xf numFmtId="184" fontId="38" fillId="0" borderId="29" xfId="6" applyNumberFormat="1" applyFont="1" applyFill="1" applyBorder="1" applyAlignment="1">
      <alignment horizontal="left" vertical="center"/>
    </xf>
    <xf numFmtId="0" fontId="12" fillId="0" borderId="3" xfId="8" applyFont="1" applyFill="1" applyBorder="1" applyAlignment="1">
      <alignment vertical="center" wrapText="1"/>
    </xf>
    <xf numFmtId="0" fontId="2" fillId="0" borderId="5" xfId="8" applyFont="1" applyFill="1" applyBorder="1" applyAlignment="1">
      <alignment vertical="center" wrapText="1"/>
    </xf>
    <xf numFmtId="0" fontId="2" fillId="0" borderId="7" xfId="8" applyFont="1" applyFill="1" applyBorder="1" applyAlignment="1">
      <alignment vertical="center" wrapText="1"/>
    </xf>
    <xf numFmtId="0" fontId="12" fillId="0" borderId="30" xfId="8" applyFont="1" applyFill="1" applyBorder="1" applyAlignment="1">
      <alignment vertical="center" wrapText="1"/>
    </xf>
    <xf numFmtId="0" fontId="2" fillId="0" borderId="6" xfId="8" applyFont="1" applyFill="1" applyBorder="1" applyAlignment="1">
      <alignment vertical="center" wrapText="1"/>
    </xf>
    <xf numFmtId="0" fontId="2" fillId="0" borderId="13" xfId="8" applyFont="1" applyFill="1" applyBorder="1" applyAlignment="1">
      <alignment vertical="center" wrapText="1"/>
    </xf>
    <xf numFmtId="0" fontId="12" fillId="0" borderId="3" xfId="0" applyFont="1" applyFill="1" applyBorder="1" applyAlignment="1">
      <alignment vertical="center" wrapText="1"/>
    </xf>
    <xf numFmtId="0" fontId="0" fillId="0" borderId="4" xfId="0" applyFont="1" applyFill="1" applyBorder="1" applyAlignment="1">
      <alignment wrapText="1"/>
    </xf>
    <xf numFmtId="0" fontId="0" fillId="0" borderId="30" xfId="0" applyFont="1" applyFill="1" applyBorder="1" applyAlignment="1">
      <alignment wrapText="1"/>
    </xf>
    <xf numFmtId="0" fontId="11" fillId="0" borderId="1" xfId="8" applyFont="1" applyFill="1" applyBorder="1" applyAlignment="1">
      <alignment vertical="center" wrapText="1"/>
    </xf>
    <xf numFmtId="0" fontId="2" fillId="0" borderId="29" xfId="8" applyFont="1" applyFill="1" applyBorder="1" applyAlignment="1">
      <alignment vertical="center" wrapText="1"/>
    </xf>
    <xf numFmtId="0" fontId="2" fillId="0" borderId="2" xfId="8" applyFont="1" applyFill="1" applyBorder="1" applyAlignment="1">
      <alignment vertical="center" wrapText="1"/>
    </xf>
    <xf numFmtId="0" fontId="12" fillId="0" borderId="5" xfId="0" applyFont="1" applyFill="1" applyBorder="1" applyAlignment="1">
      <alignment horizontal="left" vertical="center" wrapText="1"/>
    </xf>
    <xf numFmtId="0" fontId="12" fillId="0" borderId="0" xfId="0" applyFont="1" applyFill="1" applyBorder="1" applyAlignment="1">
      <alignment horizontal="left" vertical="center" wrapText="1"/>
    </xf>
    <xf numFmtId="3" fontId="12" fillId="0" borderId="0" xfId="0" applyNumberFormat="1" applyFont="1" applyFill="1" applyBorder="1" applyAlignment="1">
      <alignment horizontal="right" vertical="center" wrapText="1"/>
    </xf>
    <xf numFmtId="0" fontId="12" fillId="0" borderId="0" xfId="0" applyFont="1" applyFill="1" applyBorder="1" applyAlignment="1">
      <alignment horizontal="right" vertical="center" wrapText="1"/>
    </xf>
    <xf numFmtId="0" fontId="12" fillId="0" borderId="6" xfId="0" applyFont="1" applyFill="1" applyBorder="1" applyAlignment="1">
      <alignment horizontal="left" vertical="center" wrapText="1"/>
    </xf>
    <xf numFmtId="0" fontId="12" fillId="0" borderId="7" xfId="0" applyFont="1" applyFill="1" applyBorder="1" applyAlignment="1">
      <alignment horizontal="left" vertical="center" wrapText="1"/>
    </xf>
    <xf numFmtId="0" fontId="12" fillId="0" borderId="8" xfId="0" applyFont="1" applyFill="1" applyBorder="1" applyAlignment="1">
      <alignment horizontal="left" vertical="center" wrapText="1"/>
    </xf>
    <xf numFmtId="3" fontId="12" fillId="0" borderId="8" xfId="0" applyNumberFormat="1" applyFont="1" applyFill="1" applyBorder="1" applyAlignment="1">
      <alignment horizontal="right" vertical="center" wrapText="1"/>
    </xf>
    <xf numFmtId="0" fontId="12" fillId="0" borderId="8" xfId="0" applyFont="1" applyFill="1" applyBorder="1" applyAlignment="1">
      <alignment horizontal="right" vertical="center" wrapText="1"/>
    </xf>
    <xf numFmtId="0" fontId="12" fillId="0" borderId="13" xfId="0" applyFont="1" applyFill="1" applyBorder="1" applyAlignment="1">
      <alignment horizontal="left" vertical="center" wrapText="1"/>
    </xf>
    <xf numFmtId="0" fontId="12" fillId="0" borderId="5" xfId="8" applyFont="1" applyFill="1" applyBorder="1" applyAlignment="1">
      <alignment vertical="center" wrapText="1"/>
    </xf>
    <xf numFmtId="0" fontId="12" fillId="0" borderId="7" xfId="8" applyFont="1" applyFill="1" applyBorder="1" applyAlignment="1">
      <alignment vertical="center" wrapText="1"/>
    </xf>
    <xf numFmtId="0" fontId="12" fillId="0" borderId="6" xfId="8" applyFont="1" applyFill="1" applyBorder="1" applyAlignment="1">
      <alignment vertical="center" wrapText="1"/>
    </xf>
    <xf numFmtId="0" fontId="12" fillId="0" borderId="13" xfId="8" applyFont="1" applyFill="1" applyBorder="1" applyAlignment="1">
      <alignment vertical="center" wrapText="1"/>
    </xf>
    <xf numFmtId="0" fontId="12" fillId="0" borderId="12" xfId="0" applyFont="1" applyFill="1" applyBorder="1" applyAlignment="1">
      <alignment horizontal="distributed" vertical="center" wrapText="1"/>
    </xf>
    <xf numFmtId="0" fontId="12" fillId="0" borderId="9" xfId="0" applyFont="1" applyFill="1" applyBorder="1" applyAlignment="1">
      <alignment horizontal="distributed" vertical="center" wrapText="1"/>
    </xf>
    <xf numFmtId="3" fontId="12" fillId="0" borderId="9" xfId="0" applyNumberFormat="1" applyFont="1" applyFill="1" applyBorder="1" applyAlignment="1">
      <alignment horizontal="right" vertical="center" wrapText="1"/>
    </xf>
    <xf numFmtId="3" fontId="12" fillId="0" borderId="10" xfId="0" applyNumberFormat="1" applyFont="1" applyFill="1" applyBorder="1" applyAlignment="1">
      <alignment horizontal="right" vertical="center" wrapText="1"/>
    </xf>
    <xf numFmtId="0" fontId="11" fillId="0" borderId="11" xfId="8" applyFont="1" applyFill="1" applyBorder="1" applyAlignment="1">
      <alignment vertical="center" wrapText="1"/>
    </xf>
    <xf numFmtId="0" fontId="12" fillId="0" borderId="12"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2" fillId="0" borderId="10" xfId="0" applyFont="1" applyFill="1" applyBorder="1" applyAlignment="1">
      <alignment horizontal="center" vertical="center" wrapText="1"/>
    </xf>
    <xf numFmtId="3" fontId="12" fillId="0" borderId="11" xfId="0" applyNumberFormat="1" applyFont="1" applyFill="1" applyBorder="1" applyAlignment="1">
      <alignment horizontal="center" vertical="center" wrapText="1"/>
    </xf>
    <xf numFmtId="3" fontId="12" fillId="0" borderId="12" xfId="0" applyNumberFormat="1" applyFont="1" applyFill="1" applyBorder="1" applyAlignment="1">
      <alignment horizontal="center" vertical="center" wrapText="1"/>
    </xf>
    <xf numFmtId="188" fontId="12" fillId="0" borderId="11" xfId="0" applyNumberFormat="1" applyFont="1" applyFill="1" applyBorder="1" applyAlignment="1">
      <alignment horizontal="center" vertical="center" wrapText="1"/>
    </xf>
    <xf numFmtId="188" fontId="12" fillId="0" borderId="12" xfId="0" applyNumberFormat="1" applyFont="1" applyFill="1" applyBorder="1" applyAlignment="1">
      <alignment horizontal="center" vertical="center" wrapText="1"/>
    </xf>
    <xf numFmtId="189" fontId="12" fillId="0" borderId="11" xfId="0" applyNumberFormat="1" applyFont="1" applyFill="1" applyBorder="1" applyAlignment="1">
      <alignment horizontal="center" vertical="center" wrapText="1"/>
    </xf>
    <xf numFmtId="189" fontId="12" fillId="0" borderId="12" xfId="0" applyNumberFormat="1" applyFont="1" applyFill="1" applyBorder="1" applyAlignment="1">
      <alignment horizontal="center" vertical="center" wrapText="1"/>
    </xf>
    <xf numFmtId="0" fontId="12" fillId="0" borderId="1" xfId="0" applyFont="1" applyFill="1" applyBorder="1" applyAlignment="1">
      <alignment horizontal="center" vertical="center"/>
    </xf>
    <xf numFmtId="0" fontId="12" fillId="0" borderId="29"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4" xfId="8" applyFont="1" applyFill="1" applyBorder="1" applyAlignment="1">
      <alignment horizontal="center" wrapText="1"/>
    </xf>
    <xf numFmtId="0" fontId="12" fillId="0" borderId="4" xfId="8" applyFont="1" applyFill="1" applyBorder="1" applyAlignment="1">
      <alignment horizontal="center"/>
    </xf>
    <xf numFmtId="0" fontId="12" fillId="0" borderId="3" xfId="8" applyFont="1" applyFill="1" applyBorder="1" applyAlignment="1">
      <alignment horizontal="center" wrapText="1"/>
    </xf>
    <xf numFmtId="0" fontId="12" fillId="0" borderId="8" xfId="0" applyFont="1" applyFill="1" applyBorder="1" applyAlignment="1">
      <alignment horizontal="left" vertical="center"/>
    </xf>
    <xf numFmtId="0" fontId="12" fillId="0" borderId="13" xfId="0" applyFont="1" applyFill="1" applyBorder="1" applyAlignment="1">
      <alignment horizontal="left" vertical="center"/>
    </xf>
    <xf numFmtId="0" fontId="12" fillId="0" borderId="0" xfId="8" applyFont="1" applyFill="1" applyBorder="1" applyAlignment="1">
      <alignment horizontal="left" vertical="center"/>
    </xf>
    <xf numFmtId="0" fontId="11" fillId="0" borderId="30" xfId="8" applyFont="1" applyFill="1" applyBorder="1" applyAlignment="1">
      <alignment vertical="center" wrapText="1"/>
    </xf>
    <xf numFmtId="184" fontId="12" fillId="0" borderId="0" xfId="8" applyNumberFormat="1" applyFont="1" applyFill="1" applyBorder="1" applyAlignment="1">
      <alignment horizontal="center" vertical="center"/>
    </xf>
    <xf numFmtId="187" fontId="12" fillId="0" borderId="0" xfId="8" applyNumberFormat="1" applyFont="1" applyFill="1" applyBorder="1" applyAlignment="1">
      <alignment horizontal="center" vertical="center"/>
    </xf>
    <xf numFmtId="0" fontId="12" fillId="0" borderId="8" xfId="0" applyFont="1" applyFill="1" applyBorder="1" applyAlignment="1">
      <alignment horizontal="right" vertical="center"/>
    </xf>
    <xf numFmtId="0" fontId="12" fillId="0" borderId="13" xfId="0" applyFont="1" applyFill="1" applyBorder="1" applyAlignment="1">
      <alignment horizontal="right" vertical="center"/>
    </xf>
    <xf numFmtId="184" fontId="12" fillId="0" borderId="7" xfId="8" applyNumberFormat="1" applyFont="1" applyFill="1" applyBorder="1" applyAlignment="1">
      <alignment horizontal="right" vertical="center"/>
    </xf>
    <xf numFmtId="184" fontId="12" fillId="0" borderId="8" xfId="8" applyNumberFormat="1" applyFont="1" applyFill="1" applyBorder="1" applyAlignment="1">
      <alignment horizontal="right" vertical="center"/>
    </xf>
    <xf numFmtId="0" fontId="11" fillId="0" borderId="11" xfId="0" applyFont="1" applyFill="1" applyBorder="1" applyAlignment="1">
      <alignment vertical="center" wrapText="1"/>
    </xf>
    <xf numFmtId="0" fontId="0" fillId="0" borderId="7" xfId="0" applyFont="1" applyFill="1" applyBorder="1" applyAlignment="1">
      <alignment vertical="center" wrapText="1"/>
    </xf>
    <xf numFmtId="0" fontId="12" fillId="0" borderId="30" xfId="0" applyFont="1" applyFill="1" applyBorder="1" applyAlignment="1">
      <alignment vertical="center" wrapText="1"/>
    </xf>
    <xf numFmtId="0" fontId="0" fillId="0" borderId="13" xfId="0" applyFont="1" applyFill="1" applyBorder="1" applyAlignment="1">
      <alignment vertical="center" wrapText="1"/>
    </xf>
    <xf numFmtId="0" fontId="12" fillId="0" borderId="3" xfId="0" applyFont="1" applyFill="1" applyBorder="1" applyAlignment="1">
      <alignment horizontal="center" vertical="center"/>
    </xf>
    <xf numFmtId="0" fontId="12" fillId="0" borderId="7" xfId="0" applyFont="1" applyFill="1" applyBorder="1" applyAlignment="1">
      <alignment horizontal="center" vertical="center"/>
    </xf>
    <xf numFmtId="3" fontId="12" fillId="0" borderId="4" xfId="0" applyNumberFormat="1"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4" xfId="0" applyFont="1" applyFill="1" applyBorder="1" applyAlignment="1">
      <alignment horizontal="left" vertical="center" wrapText="1"/>
    </xf>
    <xf numFmtId="0" fontId="12" fillId="0" borderId="30" xfId="0" applyFont="1" applyFill="1" applyBorder="1" applyAlignment="1">
      <alignment horizontal="left" vertical="center" wrapText="1"/>
    </xf>
  </cellXfs>
  <cellStyles count="12">
    <cellStyle name="Comma [0] 2" xfId="2"/>
    <cellStyle name="Normal 2" xfId="1"/>
    <cellStyle name="パーセント" xfId="4" builtinId="5"/>
    <cellStyle name="桁区切り" xfId="5" builtinId="6"/>
    <cellStyle name="標準" xfId="0" builtinId="0"/>
    <cellStyle name="標準 2" xfId="3"/>
    <cellStyle name="標準 2 3" xfId="8"/>
    <cellStyle name="標準 3" xfId="7"/>
    <cellStyle name="標準 4 2" xfId="6"/>
    <cellStyle name="標準 7 4 2 2" xfId="9"/>
    <cellStyle name="標準 7 6" xfId="10"/>
    <cellStyle name="標準 8 3" xfId="11"/>
  </cellStyles>
  <dxfs count="7">
    <dxf>
      <font>
        <color rgb="FFFF0000"/>
      </font>
      <fill>
        <patternFill>
          <bgColor rgb="FFFFFF99"/>
        </patternFill>
      </fill>
    </dxf>
    <dxf>
      <font>
        <color rgb="FF0070C0"/>
      </font>
      <fill>
        <patternFill>
          <bgColor rgb="FFFFFF99"/>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23</xdr:col>
      <xdr:colOff>103654</xdr:colOff>
      <xdr:row>14</xdr:row>
      <xdr:rowOff>55469</xdr:rowOff>
    </xdr:from>
    <xdr:to>
      <xdr:col>23</xdr:col>
      <xdr:colOff>322730</xdr:colOff>
      <xdr:row>20</xdr:row>
      <xdr:rowOff>156882</xdr:rowOff>
    </xdr:to>
    <xdr:sp macro="" textlink="">
      <xdr:nvSpPr>
        <xdr:cNvPr id="2" name="右中かっこ 1"/>
        <xdr:cNvSpPr/>
      </xdr:nvSpPr>
      <xdr:spPr>
        <a:xfrm>
          <a:off x="8304679" y="2989169"/>
          <a:ext cx="219076" cy="1130113"/>
        </a:xfrm>
        <a:prstGeom prst="rightBrace">
          <a:avLst>
            <a:gd name="adj1" fmla="val 8333"/>
            <a:gd name="adj2" fmla="val 48347"/>
          </a:avLst>
        </a:prstGeom>
        <a:ln w="1270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170888</xdr:colOff>
      <xdr:row>29</xdr:row>
      <xdr:rowOff>55469</xdr:rowOff>
    </xdr:from>
    <xdr:to>
      <xdr:col>23</xdr:col>
      <xdr:colOff>323289</xdr:colOff>
      <xdr:row>35</xdr:row>
      <xdr:rowOff>156883</xdr:rowOff>
    </xdr:to>
    <xdr:sp macro="" textlink="">
      <xdr:nvSpPr>
        <xdr:cNvPr id="3" name="右中かっこ 2"/>
        <xdr:cNvSpPr/>
      </xdr:nvSpPr>
      <xdr:spPr>
        <a:xfrm>
          <a:off x="8371913" y="5560919"/>
          <a:ext cx="152401" cy="1130114"/>
        </a:xfrm>
        <a:prstGeom prst="rightBrace">
          <a:avLst>
            <a:gd name="adj1" fmla="val 8333"/>
            <a:gd name="adj2" fmla="val 48347"/>
          </a:avLst>
        </a:prstGeom>
        <a:ln w="1270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134471</xdr:colOff>
      <xdr:row>22</xdr:row>
      <xdr:rowOff>22411</xdr:rowOff>
    </xdr:from>
    <xdr:to>
      <xdr:col>23</xdr:col>
      <xdr:colOff>305922</xdr:colOff>
      <xdr:row>26</xdr:row>
      <xdr:rowOff>134470</xdr:rowOff>
    </xdr:to>
    <xdr:sp macro="" textlink="">
      <xdr:nvSpPr>
        <xdr:cNvPr id="4" name="右中かっこ 3"/>
        <xdr:cNvSpPr/>
      </xdr:nvSpPr>
      <xdr:spPr>
        <a:xfrm>
          <a:off x="8335496" y="4327711"/>
          <a:ext cx="171451" cy="797859"/>
        </a:xfrm>
        <a:prstGeom prst="rightBrace">
          <a:avLst>
            <a:gd name="adj1" fmla="val 8333"/>
            <a:gd name="adj2" fmla="val 48347"/>
          </a:avLst>
        </a:prstGeom>
        <a:ln w="1270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168089</xdr:colOff>
      <xdr:row>37</xdr:row>
      <xdr:rowOff>56029</xdr:rowOff>
    </xdr:from>
    <xdr:to>
      <xdr:col>23</xdr:col>
      <xdr:colOff>301440</xdr:colOff>
      <xdr:row>42</xdr:row>
      <xdr:rowOff>11767</xdr:rowOff>
    </xdr:to>
    <xdr:sp macro="" textlink="">
      <xdr:nvSpPr>
        <xdr:cNvPr id="5" name="右中かっこ 4"/>
        <xdr:cNvSpPr/>
      </xdr:nvSpPr>
      <xdr:spPr>
        <a:xfrm>
          <a:off x="8369114" y="6933079"/>
          <a:ext cx="133351" cy="812988"/>
        </a:xfrm>
        <a:prstGeom prst="rightBrace">
          <a:avLst>
            <a:gd name="adj1" fmla="val 8333"/>
            <a:gd name="adj2" fmla="val 48347"/>
          </a:avLst>
        </a:prstGeom>
        <a:ln w="1270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28</xdr:col>
      <xdr:colOff>66675</xdr:colOff>
      <xdr:row>41</xdr:row>
      <xdr:rowOff>19050</xdr:rowOff>
    </xdr:from>
    <xdr:to>
      <xdr:col>28</xdr:col>
      <xdr:colOff>285750</xdr:colOff>
      <xdr:row>57</xdr:row>
      <xdr:rowOff>104774</xdr:rowOff>
    </xdr:to>
    <xdr:sp macro="" textlink="">
      <xdr:nvSpPr>
        <xdr:cNvPr id="2" name="右中かっこ 1"/>
        <xdr:cNvSpPr/>
      </xdr:nvSpPr>
      <xdr:spPr>
        <a:xfrm>
          <a:off x="7800975" y="7048500"/>
          <a:ext cx="219075" cy="2828924"/>
        </a:xfrm>
        <a:prstGeom prst="rightBrace">
          <a:avLst>
            <a:gd name="adj1" fmla="val 8333"/>
            <a:gd name="adj2" fmla="val 50725"/>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28</xdr:col>
      <xdr:colOff>66675</xdr:colOff>
      <xdr:row>71</xdr:row>
      <xdr:rowOff>47625</xdr:rowOff>
    </xdr:from>
    <xdr:to>
      <xdr:col>28</xdr:col>
      <xdr:colOff>285750</xdr:colOff>
      <xdr:row>87</xdr:row>
      <xdr:rowOff>133349</xdr:rowOff>
    </xdr:to>
    <xdr:sp macro="" textlink="">
      <xdr:nvSpPr>
        <xdr:cNvPr id="3" name="右中かっこ 2"/>
        <xdr:cNvSpPr/>
      </xdr:nvSpPr>
      <xdr:spPr>
        <a:xfrm>
          <a:off x="7800975" y="12220575"/>
          <a:ext cx="219075" cy="2828924"/>
        </a:xfrm>
        <a:prstGeom prst="rightBrace">
          <a:avLst>
            <a:gd name="adj1" fmla="val 8333"/>
            <a:gd name="adj2" fmla="val 50725"/>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28</xdr:col>
      <xdr:colOff>76200</xdr:colOff>
      <xdr:row>101</xdr:row>
      <xdr:rowOff>28575</xdr:rowOff>
    </xdr:from>
    <xdr:to>
      <xdr:col>28</xdr:col>
      <xdr:colOff>295275</xdr:colOff>
      <xdr:row>117</xdr:row>
      <xdr:rowOff>114299</xdr:rowOff>
    </xdr:to>
    <xdr:sp macro="" textlink="">
      <xdr:nvSpPr>
        <xdr:cNvPr id="4" name="右中かっこ 3"/>
        <xdr:cNvSpPr/>
      </xdr:nvSpPr>
      <xdr:spPr>
        <a:xfrm>
          <a:off x="7810500" y="17345025"/>
          <a:ext cx="219075" cy="2828924"/>
        </a:xfrm>
        <a:prstGeom prst="rightBrace">
          <a:avLst>
            <a:gd name="adj1" fmla="val 8333"/>
            <a:gd name="adj2" fmla="val 50725"/>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28</xdr:col>
      <xdr:colOff>164522</xdr:colOff>
      <xdr:row>6</xdr:row>
      <xdr:rowOff>8658</xdr:rowOff>
    </xdr:from>
    <xdr:to>
      <xdr:col>34</xdr:col>
      <xdr:colOff>86590</xdr:colOff>
      <xdr:row>21</xdr:row>
      <xdr:rowOff>190499</xdr:rowOff>
    </xdr:to>
    <xdr:sp macro="" textlink="">
      <xdr:nvSpPr>
        <xdr:cNvPr id="2" name="大かっこ 1"/>
        <xdr:cNvSpPr/>
      </xdr:nvSpPr>
      <xdr:spPr>
        <a:xfrm>
          <a:off x="13032797" y="894483"/>
          <a:ext cx="2931968" cy="2734541"/>
        </a:xfrm>
        <a:prstGeom prst="bracketPair">
          <a:avLst>
            <a:gd name="adj" fmla="val 2831"/>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28</xdr:col>
      <xdr:colOff>164522</xdr:colOff>
      <xdr:row>22</xdr:row>
      <xdr:rowOff>8658</xdr:rowOff>
    </xdr:from>
    <xdr:to>
      <xdr:col>34</xdr:col>
      <xdr:colOff>86590</xdr:colOff>
      <xdr:row>37</xdr:row>
      <xdr:rowOff>173181</xdr:rowOff>
    </xdr:to>
    <xdr:sp macro="" textlink="">
      <xdr:nvSpPr>
        <xdr:cNvPr id="3" name="大かっこ 2"/>
        <xdr:cNvSpPr/>
      </xdr:nvSpPr>
      <xdr:spPr>
        <a:xfrm>
          <a:off x="13032797" y="3637683"/>
          <a:ext cx="2931968" cy="2736273"/>
        </a:xfrm>
        <a:prstGeom prst="bracketPair">
          <a:avLst>
            <a:gd name="adj" fmla="val 2831"/>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28</xdr:col>
      <xdr:colOff>164522</xdr:colOff>
      <xdr:row>38</xdr:row>
      <xdr:rowOff>8658</xdr:rowOff>
    </xdr:from>
    <xdr:to>
      <xdr:col>34</xdr:col>
      <xdr:colOff>86590</xdr:colOff>
      <xdr:row>53</xdr:row>
      <xdr:rowOff>173181</xdr:rowOff>
    </xdr:to>
    <xdr:sp macro="" textlink="">
      <xdr:nvSpPr>
        <xdr:cNvPr id="4" name="大かっこ 3"/>
        <xdr:cNvSpPr/>
      </xdr:nvSpPr>
      <xdr:spPr>
        <a:xfrm>
          <a:off x="13032797" y="6380883"/>
          <a:ext cx="2931968" cy="2736273"/>
        </a:xfrm>
        <a:prstGeom prst="bracketPair">
          <a:avLst>
            <a:gd name="adj" fmla="val 2831"/>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28</xdr:col>
      <xdr:colOff>164522</xdr:colOff>
      <xdr:row>54</xdr:row>
      <xdr:rowOff>8659</xdr:rowOff>
    </xdr:from>
    <xdr:to>
      <xdr:col>34</xdr:col>
      <xdr:colOff>86590</xdr:colOff>
      <xdr:row>69</xdr:row>
      <xdr:rowOff>164523</xdr:rowOff>
    </xdr:to>
    <xdr:sp macro="" textlink="">
      <xdr:nvSpPr>
        <xdr:cNvPr id="5" name="大かっこ 4"/>
        <xdr:cNvSpPr/>
      </xdr:nvSpPr>
      <xdr:spPr>
        <a:xfrm>
          <a:off x="13032797" y="9124084"/>
          <a:ext cx="2931968" cy="2727614"/>
        </a:xfrm>
        <a:prstGeom prst="bracketPair">
          <a:avLst>
            <a:gd name="adj" fmla="val 2831"/>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28</xdr:col>
      <xdr:colOff>164522</xdr:colOff>
      <xdr:row>70</xdr:row>
      <xdr:rowOff>8659</xdr:rowOff>
    </xdr:from>
    <xdr:to>
      <xdr:col>34</xdr:col>
      <xdr:colOff>86590</xdr:colOff>
      <xdr:row>85</xdr:row>
      <xdr:rowOff>164523</xdr:rowOff>
    </xdr:to>
    <xdr:sp macro="" textlink="">
      <xdr:nvSpPr>
        <xdr:cNvPr id="6" name="大かっこ 5"/>
        <xdr:cNvSpPr/>
      </xdr:nvSpPr>
      <xdr:spPr>
        <a:xfrm>
          <a:off x="13032797" y="11867284"/>
          <a:ext cx="2931968" cy="2727614"/>
        </a:xfrm>
        <a:prstGeom prst="bracketPair">
          <a:avLst>
            <a:gd name="adj" fmla="val 2831"/>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28</xdr:col>
      <xdr:colOff>164522</xdr:colOff>
      <xdr:row>86</xdr:row>
      <xdr:rowOff>8658</xdr:rowOff>
    </xdr:from>
    <xdr:to>
      <xdr:col>34</xdr:col>
      <xdr:colOff>86590</xdr:colOff>
      <xdr:row>101</xdr:row>
      <xdr:rowOff>173181</xdr:rowOff>
    </xdr:to>
    <xdr:sp macro="" textlink="">
      <xdr:nvSpPr>
        <xdr:cNvPr id="7" name="大かっこ 6"/>
        <xdr:cNvSpPr/>
      </xdr:nvSpPr>
      <xdr:spPr>
        <a:xfrm>
          <a:off x="13032797" y="14610483"/>
          <a:ext cx="2931968" cy="2736273"/>
        </a:xfrm>
        <a:prstGeom prst="bracketPair">
          <a:avLst>
            <a:gd name="adj" fmla="val 2831"/>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28</xdr:col>
      <xdr:colOff>164522</xdr:colOff>
      <xdr:row>102</xdr:row>
      <xdr:rowOff>8658</xdr:rowOff>
    </xdr:from>
    <xdr:to>
      <xdr:col>34</xdr:col>
      <xdr:colOff>86590</xdr:colOff>
      <xdr:row>117</xdr:row>
      <xdr:rowOff>190499</xdr:rowOff>
    </xdr:to>
    <xdr:sp macro="" textlink="">
      <xdr:nvSpPr>
        <xdr:cNvPr id="8" name="大かっこ 7"/>
        <xdr:cNvSpPr/>
      </xdr:nvSpPr>
      <xdr:spPr>
        <a:xfrm>
          <a:off x="13032797" y="17353683"/>
          <a:ext cx="2931968" cy="2734541"/>
        </a:xfrm>
        <a:prstGeom prst="bracketPair">
          <a:avLst>
            <a:gd name="adj" fmla="val 2831"/>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28</xdr:col>
      <xdr:colOff>164522</xdr:colOff>
      <xdr:row>118</xdr:row>
      <xdr:rowOff>8658</xdr:rowOff>
    </xdr:from>
    <xdr:to>
      <xdr:col>34</xdr:col>
      <xdr:colOff>86590</xdr:colOff>
      <xdr:row>133</xdr:row>
      <xdr:rowOff>190499</xdr:rowOff>
    </xdr:to>
    <xdr:sp macro="" textlink="">
      <xdr:nvSpPr>
        <xdr:cNvPr id="9" name="大かっこ 8"/>
        <xdr:cNvSpPr/>
      </xdr:nvSpPr>
      <xdr:spPr>
        <a:xfrm>
          <a:off x="13032797" y="20096883"/>
          <a:ext cx="2931968" cy="2734541"/>
        </a:xfrm>
        <a:prstGeom prst="bracketPair">
          <a:avLst>
            <a:gd name="adj" fmla="val 2831"/>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28</xdr:col>
      <xdr:colOff>164522</xdr:colOff>
      <xdr:row>6</xdr:row>
      <xdr:rowOff>8658</xdr:rowOff>
    </xdr:from>
    <xdr:to>
      <xdr:col>34</xdr:col>
      <xdr:colOff>86590</xdr:colOff>
      <xdr:row>21</xdr:row>
      <xdr:rowOff>190499</xdr:rowOff>
    </xdr:to>
    <xdr:sp macro="" textlink="">
      <xdr:nvSpPr>
        <xdr:cNvPr id="10" name="大かっこ 9"/>
        <xdr:cNvSpPr/>
      </xdr:nvSpPr>
      <xdr:spPr>
        <a:xfrm>
          <a:off x="13032797" y="894483"/>
          <a:ext cx="2931968" cy="2734541"/>
        </a:xfrm>
        <a:prstGeom prst="bracketPair">
          <a:avLst>
            <a:gd name="adj" fmla="val 2831"/>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28</xdr:col>
      <xdr:colOff>164522</xdr:colOff>
      <xdr:row>22</xdr:row>
      <xdr:rowOff>8658</xdr:rowOff>
    </xdr:from>
    <xdr:to>
      <xdr:col>34</xdr:col>
      <xdr:colOff>86590</xdr:colOff>
      <xdr:row>37</xdr:row>
      <xdr:rowOff>173181</xdr:rowOff>
    </xdr:to>
    <xdr:sp macro="" textlink="">
      <xdr:nvSpPr>
        <xdr:cNvPr id="11" name="大かっこ 10"/>
        <xdr:cNvSpPr/>
      </xdr:nvSpPr>
      <xdr:spPr>
        <a:xfrm>
          <a:off x="13032797" y="3637683"/>
          <a:ext cx="2931968" cy="2736273"/>
        </a:xfrm>
        <a:prstGeom prst="bracketPair">
          <a:avLst>
            <a:gd name="adj" fmla="val 2831"/>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28</xdr:col>
      <xdr:colOff>164522</xdr:colOff>
      <xdr:row>38</xdr:row>
      <xdr:rowOff>8658</xdr:rowOff>
    </xdr:from>
    <xdr:to>
      <xdr:col>34</xdr:col>
      <xdr:colOff>86590</xdr:colOff>
      <xdr:row>53</xdr:row>
      <xdr:rowOff>173181</xdr:rowOff>
    </xdr:to>
    <xdr:sp macro="" textlink="">
      <xdr:nvSpPr>
        <xdr:cNvPr id="12" name="大かっこ 11"/>
        <xdr:cNvSpPr/>
      </xdr:nvSpPr>
      <xdr:spPr>
        <a:xfrm>
          <a:off x="13032797" y="6380883"/>
          <a:ext cx="2931968" cy="2736273"/>
        </a:xfrm>
        <a:prstGeom prst="bracketPair">
          <a:avLst>
            <a:gd name="adj" fmla="val 2831"/>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28</xdr:col>
      <xdr:colOff>164522</xdr:colOff>
      <xdr:row>54</xdr:row>
      <xdr:rowOff>8659</xdr:rowOff>
    </xdr:from>
    <xdr:to>
      <xdr:col>34</xdr:col>
      <xdr:colOff>86590</xdr:colOff>
      <xdr:row>69</xdr:row>
      <xdr:rowOff>164523</xdr:rowOff>
    </xdr:to>
    <xdr:sp macro="" textlink="">
      <xdr:nvSpPr>
        <xdr:cNvPr id="13" name="大かっこ 12"/>
        <xdr:cNvSpPr/>
      </xdr:nvSpPr>
      <xdr:spPr>
        <a:xfrm>
          <a:off x="13032797" y="9124084"/>
          <a:ext cx="2931968" cy="2727614"/>
        </a:xfrm>
        <a:prstGeom prst="bracketPair">
          <a:avLst>
            <a:gd name="adj" fmla="val 2831"/>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28</xdr:col>
      <xdr:colOff>164522</xdr:colOff>
      <xdr:row>70</xdr:row>
      <xdr:rowOff>8659</xdr:rowOff>
    </xdr:from>
    <xdr:to>
      <xdr:col>34</xdr:col>
      <xdr:colOff>86590</xdr:colOff>
      <xdr:row>85</xdr:row>
      <xdr:rowOff>164523</xdr:rowOff>
    </xdr:to>
    <xdr:sp macro="" textlink="">
      <xdr:nvSpPr>
        <xdr:cNvPr id="14" name="大かっこ 13"/>
        <xdr:cNvSpPr/>
      </xdr:nvSpPr>
      <xdr:spPr>
        <a:xfrm>
          <a:off x="13032797" y="11867284"/>
          <a:ext cx="2931968" cy="2727614"/>
        </a:xfrm>
        <a:prstGeom prst="bracketPair">
          <a:avLst>
            <a:gd name="adj" fmla="val 2831"/>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28</xdr:col>
      <xdr:colOff>164522</xdr:colOff>
      <xdr:row>86</xdr:row>
      <xdr:rowOff>8658</xdr:rowOff>
    </xdr:from>
    <xdr:to>
      <xdr:col>34</xdr:col>
      <xdr:colOff>86590</xdr:colOff>
      <xdr:row>101</xdr:row>
      <xdr:rowOff>173181</xdr:rowOff>
    </xdr:to>
    <xdr:sp macro="" textlink="">
      <xdr:nvSpPr>
        <xdr:cNvPr id="15" name="大かっこ 14"/>
        <xdr:cNvSpPr/>
      </xdr:nvSpPr>
      <xdr:spPr>
        <a:xfrm>
          <a:off x="13032797" y="14610483"/>
          <a:ext cx="2931968" cy="2736273"/>
        </a:xfrm>
        <a:prstGeom prst="bracketPair">
          <a:avLst>
            <a:gd name="adj" fmla="val 2831"/>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28</xdr:col>
      <xdr:colOff>164522</xdr:colOff>
      <xdr:row>102</xdr:row>
      <xdr:rowOff>8658</xdr:rowOff>
    </xdr:from>
    <xdr:to>
      <xdr:col>34</xdr:col>
      <xdr:colOff>86590</xdr:colOff>
      <xdr:row>117</xdr:row>
      <xdr:rowOff>190499</xdr:rowOff>
    </xdr:to>
    <xdr:sp macro="" textlink="">
      <xdr:nvSpPr>
        <xdr:cNvPr id="16" name="大かっこ 15"/>
        <xdr:cNvSpPr/>
      </xdr:nvSpPr>
      <xdr:spPr>
        <a:xfrm>
          <a:off x="13032797" y="17353683"/>
          <a:ext cx="2931968" cy="2734541"/>
        </a:xfrm>
        <a:prstGeom prst="bracketPair">
          <a:avLst>
            <a:gd name="adj" fmla="val 2831"/>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28</xdr:col>
      <xdr:colOff>164522</xdr:colOff>
      <xdr:row>118</xdr:row>
      <xdr:rowOff>8658</xdr:rowOff>
    </xdr:from>
    <xdr:to>
      <xdr:col>34</xdr:col>
      <xdr:colOff>86590</xdr:colOff>
      <xdr:row>133</xdr:row>
      <xdr:rowOff>190499</xdr:rowOff>
    </xdr:to>
    <xdr:sp macro="" textlink="">
      <xdr:nvSpPr>
        <xdr:cNvPr id="17" name="大かっこ 16"/>
        <xdr:cNvSpPr/>
      </xdr:nvSpPr>
      <xdr:spPr>
        <a:xfrm>
          <a:off x="13032797" y="20096883"/>
          <a:ext cx="2931968" cy="2734541"/>
        </a:xfrm>
        <a:prstGeom prst="bracketPair">
          <a:avLst>
            <a:gd name="adj" fmla="val 2831"/>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28</xdr:col>
      <xdr:colOff>164522</xdr:colOff>
      <xdr:row>6</xdr:row>
      <xdr:rowOff>8658</xdr:rowOff>
    </xdr:from>
    <xdr:to>
      <xdr:col>34</xdr:col>
      <xdr:colOff>86590</xdr:colOff>
      <xdr:row>21</xdr:row>
      <xdr:rowOff>190499</xdr:rowOff>
    </xdr:to>
    <xdr:sp macro="" textlink="">
      <xdr:nvSpPr>
        <xdr:cNvPr id="18" name="大かっこ 17"/>
        <xdr:cNvSpPr/>
      </xdr:nvSpPr>
      <xdr:spPr>
        <a:xfrm>
          <a:off x="13032797" y="894483"/>
          <a:ext cx="2931968" cy="2734541"/>
        </a:xfrm>
        <a:prstGeom prst="bracketPair">
          <a:avLst>
            <a:gd name="adj" fmla="val 2831"/>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28</xdr:col>
      <xdr:colOff>164522</xdr:colOff>
      <xdr:row>22</xdr:row>
      <xdr:rowOff>8658</xdr:rowOff>
    </xdr:from>
    <xdr:to>
      <xdr:col>34</xdr:col>
      <xdr:colOff>86590</xdr:colOff>
      <xdr:row>37</xdr:row>
      <xdr:rowOff>173181</xdr:rowOff>
    </xdr:to>
    <xdr:sp macro="" textlink="">
      <xdr:nvSpPr>
        <xdr:cNvPr id="19" name="大かっこ 18"/>
        <xdr:cNvSpPr/>
      </xdr:nvSpPr>
      <xdr:spPr>
        <a:xfrm>
          <a:off x="13032797" y="3637683"/>
          <a:ext cx="2931968" cy="2736273"/>
        </a:xfrm>
        <a:prstGeom prst="bracketPair">
          <a:avLst>
            <a:gd name="adj" fmla="val 2831"/>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28</xdr:col>
      <xdr:colOff>164522</xdr:colOff>
      <xdr:row>38</xdr:row>
      <xdr:rowOff>8658</xdr:rowOff>
    </xdr:from>
    <xdr:to>
      <xdr:col>34</xdr:col>
      <xdr:colOff>86590</xdr:colOff>
      <xdr:row>53</xdr:row>
      <xdr:rowOff>173181</xdr:rowOff>
    </xdr:to>
    <xdr:sp macro="" textlink="">
      <xdr:nvSpPr>
        <xdr:cNvPr id="20" name="大かっこ 19"/>
        <xdr:cNvSpPr/>
      </xdr:nvSpPr>
      <xdr:spPr>
        <a:xfrm>
          <a:off x="13032797" y="6380883"/>
          <a:ext cx="2931968" cy="2736273"/>
        </a:xfrm>
        <a:prstGeom prst="bracketPair">
          <a:avLst>
            <a:gd name="adj" fmla="val 2831"/>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28</xdr:col>
      <xdr:colOff>164522</xdr:colOff>
      <xdr:row>54</xdr:row>
      <xdr:rowOff>8659</xdr:rowOff>
    </xdr:from>
    <xdr:to>
      <xdr:col>34</xdr:col>
      <xdr:colOff>86590</xdr:colOff>
      <xdr:row>69</xdr:row>
      <xdr:rowOff>164523</xdr:rowOff>
    </xdr:to>
    <xdr:sp macro="" textlink="">
      <xdr:nvSpPr>
        <xdr:cNvPr id="21" name="大かっこ 20"/>
        <xdr:cNvSpPr/>
      </xdr:nvSpPr>
      <xdr:spPr>
        <a:xfrm>
          <a:off x="13032797" y="9124084"/>
          <a:ext cx="2931968" cy="2727614"/>
        </a:xfrm>
        <a:prstGeom prst="bracketPair">
          <a:avLst>
            <a:gd name="adj" fmla="val 2831"/>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28</xdr:col>
      <xdr:colOff>164522</xdr:colOff>
      <xdr:row>70</xdr:row>
      <xdr:rowOff>8659</xdr:rowOff>
    </xdr:from>
    <xdr:to>
      <xdr:col>34</xdr:col>
      <xdr:colOff>86590</xdr:colOff>
      <xdr:row>85</xdr:row>
      <xdr:rowOff>164523</xdr:rowOff>
    </xdr:to>
    <xdr:sp macro="" textlink="">
      <xdr:nvSpPr>
        <xdr:cNvPr id="22" name="大かっこ 21"/>
        <xdr:cNvSpPr/>
      </xdr:nvSpPr>
      <xdr:spPr>
        <a:xfrm>
          <a:off x="13032797" y="11867284"/>
          <a:ext cx="2931968" cy="2727614"/>
        </a:xfrm>
        <a:prstGeom prst="bracketPair">
          <a:avLst>
            <a:gd name="adj" fmla="val 2831"/>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28</xdr:col>
      <xdr:colOff>164522</xdr:colOff>
      <xdr:row>86</xdr:row>
      <xdr:rowOff>8658</xdr:rowOff>
    </xdr:from>
    <xdr:to>
      <xdr:col>34</xdr:col>
      <xdr:colOff>86590</xdr:colOff>
      <xdr:row>101</xdr:row>
      <xdr:rowOff>173181</xdr:rowOff>
    </xdr:to>
    <xdr:sp macro="" textlink="">
      <xdr:nvSpPr>
        <xdr:cNvPr id="23" name="大かっこ 22"/>
        <xdr:cNvSpPr/>
      </xdr:nvSpPr>
      <xdr:spPr>
        <a:xfrm>
          <a:off x="13032797" y="14610483"/>
          <a:ext cx="2931968" cy="2736273"/>
        </a:xfrm>
        <a:prstGeom prst="bracketPair">
          <a:avLst>
            <a:gd name="adj" fmla="val 2831"/>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28</xdr:col>
      <xdr:colOff>164522</xdr:colOff>
      <xdr:row>102</xdr:row>
      <xdr:rowOff>8658</xdr:rowOff>
    </xdr:from>
    <xdr:to>
      <xdr:col>34</xdr:col>
      <xdr:colOff>86590</xdr:colOff>
      <xdr:row>117</xdr:row>
      <xdr:rowOff>190499</xdr:rowOff>
    </xdr:to>
    <xdr:sp macro="" textlink="">
      <xdr:nvSpPr>
        <xdr:cNvPr id="24" name="大かっこ 23"/>
        <xdr:cNvSpPr/>
      </xdr:nvSpPr>
      <xdr:spPr>
        <a:xfrm>
          <a:off x="13032797" y="17353683"/>
          <a:ext cx="2931968" cy="2734541"/>
        </a:xfrm>
        <a:prstGeom prst="bracketPair">
          <a:avLst>
            <a:gd name="adj" fmla="val 2831"/>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28</xdr:col>
      <xdr:colOff>164522</xdr:colOff>
      <xdr:row>118</xdr:row>
      <xdr:rowOff>8658</xdr:rowOff>
    </xdr:from>
    <xdr:to>
      <xdr:col>34</xdr:col>
      <xdr:colOff>86590</xdr:colOff>
      <xdr:row>133</xdr:row>
      <xdr:rowOff>190499</xdr:rowOff>
    </xdr:to>
    <xdr:sp macro="" textlink="">
      <xdr:nvSpPr>
        <xdr:cNvPr id="25" name="大かっこ 24"/>
        <xdr:cNvSpPr/>
      </xdr:nvSpPr>
      <xdr:spPr>
        <a:xfrm>
          <a:off x="13032797" y="20096883"/>
          <a:ext cx="2931968" cy="2734541"/>
        </a:xfrm>
        <a:prstGeom prst="bracketPair">
          <a:avLst>
            <a:gd name="adj" fmla="val 2831"/>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28</xdr:col>
      <xdr:colOff>164465</xdr:colOff>
      <xdr:row>6</xdr:row>
      <xdr:rowOff>8890</xdr:rowOff>
    </xdr:from>
    <xdr:to>
      <xdr:col>34</xdr:col>
      <xdr:colOff>85725</xdr:colOff>
      <xdr:row>21</xdr:row>
      <xdr:rowOff>171450</xdr:rowOff>
    </xdr:to>
    <xdr:sp macro="" textlink="" fLocksText="0">
      <xdr:nvSpPr>
        <xdr:cNvPr id="26" name="大かっこ 25"/>
        <xdr:cNvSpPr/>
      </xdr:nvSpPr>
      <xdr:spPr>
        <a:xfrm>
          <a:off x="13032740" y="894715"/>
          <a:ext cx="2931160" cy="2734310"/>
        </a:xfrm>
        <a:prstGeom prst="bracketPair">
          <a:avLst>
            <a:gd name="adj" fmla="val 2831"/>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anchor="t"/>
        <a:lstStyle/>
        <a:p>
          <a:pPr algn="l"/>
          <a:endParaRPr lang="ja-JP" altLang="en-US" sz="1100"/>
        </a:p>
      </xdr:txBody>
    </xdr:sp>
    <xdr:clientData/>
  </xdr:twoCellAnchor>
  <xdr:twoCellAnchor>
    <xdr:from>
      <xdr:col>28</xdr:col>
      <xdr:colOff>164465</xdr:colOff>
      <xdr:row>22</xdr:row>
      <xdr:rowOff>8890</xdr:rowOff>
    </xdr:from>
    <xdr:to>
      <xdr:col>34</xdr:col>
      <xdr:colOff>85725</xdr:colOff>
      <xdr:row>37</xdr:row>
      <xdr:rowOff>171450</xdr:rowOff>
    </xdr:to>
    <xdr:sp macro="" textlink="" fLocksText="0">
      <xdr:nvSpPr>
        <xdr:cNvPr id="27" name="大かっこ 26"/>
        <xdr:cNvSpPr/>
      </xdr:nvSpPr>
      <xdr:spPr>
        <a:xfrm>
          <a:off x="13032740" y="3637915"/>
          <a:ext cx="2931160" cy="2734310"/>
        </a:xfrm>
        <a:prstGeom prst="bracketPair">
          <a:avLst>
            <a:gd name="adj" fmla="val 2831"/>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anchor="t"/>
        <a:lstStyle/>
        <a:p>
          <a:pPr algn="l"/>
          <a:endParaRPr lang="ja-JP" altLang="en-US" sz="1100"/>
        </a:p>
      </xdr:txBody>
    </xdr:sp>
    <xdr:clientData/>
  </xdr:twoCellAnchor>
  <xdr:twoCellAnchor>
    <xdr:from>
      <xdr:col>28</xdr:col>
      <xdr:colOff>164465</xdr:colOff>
      <xdr:row>38</xdr:row>
      <xdr:rowOff>8890</xdr:rowOff>
    </xdr:from>
    <xdr:to>
      <xdr:col>34</xdr:col>
      <xdr:colOff>85725</xdr:colOff>
      <xdr:row>53</xdr:row>
      <xdr:rowOff>171450</xdr:rowOff>
    </xdr:to>
    <xdr:sp macro="" textlink="" fLocksText="0">
      <xdr:nvSpPr>
        <xdr:cNvPr id="28" name="大かっこ 27"/>
        <xdr:cNvSpPr/>
      </xdr:nvSpPr>
      <xdr:spPr>
        <a:xfrm>
          <a:off x="13032740" y="6381115"/>
          <a:ext cx="2931160" cy="2734310"/>
        </a:xfrm>
        <a:prstGeom prst="bracketPair">
          <a:avLst>
            <a:gd name="adj" fmla="val 2831"/>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anchor="t"/>
        <a:lstStyle/>
        <a:p>
          <a:pPr algn="l"/>
          <a:endParaRPr lang="ja-JP" altLang="en-US" sz="1100"/>
        </a:p>
      </xdr:txBody>
    </xdr:sp>
    <xdr:clientData/>
  </xdr:twoCellAnchor>
  <xdr:twoCellAnchor>
    <xdr:from>
      <xdr:col>28</xdr:col>
      <xdr:colOff>164465</xdr:colOff>
      <xdr:row>54</xdr:row>
      <xdr:rowOff>8890</xdr:rowOff>
    </xdr:from>
    <xdr:to>
      <xdr:col>34</xdr:col>
      <xdr:colOff>85725</xdr:colOff>
      <xdr:row>69</xdr:row>
      <xdr:rowOff>164465</xdr:rowOff>
    </xdr:to>
    <xdr:sp macro="" textlink="" fLocksText="0">
      <xdr:nvSpPr>
        <xdr:cNvPr id="29" name="大かっこ 28"/>
        <xdr:cNvSpPr/>
      </xdr:nvSpPr>
      <xdr:spPr>
        <a:xfrm>
          <a:off x="13032740" y="9124315"/>
          <a:ext cx="2931160" cy="2727325"/>
        </a:xfrm>
        <a:prstGeom prst="bracketPair">
          <a:avLst>
            <a:gd name="adj" fmla="val 2831"/>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anchor="t"/>
        <a:lstStyle/>
        <a:p>
          <a:pPr algn="l"/>
          <a:endParaRPr lang="ja-JP" altLang="en-US" sz="1100"/>
        </a:p>
      </xdr:txBody>
    </xdr:sp>
    <xdr:clientData/>
  </xdr:twoCellAnchor>
  <xdr:twoCellAnchor>
    <xdr:from>
      <xdr:col>28</xdr:col>
      <xdr:colOff>164465</xdr:colOff>
      <xdr:row>70</xdr:row>
      <xdr:rowOff>8890</xdr:rowOff>
    </xdr:from>
    <xdr:to>
      <xdr:col>34</xdr:col>
      <xdr:colOff>85725</xdr:colOff>
      <xdr:row>85</xdr:row>
      <xdr:rowOff>164465</xdr:rowOff>
    </xdr:to>
    <xdr:sp macro="" textlink="" fLocksText="0">
      <xdr:nvSpPr>
        <xdr:cNvPr id="30" name="大かっこ 29"/>
        <xdr:cNvSpPr/>
      </xdr:nvSpPr>
      <xdr:spPr>
        <a:xfrm>
          <a:off x="13032740" y="11867515"/>
          <a:ext cx="2931160" cy="2727325"/>
        </a:xfrm>
        <a:prstGeom prst="bracketPair">
          <a:avLst>
            <a:gd name="adj" fmla="val 2831"/>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anchor="t"/>
        <a:lstStyle/>
        <a:p>
          <a:pPr algn="l"/>
          <a:endParaRPr lang="ja-JP" altLang="en-US" sz="1100"/>
        </a:p>
      </xdr:txBody>
    </xdr:sp>
    <xdr:clientData/>
  </xdr:twoCellAnchor>
  <xdr:twoCellAnchor>
    <xdr:from>
      <xdr:col>28</xdr:col>
      <xdr:colOff>164465</xdr:colOff>
      <xdr:row>86</xdr:row>
      <xdr:rowOff>8890</xdr:rowOff>
    </xdr:from>
    <xdr:to>
      <xdr:col>34</xdr:col>
      <xdr:colOff>85725</xdr:colOff>
      <xdr:row>101</xdr:row>
      <xdr:rowOff>171450</xdr:rowOff>
    </xdr:to>
    <xdr:sp macro="" textlink="" fLocksText="0">
      <xdr:nvSpPr>
        <xdr:cNvPr id="31" name="大かっこ 30"/>
        <xdr:cNvSpPr/>
      </xdr:nvSpPr>
      <xdr:spPr>
        <a:xfrm>
          <a:off x="13032740" y="14610715"/>
          <a:ext cx="2931160" cy="2734310"/>
        </a:xfrm>
        <a:prstGeom prst="bracketPair">
          <a:avLst>
            <a:gd name="adj" fmla="val 2831"/>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anchor="t"/>
        <a:lstStyle/>
        <a:p>
          <a:pPr algn="l"/>
          <a:endParaRPr lang="ja-JP" altLang="en-US" sz="1100"/>
        </a:p>
      </xdr:txBody>
    </xdr:sp>
    <xdr:clientData/>
  </xdr:twoCellAnchor>
  <xdr:twoCellAnchor>
    <xdr:from>
      <xdr:col>28</xdr:col>
      <xdr:colOff>164465</xdr:colOff>
      <xdr:row>102</xdr:row>
      <xdr:rowOff>8890</xdr:rowOff>
    </xdr:from>
    <xdr:to>
      <xdr:col>34</xdr:col>
      <xdr:colOff>85725</xdr:colOff>
      <xdr:row>117</xdr:row>
      <xdr:rowOff>171450</xdr:rowOff>
    </xdr:to>
    <xdr:sp macro="" textlink="" fLocksText="0">
      <xdr:nvSpPr>
        <xdr:cNvPr id="32" name="大かっこ 31"/>
        <xdr:cNvSpPr/>
      </xdr:nvSpPr>
      <xdr:spPr>
        <a:xfrm>
          <a:off x="13032740" y="17353915"/>
          <a:ext cx="2931160" cy="2734310"/>
        </a:xfrm>
        <a:prstGeom prst="bracketPair">
          <a:avLst>
            <a:gd name="adj" fmla="val 2831"/>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anchor="t"/>
        <a:lstStyle/>
        <a:p>
          <a:pPr algn="l"/>
          <a:endParaRPr lang="ja-JP" altLang="en-US" sz="1100"/>
        </a:p>
      </xdr:txBody>
    </xdr:sp>
    <xdr:clientData/>
  </xdr:twoCellAnchor>
  <xdr:twoCellAnchor>
    <xdr:from>
      <xdr:col>28</xdr:col>
      <xdr:colOff>164465</xdr:colOff>
      <xdr:row>118</xdr:row>
      <xdr:rowOff>8890</xdr:rowOff>
    </xdr:from>
    <xdr:to>
      <xdr:col>34</xdr:col>
      <xdr:colOff>85725</xdr:colOff>
      <xdr:row>133</xdr:row>
      <xdr:rowOff>171450</xdr:rowOff>
    </xdr:to>
    <xdr:sp macro="" textlink="" fLocksText="0">
      <xdr:nvSpPr>
        <xdr:cNvPr id="33" name="大かっこ 32"/>
        <xdr:cNvSpPr/>
      </xdr:nvSpPr>
      <xdr:spPr>
        <a:xfrm>
          <a:off x="13032740" y="20097115"/>
          <a:ext cx="2931160" cy="2734310"/>
        </a:xfrm>
        <a:prstGeom prst="bracketPair">
          <a:avLst>
            <a:gd name="adj" fmla="val 2831"/>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anchor="t"/>
        <a:lstStyle/>
        <a:p>
          <a:pPr algn="l"/>
          <a:endParaRPr lang="ja-JP" altLang="en-US" sz="1100"/>
        </a:p>
      </xdr:txBody>
    </xdr:sp>
    <xdr:clientData/>
  </xdr:twoCellAnchor>
  <xdr:twoCellAnchor>
    <xdr:from>
      <xdr:col>28</xdr:col>
      <xdr:colOff>164522</xdr:colOff>
      <xdr:row>6</xdr:row>
      <xdr:rowOff>8658</xdr:rowOff>
    </xdr:from>
    <xdr:to>
      <xdr:col>34</xdr:col>
      <xdr:colOff>86590</xdr:colOff>
      <xdr:row>21</xdr:row>
      <xdr:rowOff>190499</xdr:rowOff>
    </xdr:to>
    <xdr:sp macro="" textlink="">
      <xdr:nvSpPr>
        <xdr:cNvPr id="34" name="大かっこ 33">
          <a:extLst>
            <a:ext uri="{FF2B5EF4-FFF2-40B4-BE49-F238E27FC236}">
              <a16:creationId xmlns:a16="http://schemas.microsoft.com/office/drawing/2014/main" id="{00000000-0008-0000-0200-000002000000}"/>
            </a:ext>
          </a:extLst>
        </xdr:cNvPr>
        <xdr:cNvSpPr/>
      </xdr:nvSpPr>
      <xdr:spPr>
        <a:xfrm>
          <a:off x="13032797" y="894483"/>
          <a:ext cx="2931968" cy="2734541"/>
        </a:xfrm>
        <a:prstGeom prst="bracketPair">
          <a:avLst>
            <a:gd name="adj" fmla="val 2831"/>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28</xdr:col>
      <xdr:colOff>164522</xdr:colOff>
      <xdr:row>22</xdr:row>
      <xdr:rowOff>8658</xdr:rowOff>
    </xdr:from>
    <xdr:to>
      <xdr:col>34</xdr:col>
      <xdr:colOff>86590</xdr:colOff>
      <xdr:row>37</xdr:row>
      <xdr:rowOff>173181</xdr:rowOff>
    </xdr:to>
    <xdr:sp macro="" textlink="">
      <xdr:nvSpPr>
        <xdr:cNvPr id="35" name="大かっこ 34">
          <a:extLst>
            <a:ext uri="{FF2B5EF4-FFF2-40B4-BE49-F238E27FC236}">
              <a16:creationId xmlns:a16="http://schemas.microsoft.com/office/drawing/2014/main" id="{00000000-0008-0000-0200-000003000000}"/>
            </a:ext>
          </a:extLst>
        </xdr:cNvPr>
        <xdr:cNvSpPr/>
      </xdr:nvSpPr>
      <xdr:spPr>
        <a:xfrm>
          <a:off x="13032797" y="3637683"/>
          <a:ext cx="2931968" cy="2736273"/>
        </a:xfrm>
        <a:prstGeom prst="bracketPair">
          <a:avLst>
            <a:gd name="adj" fmla="val 2831"/>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28</xdr:col>
      <xdr:colOff>164522</xdr:colOff>
      <xdr:row>38</xdr:row>
      <xdr:rowOff>8658</xdr:rowOff>
    </xdr:from>
    <xdr:to>
      <xdr:col>34</xdr:col>
      <xdr:colOff>86590</xdr:colOff>
      <xdr:row>53</xdr:row>
      <xdr:rowOff>173181</xdr:rowOff>
    </xdr:to>
    <xdr:sp macro="" textlink="">
      <xdr:nvSpPr>
        <xdr:cNvPr id="36" name="大かっこ 35">
          <a:extLst>
            <a:ext uri="{FF2B5EF4-FFF2-40B4-BE49-F238E27FC236}">
              <a16:creationId xmlns:a16="http://schemas.microsoft.com/office/drawing/2014/main" id="{00000000-0008-0000-0200-000004000000}"/>
            </a:ext>
          </a:extLst>
        </xdr:cNvPr>
        <xdr:cNvSpPr/>
      </xdr:nvSpPr>
      <xdr:spPr>
        <a:xfrm>
          <a:off x="13032797" y="6380883"/>
          <a:ext cx="2931968" cy="2736273"/>
        </a:xfrm>
        <a:prstGeom prst="bracketPair">
          <a:avLst>
            <a:gd name="adj" fmla="val 2831"/>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28</xdr:col>
      <xdr:colOff>164522</xdr:colOff>
      <xdr:row>54</xdr:row>
      <xdr:rowOff>8659</xdr:rowOff>
    </xdr:from>
    <xdr:to>
      <xdr:col>34</xdr:col>
      <xdr:colOff>86590</xdr:colOff>
      <xdr:row>69</xdr:row>
      <xdr:rowOff>164523</xdr:rowOff>
    </xdr:to>
    <xdr:sp macro="" textlink="">
      <xdr:nvSpPr>
        <xdr:cNvPr id="37" name="大かっこ 36">
          <a:extLst>
            <a:ext uri="{FF2B5EF4-FFF2-40B4-BE49-F238E27FC236}">
              <a16:creationId xmlns:a16="http://schemas.microsoft.com/office/drawing/2014/main" id="{00000000-0008-0000-0200-000005000000}"/>
            </a:ext>
          </a:extLst>
        </xdr:cNvPr>
        <xdr:cNvSpPr/>
      </xdr:nvSpPr>
      <xdr:spPr>
        <a:xfrm>
          <a:off x="13032797" y="9124084"/>
          <a:ext cx="2931968" cy="2727614"/>
        </a:xfrm>
        <a:prstGeom prst="bracketPair">
          <a:avLst>
            <a:gd name="adj" fmla="val 2831"/>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28</xdr:col>
      <xdr:colOff>164522</xdr:colOff>
      <xdr:row>70</xdr:row>
      <xdr:rowOff>8659</xdr:rowOff>
    </xdr:from>
    <xdr:to>
      <xdr:col>34</xdr:col>
      <xdr:colOff>86590</xdr:colOff>
      <xdr:row>85</xdr:row>
      <xdr:rowOff>164523</xdr:rowOff>
    </xdr:to>
    <xdr:sp macro="" textlink="">
      <xdr:nvSpPr>
        <xdr:cNvPr id="38" name="大かっこ 37">
          <a:extLst>
            <a:ext uri="{FF2B5EF4-FFF2-40B4-BE49-F238E27FC236}">
              <a16:creationId xmlns:a16="http://schemas.microsoft.com/office/drawing/2014/main" id="{00000000-0008-0000-0200-000006000000}"/>
            </a:ext>
          </a:extLst>
        </xdr:cNvPr>
        <xdr:cNvSpPr/>
      </xdr:nvSpPr>
      <xdr:spPr>
        <a:xfrm>
          <a:off x="13032797" y="11867284"/>
          <a:ext cx="2931968" cy="2727614"/>
        </a:xfrm>
        <a:prstGeom prst="bracketPair">
          <a:avLst>
            <a:gd name="adj" fmla="val 2831"/>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28</xdr:col>
      <xdr:colOff>164522</xdr:colOff>
      <xdr:row>86</xdr:row>
      <xdr:rowOff>8658</xdr:rowOff>
    </xdr:from>
    <xdr:to>
      <xdr:col>34</xdr:col>
      <xdr:colOff>86590</xdr:colOff>
      <xdr:row>101</xdr:row>
      <xdr:rowOff>173181</xdr:rowOff>
    </xdr:to>
    <xdr:sp macro="" textlink="">
      <xdr:nvSpPr>
        <xdr:cNvPr id="39" name="大かっこ 38">
          <a:extLst>
            <a:ext uri="{FF2B5EF4-FFF2-40B4-BE49-F238E27FC236}">
              <a16:creationId xmlns:a16="http://schemas.microsoft.com/office/drawing/2014/main" id="{00000000-0008-0000-0200-000007000000}"/>
            </a:ext>
          </a:extLst>
        </xdr:cNvPr>
        <xdr:cNvSpPr/>
      </xdr:nvSpPr>
      <xdr:spPr>
        <a:xfrm>
          <a:off x="13032797" y="14610483"/>
          <a:ext cx="2931968" cy="2736273"/>
        </a:xfrm>
        <a:prstGeom prst="bracketPair">
          <a:avLst>
            <a:gd name="adj" fmla="val 2831"/>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28</xdr:col>
      <xdr:colOff>164522</xdr:colOff>
      <xdr:row>102</xdr:row>
      <xdr:rowOff>8658</xdr:rowOff>
    </xdr:from>
    <xdr:to>
      <xdr:col>34</xdr:col>
      <xdr:colOff>86590</xdr:colOff>
      <xdr:row>117</xdr:row>
      <xdr:rowOff>190499</xdr:rowOff>
    </xdr:to>
    <xdr:sp macro="" textlink="">
      <xdr:nvSpPr>
        <xdr:cNvPr id="40" name="大かっこ 39">
          <a:extLst>
            <a:ext uri="{FF2B5EF4-FFF2-40B4-BE49-F238E27FC236}">
              <a16:creationId xmlns:a16="http://schemas.microsoft.com/office/drawing/2014/main" id="{00000000-0008-0000-0200-000008000000}"/>
            </a:ext>
          </a:extLst>
        </xdr:cNvPr>
        <xdr:cNvSpPr/>
      </xdr:nvSpPr>
      <xdr:spPr>
        <a:xfrm>
          <a:off x="13032797" y="17353683"/>
          <a:ext cx="2931968" cy="2734541"/>
        </a:xfrm>
        <a:prstGeom prst="bracketPair">
          <a:avLst>
            <a:gd name="adj" fmla="val 2831"/>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28</xdr:col>
      <xdr:colOff>164522</xdr:colOff>
      <xdr:row>118</xdr:row>
      <xdr:rowOff>8658</xdr:rowOff>
    </xdr:from>
    <xdr:to>
      <xdr:col>34</xdr:col>
      <xdr:colOff>86590</xdr:colOff>
      <xdr:row>133</xdr:row>
      <xdr:rowOff>190499</xdr:rowOff>
    </xdr:to>
    <xdr:sp macro="" textlink="">
      <xdr:nvSpPr>
        <xdr:cNvPr id="41" name="大かっこ 40">
          <a:extLst>
            <a:ext uri="{FF2B5EF4-FFF2-40B4-BE49-F238E27FC236}">
              <a16:creationId xmlns:a16="http://schemas.microsoft.com/office/drawing/2014/main" id="{00000000-0008-0000-0200-000009000000}"/>
            </a:ext>
          </a:extLst>
        </xdr:cNvPr>
        <xdr:cNvSpPr/>
      </xdr:nvSpPr>
      <xdr:spPr>
        <a:xfrm>
          <a:off x="13032797" y="20096883"/>
          <a:ext cx="2931968" cy="2734541"/>
        </a:xfrm>
        <a:prstGeom prst="bracketPair">
          <a:avLst>
            <a:gd name="adj" fmla="val 2831"/>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Y42"/>
  <sheetViews>
    <sheetView tabSelected="1" zoomScale="85" zoomScaleNormal="85" workbookViewId="0">
      <selection activeCell="AA26" sqref="AA26"/>
    </sheetView>
  </sheetViews>
  <sheetFormatPr defaultRowHeight="13.5"/>
  <cols>
    <col min="1" max="1" width="4" style="203" customWidth="1"/>
    <col min="2" max="2" width="5.75" style="203" customWidth="1"/>
    <col min="3" max="11" width="6.375" style="203" customWidth="1"/>
    <col min="12" max="23" width="3.375" style="203" customWidth="1"/>
    <col min="24" max="24" width="5.25" style="203" customWidth="1"/>
    <col min="25" max="16384" width="9" style="203"/>
  </cols>
  <sheetData>
    <row r="1" spans="1:23" ht="25.5" customHeight="1">
      <c r="A1" s="202" t="s">
        <v>485</v>
      </c>
    </row>
    <row r="2" spans="1:23" ht="15.75" customHeight="1">
      <c r="B2" s="203" t="s">
        <v>486</v>
      </c>
    </row>
    <row r="4" spans="1:23" ht="24" customHeight="1">
      <c r="A4" s="204" t="s">
        <v>487</v>
      </c>
    </row>
    <row r="5" spans="1:23" ht="16.5" customHeight="1">
      <c r="B5" s="203" t="s">
        <v>488</v>
      </c>
    </row>
    <row r="6" spans="1:23" ht="16.5" customHeight="1">
      <c r="B6" s="203" t="s">
        <v>489</v>
      </c>
    </row>
    <row r="8" spans="1:23" ht="19.5" customHeight="1">
      <c r="A8" s="204" t="s">
        <v>490</v>
      </c>
    </row>
    <row r="9" spans="1:23" ht="16.5" customHeight="1">
      <c r="B9" s="279" t="s">
        <v>491</v>
      </c>
    </row>
    <row r="10" spans="1:23">
      <c r="B10" s="205" t="s">
        <v>539</v>
      </c>
    </row>
    <row r="11" spans="1:23" ht="16.5" customHeight="1">
      <c r="B11" s="278" t="s">
        <v>529</v>
      </c>
    </row>
    <row r="12" spans="1:23">
      <c r="B12" s="203" t="s">
        <v>540</v>
      </c>
    </row>
    <row r="13" spans="1:23" ht="8.25" customHeight="1"/>
    <row r="14" spans="1:23" ht="18" customHeight="1">
      <c r="B14" s="203" t="s">
        <v>541</v>
      </c>
    </row>
    <row r="15" spans="1:23">
      <c r="B15" s="330" t="s">
        <v>215</v>
      </c>
      <c r="C15" s="280" t="s">
        <v>209</v>
      </c>
      <c r="D15" s="281"/>
      <c r="E15" s="282"/>
      <c r="F15" s="282"/>
      <c r="G15" s="282"/>
      <c r="H15" s="282"/>
      <c r="I15" s="282"/>
      <c r="J15" s="282"/>
      <c r="K15" s="283"/>
      <c r="L15" s="333" t="s">
        <v>35</v>
      </c>
      <c r="M15" s="334"/>
      <c r="N15" s="333" t="s">
        <v>210</v>
      </c>
      <c r="O15" s="334"/>
      <c r="P15" s="335" t="s">
        <v>211</v>
      </c>
      <c r="Q15" s="335"/>
      <c r="R15" s="308" t="s">
        <v>57</v>
      </c>
      <c r="S15" s="309"/>
      <c r="T15" s="308" t="s">
        <v>56</v>
      </c>
      <c r="U15" s="309"/>
      <c r="V15" s="308" t="s">
        <v>124</v>
      </c>
      <c r="W15" s="309"/>
    </row>
    <row r="16" spans="1:23">
      <c r="B16" s="331"/>
      <c r="C16" s="299" t="s">
        <v>213</v>
      </c>
      <c r="D16" s="300"/>
      <c r="E16" s="300"/>
      <c r="F16" s="300"/>
      <c r="G16" s="300"/>
      <c r="H16" s="300"/>
      <c r="I16" s="300"/>
      <c r="J16" s="300"/>
      <c r="K16" s="301"/>
      <c r="L16" s="326">
        <v>0</v>
      </c>
      <c r="M16" s="327"/>
      <c r="N16" s="326">
        <v>0</v>
      </c>
      <c r="O16" s="327"/>
      <c r="P16" s="326">
        <v>0</v>
      </c>
      <c r="Q16" s="327"/>
      <c r="R16" s="326">
        <v>6</v>
      </c>
      <c r="S16" s="327"/>
      <c r="T16" s="326">
        <v>6</v>
      </c>
      <c r="U16" s="327"/>
      <c r="V16" s="326">
        <v>3</v>
      </c>
      <c r="W16" s="327"/>
    </row>
    <row r="17" spans="2:25">
      <c r="B17" s="331"/>
      <c r="C17" s="292" t="s">
        <v>547</v>
      </c>
      <c r="D17" s="293"/>
      <c r="E17" s="293"/>
      <c r="F17" s="293"/>
      <c r="G17" s="293"/>
      <c r="H17" s="293"/>
      <c r="I17" s="293"/>
      <c r="J17" s="293"/>
      <c r="K17" s="294"/>
      <c r="L17" s="328"/>
      <c r="M17" s="329"/>
      <c r="N17" s="328"/>
      <c r="O17" s="329"/>
      <c r="P17" s="328"/>
      <c r="Q17" s="329"/>
      <c r="R17" s="328"/>
      <c r="S17" s="329"/>
      <c r="T17" s="328"/>
      <c r="U17" s="329"/>
      <c r="V17" s="328"/>
      <c r="W17" s="329"/>
    </row>
    <row r="18" spans="2:25">
      <c r="B18" s="331"/>
      <c r="C18" s="299" t="s">
        <v>213</v>
      </c>
      <c r="D18" s="300"/>
      <c r="E18" s="300"/>
      <c r="F18" s="300"/>
      <c r="G18" s="300"/>
      <c r="H18" s="300"/>
      <c r="I18" s="300"/>
      <c r="J18" s="300"/>
      <c r="K18" s="301"/>
      <c r="L18" s="326">
        <v>0</v>
      </c>
      <c r="M18" s="327"/>
      <c r="N18" s="326">
        <v>0</v>
      </c>
      <c r="O18" s="327"/>
      <c r="P18" s="326">
        <v>0</v>
      </c>
      <c r="Q18" s="327"/>
      <c r="R18" s="310"/>
      <c r="S18" s="311"/>
      <c r="T18" s="311"/>
      <c r="U18" s="311"/>
      <c r="V18" s="311"/>
      <c r="W18" s="312"/>
      <c r="Y18" s="203" t="s">
        <v>542</v>
      </c>
    </row>
    <row r="19" spans="2:25">
      <c r="B19" s="331"/>
      <c r="C19" s="292" t="s">
        <v>548</v>
      </c>
      <c r="D19" s="293"/>
      <c r="E19" s="293"/>
      <c r="F19" s="293"/>
      <c r="G19" s="293"/>
      <c r="H19" s="293"/>
      <c r="I19" s="293"/>
      <c r="J19" s="293"/>
      <c r="K19" s="294"/>
      <c r="L19" s="328"/>
      <c r="M19" s="329"/>
      <c r="N19" s="328"/>
      <c r="O19" s="329"/>
      <c r="P19" s="328"/>
      <c r="Q19" s="329"/>
      <c r="R19" s="313"/>
      <c r="S19" s="314"/>
      <c r="T19" s="314"/>
      <c r="U19" s="314"/>
      <c r="V19" s="314"/>
      <c r="W19" s="315"/>
    </row>
    <row r="20" spans="2:25">
      <c r="B20" s="331"/>
      <c r="C20" s="316" t="s">
        <v>543</v>
      </c>
      <c r="D20" s="317"/>
      <c r="E20" s="317"/>
      <c r="F20" s="317"/>
      <c r="G20" s="317"/>
      <c r="H20" s="317"/>
      <c r="I20" s="317"/>
      <c r="J20" s="317"/>
      <c r="K20" s="318"/>
      <c r="L20" s="322">
        <v>0</v>
      </c>
      <c r="M20" s="323"/>
      <c r="N20" s="322">
        <v>0</v>
      </c>
      <c r="O20" s="323"/>
      <c r="P20" s="322">
        <v>0</v>
      </c>
      <c r="Q20" s="323"/>
      <c r="R20" s="322">
        <v>1</v>
      </c>
      <c r="S20" s="323"/>
      <c r="T20" s="322">
        <v>0</v>
      </c>
      <c r="U20" s="323"/>
      <c r="V20" s="322">
        <v>0</v>
      </c>
      <c r="W20" s="323"/>
    </row>
    <row r="21" spans="2:25">
      <c r="B21" s="331"/>
      <c r="C21" s="319"/>
      <c r="D21" s="320"/>
      <c r="E21" s="320"/>
      <c r="F21" s="320"/>
      <c r="G21" s="320"/>
      <c r="H21" s="320"/>
      <c r="I21" s="320"/>
      <c r="J21" s="320"/>
      <c r="K21" s="321"/>
      <c r="L21" s="324"/>
      <c r="M21" s="325"/>
      <c r="N21" s="324"/>
      <c r="O21" s="325"/>
      <c r="P21" s="324"/>
      <c r="Q21" s="325"/>
      <c r="R21" s="324"/>
      <c r="S21" s="325"/>
      <c r="T21" s="324"/>
      <c r="U21" s="325"/>
      <c r="V21" s="324"/>
      <c r="W21" s="325"/>
    </row>
    <row r="22" spans="2:25">
      <c r="B22" s="331"/>
      <c r="C22" s="284"/>
      <c r="D22" s="285"/>
      <c r="E22" s="285"/>
      <c r="F22" s="285"/>
      <c r="G22" s="285"/>
      <c r="H22" s="285"/>
      <c r="I22" s="285"/>
      <c r="J22" s="285"/>
      <c r="K22" s="285"/>
      <c r="L22" s="286"/>
      <c r="M22" s="286"/>
      <c r="N22" s="286"/>
      <c r="O22" s="286"/>
      <c r="P22" s="286"/>
      <c r="Q22" s="286"/>
      <c r="R22" s="286"/>
      <c r="S22" s="286"/>
      <c r="T22" s="286"/>
      <c r="U22" s="286"/>
      <c r="V22" s="286"/>
      <c r="W22" s="286"/>
    </row>
    <row r="23" spans="2:25">
      <c r="B23" s="331"/>
      <c r="C23" s="287" t="s">
        <v>544</v>
      </c>
      <c r="D23" s="287"/>
      <c r="E23" s="288"/>
      <c r="F23" s="288"/>
      <c r="G23" s="289"/>
      <c r="H23" s="289"/>
      <c r="I23" s="289"/>
      <c r="J23" s="289"/>
      <c r="K23" s="289"/>
      <c r="L23" s="333" t="s">
        <v>35</v>
      </c>
      <c r="M23" s="334"/>
      <c r="N23" s="333" t="s">
        <v>210</v>
      </c>
      <c r="O23" s="334"/>
      <c r="P23" s="335" t="s">
        <v>211</v>
      </c>
      <c r="Q23" s="335"/>
      <c r="R23" s="308" t="s">
        <v>57</v>
      </c>
      <c r="S23" s="309"/>
      <c r="T23" s="308" t="s">
        <v>56</v>
      </c>
      <c r="U23" s="309"/>
      <c r="V23" s="308" t="s">
        <v>124</v>
      </c>
      <c r="W23" s="309"/>
    </row>
    <row r="24" spans="2:25">
      <c r="B24" s="331"/>
      <c r="C24" s="299" t="s">
        <v>213</v>
      </c>
      <c r="D24" s="300"/>
      <c r="E24" s="300"/>
      <c r="F24" s="300"/>
      <c r="G24" s="300"/>
      <c r="H24" s="300"/>
      <c r="I24" s="300"/>
      <c r="J24" s="300"/>
      <c r="K24" s="301"/>
      <c r="L24" s="290"/>
      <c r="M24" s="291"/>
      <c r="N24" s="302"/>
      <c r="O24" s="303"/>
      <c r="P24" s="302"/>
      <c r="Q24" s="303"/>
      <c r="R24" s="302"/>
      <c r="S24" s="303"/>
      <c r="T24" s="290"/>
      <c r="U24" s="291"/>
      <c r="V24" s="290"/>
      <c r="W24" s="291"/>
    </row>
    <row r="25" spans="2:25">
      <c r="B25" s="331"/>
      <c r="C25" s="292" t="s">
        <v>530</v>
      </c>
      <c r="D25" s="293"/>
      <c r="E25" s="293"/>
      <c r="F25" s="293"/>
      <c r="G25" s="293"/>
      <c r="H25" s="293"/>
      <c r="I25" s="293"/>
      <c r="J25" s="293"/>
      <c r="K25" s="294"/>
      <c r="L25" s="304"/>
      <c r="M25" s="305"/>
      <c r="N25" s="304"/>
      <c r="O25" s="305"/>
      <c r="P25" s="304"/>
      <c r="Q25" s="305"/>
      <c r="R25" s="295"/>
      <c r="S25" s="296"/>
      <c r="T25" s="295"/>
      <c r="U25" s="296"/>
      <c r="V25" s="295"/>
      <c r="W25" s="296"/>
      <c r="Y25" s="203" t="s">
        <v>545</v>
      </c>
    </row>
    <row r="26" spans="2:25">
      <c r="B26" s="331"/>
      <c r="C26" s="299" t="s">
        <v>213</v>
      </c>
      <c r="D26" s="300"/>
      <c r="E26" s="300"/>
      <c r="F26" s="300"/>
      <c r="G26" s="300"/>
      <c r="H26" s="300"/>
      <c r="I26" s="300"/>
      <c r="J26" s="300"/>
      <c r="K26" s="301"/>
      <c r="L26" s="290"/>
      <c r="M26" s="291"/>
      <c r="N26" s="290"/>
      <c r="O26" s="291"/>
      <c r="P26" s="290"/>
      <c r="Q26" s="291"/>
      <c r="R26" s="302">
        <v>20</v>
      </c>
      <c r="S26" s="303"/>
      <c r="T26" s="290"/>
      <c r="U26" s="291"/>
      <c r="V26" s="290"/>
      <c r="W26" s="291"/>
    </row>
    <row r="27" spans="2:25">
      <c r="B27" s="332"/>
      <c r="C27" s="292" t="s">
        <v>531</v>
      </c>
      <c r="D27" s="293"/>
      <c r="E27" s="293"/>
      <c r="F27" s="293"/>
      <c r="G27" s="293"/>
      <c r="H27" s="293"/>
      <c r="I27" s="293"/>
      <c r="J27" s="293"/>
      <c r="K27" s="294"/>
      <c r="L27" s="295"/>
      <c r="M27" s="296"/>
      <c r="N27" s="295"/>
      <c r="O27" s="296"/>
      <c r="P27" s="295"/>
      <c r="Q27" s="296"/>
      <c r="R27" s="295"/>
      <c r="S27" s="296"/>
      <c r="T27" s="295"/>
      <c r="U27" s="296"/>
      <c r="V27" s="295"/>
      <c r="W27" s="296"/>
    </row>
    <row r="29" spans="2:25">
      <c r="B29" s="203" t="s">
        <v>546</v>
      </c>
    </row>
    <row r="30" spans="2:25">
      <c r="B30" s="330" t="s">
        <v>215</v>
      </c>
      <c r="C30" s="280" t="s">
        <v>209</v>
      </c>
      <c r="D30" s="281"/>
      <c r="E30" s="282"/>
      <c r="F30" s="282"/>
      <c r="G30" s="282"/>
      <c r="H30" s="282"/>
      <c r="I30" s="282"/>
      <c r="J30" s="282"/>
      <c r="K30" s="283"/>
      <c r="L30" s="333" t="s">
        <v>35</v>
      </c>
      <c r="M30" s="334"/>
      <c r="N30" s="333" t="s">
        <v>210</v>
      </c>
      <c r="O30" s="334"/>
      <c r="P30" s="335" t="s">
        <v>211</v>
      </c>
      <c r="Q30" s="335"/>
      <c r="R30" s="308" t="s">
        <v>57</v>
      </c>
      <c r="S30" s="309"/>
      <c r="T30" s="308" t="s">
        <v>56</v>
      </c>
      <c r="U30" s="309"/>
      <c r="V30" s="308" t="s">
        <v>124</v>
      </c>
      <c r="W30" s="309"/>
    </row>
    <row r="31" spans="2:25">
      <c r="B31" s="331"/>
      <c r="C31" s="299" t="s">
        <v>213</v>
      </c>
      <c r="D31" s="300"/>
      <c r="E31" s="300"/>
      <c r="F31" s="300"/>
      <c r="G31" s="300"/>
      <c r="H31" s="300"/>
      <c r="I31" s="300"/>
      <c r="J31" s="300"/>
      <c r="K31" s="301"/>
      <c r="L31" s="326">
        <v>0</v>
      </c>
      <c r="M31" s="327"/>
      <c r="N31" s="326">
        <v>0</v>
      </c>
      <c r="O31" s="327"/>
      <c r="P31" s="326">
        <v>0</v>
      </c>
      <c r="Q31" s="327"/>
      <c r="R31" s="326">
        <v>6</v>
      </c>
      <c r="S31" s="327"/>
      <c r="T31" s="326">
        <v>6</v>
      </c>
      <c r="U31" s="327"/>
      <c r="V31" s="326">
        <v>3</v>
      </c>
      <c r="W31" s="327"/>
    </row>
    <row r="32" spans="2:25">
      <c r="B32" s="331"/>
      <c r="C32" s="292" t="s">
        <v>547</v>
      </c>
      <c r="D32" s="293"/>
      <c r="E32" s="293"/>
      <c r="F32" s="293"/>
      <c r="G32" s="293"/>
      <c r="H32" s="293"/>
      <c r="I32" s="293"/>
      <c r="J32" s="293"/>
      <c r="K32" s="294"/>
      <c r="L32" s="328"/>
      <c r="M32" s="329"/>
      <c r="N32" s="328"/>
      <c r="O32" s="329"/>
      <c r="P32" s="328"/>
      <c r="Q32" s="329"/>
      <c r="R32" s="328"/>
      <c r="S32" s="329"/>
      <c r="T32" s="328"/>
      <c r="U32" s="329"/>
      <c r="V32" s="328"/>
      <c r="W32" s="329"/>
    </row>
    <row r="33" spans="2:25">
      <c r="B33" s="331"/>
      <c r="C33" s="299" t="s">
        <v>213</v>
      </c>
      <c r="D33" s="300"/>
      <c r="E33" s="300"/>
      <c r="F33" s="300"/>
      <c r="G33" s="300"/>
      <c r="H33" s="300"/>
      <c r="I33" s="300"/>
      <c r="J33" s="300"/>
      <c r="K33" s="301"/>
      <c r="L33" s="326">
        <v>0</v>
      </c>
      <c r="M33" s="327"/>
      <c r="N33" s="326">
        <v>0</v>
      </c>
      <c r="O33" s="327"/>
      <c r="P33" s="326">
        <v>0</v>
      </c>
      <c r="Q33" s="327"/>
      <c r="R33" s="310"/>
      <c r="S33" s="311"/>
      <c r="T33" s="311"/>
      <c r="U33" s="311"/>
      <c r="V33" s="311"/>
      <c r="W33" s="312"/>
      <c r="Y33" s="203" t="s">
        <v>542</v>
      </c>
    </row>
    <row r="34" spans="2:25">
      <c r="B34" s="331"/>
      <c r="C34" s="292" t="s">
        <v>548</v>
      </c>
      <c r="D34" s="293"/>
      <c r="E34" s="293"/>
      <c r="F34" s="293"/>
      <c r="G34" s="293"/>
      <c r="H34" s="293"/>
      <c r="I34" s="293"/>
      <c r="J34" s="293"/>
      <c r="K34" s="294"/>
      <c r="L34" s="328"/>
      <c r="M34" s="329"/>
      <c r="N34" s="328"/>
      <c r="O34" s="329"/>
      <c r="P34" s="328"/>
      <c r="Q34" s="329"/>
      <c r="R34" s="313"/>
      <c r="S34" s="314"/>
      <c r="T34" s="314"/>
      <c r="U34" s="314"/>
      <c r="V34" s="314"/>
      <c r="W34" s="315"/>
    </row>
    <row r="35" spans="2:25">
      <c r="B35" s="331"/>
      <c r="C35" s="316" t="s">
        <v>543</v>
      </c>
      <c r="D35" s="317"/>
      <c r="E35" s="317"/>
      <c r="F35" s="317"/>
      <c r="G35" s="317"/>
      <c r="H35" s="317"/>
      <c r="I35" s="317"/>
      <c r="J35" s="317"/>
      <c r="K35" s="318"/>
      <c r="L35" s="322">
        <v>0</v>
      </c>
      <c r="M35" s="323"/>
      <c r="N35" s="322">
        <v>0</v>
      </c>
      <c r="O35" s="323"/>
      <c r="P35" s="322">
        <v>0</v>
      </c>
      <c r="Q35" s="323"/>
      <c r="R35" s="322">
        <v>0</v>
      </c>
      <c r="S35" s="323"/>
      <c r="T35" s="322">
        <v>2</v>
      </c>
      <c r="U35" s="323"/>
      <c r="V35" s="322">
        <v>0</v>
      </c>
      <c r="W35" s="323"/>
    </row>
    <row r="36" spans="2:25">
      <c r="B36" s="331"/>
      <c r="C36" s="319"/>
      <c r="D36" s="320"/>
      <c r="E36" s="320"/>
      <c r="F36" s="320"/>
      <c r="G36" s="320"/>
      <c r="H36" s="320"/>
      <c r="I36" s="320"/>
      <c r="J36" s="320"/>
      <c r="K36" s="321"/>
      <c r="L36" s="324"/>
      <c r="M36" s="325"/>
      <c r="N36" s="324"/>
      <c r="O36" s="325"/>
      <c r="P36" s="324"/>
      <c r="Q36" s="325"/>
      <c r="R36" s="324"/>
      <c r="S36" s="325"/>
      <c r="T36" s="324"/>
      <c r="U36" s="325"/>
      <c r="V36" s="324"/>
      <c r="W36" s="325"/>
    </row>
    <row r="37" spans="2:25">
      <c r="B37" s="331"/>
      <c r="C37" s="284"/>
      <c r="D37" s="285"/>
      <c r="E37" s="285"/>
      <c r="F37" s="285"/>
      <c r="G37" s="285"/>
      <c r="H37" s="285"/>
      <c r="I37" s="285"/>
      <c r="J37" s="285"/>
      <c r="K37" s="285"/>
      <c r="L37" s="286"/>
      <c r="M37" s="286"/>
      <c r="N37" s="286"/>
      <c r="O37" s="286"/>
      <c r="P37" s="286"/>
      <c r="Q37" s="286"/>
      <c r="R37" s="286"/>
      <c r="S37" s="286"/>
      <c r="T37" s="286"/>
      <c r="U37" s="286"/>
      <c r="V37" s="286"/>
      <c r="W37" s="286"/>
    </row>
    <row r="38" spans="2:25">
      <c r="B38" s="331"/>
      <c r="C38" s="287" t="s">
        <v>544</v>
      </c>
      <c r="D38" s="287"/>
      <c r="E38" s="288"/>
      <c r="F38" s="288"/>
      <c r="G38" s="289"/>
      <c r="H38" s="289"/>
      <c r="I38" s="289"/>
      <c r="J38" s="289"/>
      <c r="K38" s="289"/>
      <c r="L38" s="333" t="s">
        <v>35</v>
      </c>
      <c r="M38" s="334"/>
      <c r="N38" s="333" t="s">
        <v>210</v>
      </c>
      <c r="O38" s="334"/>
      <c r="P38" s="335" t="s">
        <v>211</v>
      </c>
      <c r="Q38" s="335"/>
      <c r="R38" s="308" t="s">
        <v>57</v>
      </c>
      <c r="S38" s="309"/>
      <c r="T38" s="308" t="s">
        <v>56</v>
      </c>
      <c r="U38" s="309"/>
      <c r="V38" s="308" t="s">
        <v>124</v>
      </c>
      <c r="W38" s="309"/>
    </row>
    <row r="39" spans="2:25">
      <c r="B39" s="331"/>
      <c r="C39" s="299" t="s">
        <v>213</v>
      </c>
      <c r="D39" s="300"/>
      <c r="E39" s="300"/>
      <c r="F39" s="300"/>
      <c r="G39" s="300"/>
      <c r="H39" s="300"/>
      <c r="I39" s="300"/>
      <c r="J39" s="300"/>
      <c r="K39" s="301"/>
      <c r="L39" s="290"/>
      <c r="M39" s="291"/>
      <c r="N39" s="302"/>
      <c r="O39" s="303"/>
      <c r="P39" s="302"/>
      <c r="Q39" s="303"/>
      <c r="R39" s="290"/>
      <c r="S39" s="291"/>
      <c r="T39" s="302">
        <v>17</v>
      </c>
      <c r="U39" s="303"/>
      <c r="V39" s="290"/>
      <c r="W39" s="291"/>
    </row>
    <row r="40" spans="2:25">
      <c r="B40" s="331"/>
      <c r="C40" s="292" t="s">
        <v>530</v>
      </c>
      <c r="D40" s="293"/>
      <c r="E40" s="293"/>
      <c r="F40" s="293"/>
      <c r="G40" s="293"/>
      <c r="H40" s="293"/>
      <c r="I40" s="293"/>
      <c r="J40" s="293"/>
      <c r="K40" s="294"/>
      <c r="L40" s="304"/>
      <c r="M40" s="305"/>
      <c r="N40" s="306"/>
      <c r="O40" s="307"/>
      <c r="P40" s="304"/>
      <c r="Q40" s="305"/>
      <c r="R40" s="295"/>
      <c r="S40" s="296"/>
      <c r="T40" s="297">
        <v>17</v>
      </c>
      <c r="U40" s="298"/>
      <c r="V40" s="295"/>
      <c r="W40" s="296"/>
      <c r="Y40" s="203" t="s">
        <v>545</v>
      </c>
    </row>
    <row r="41" spans="2:25">
      <c r="B41" s="331"/>
      <c r="C41" s="299" t="s">
        <v>213</v>
      </c>
      <c r="D41" s="300"/>
      <c r="E41" s="300"/>
      <c r="F41" s="300"/>
      <c r="G41" s="300"/>
      <c r="H41" s="300"/>
      <c r="I41" s="300"/>
      <c r="J41" s="300"/>
      <c r="K41" s="301"/>
      <c r="L41" s="290"/>
      <c r="M41" s="291"/>
      <c r="N41" s="302"/>
      <c r="O41" s="303"/>
      <c r="P41" s="290"/>
      <c r="Q41" s="291"/>
      <c r="R41" s="290"/>
      <c r="S41" s="291"/>
      <c r="T41" s="302"/>
      <c r="U41" s="303"/>
      <c r="V41" s="290"/>
      <c r="W41" s="291"/>
    </row>
    <row r="42" spans="2:25">
      <c r="B42" s="332"/>
      <c r="C42" s="292" t="s">
        <v>531</v>
      </c>
      <c r="D42" s="293"/>
      <c r="E42" s="293"/>
      <c r="F42" s="293"/>
      <c r="G42" s="293"/>
      <c r="H42" s="293"/>
      <c r="I42" s="293"/>
      <c r="J42" s="293"/>
      <c r="K42" s="294"/>
      <c r="L42" s="295"/>
      <c r="M42" s="296"/>
      <c r="N42" s="297"/>
      <c r="O42" s="298"/>
      <c r="P42" s="295"/>
      <c r="Q42" s="296"/>
      <c r="R42" s="295"/>
      <c r="S42" s="296"/>
      <c r="T42" s="297"/>
      <c r="U42" s="298"/>
      <c r="V42" s="295"/>
      <c r="W42" s="296"/>
    </row>
  </sheetData>
  <mergeCells count="124">
    <mergeCell ref="B15:B27"/>
    <mergeCell ref="L15:M15"/>
    <mergeCell ref="N15:O15"/>
    <mergeCell ref="P15:Q15"/>
    <mergeCell ref="R15:S15"/>
    <mergeCell ref="T15:U15"/>
    <mergeCell ref="C18:K18"/>
    <mergeCell ref="L18:M19"/>
    <mergeCell ref="N18:O19"/>
    <mergeCell ref="P18:Q19"/>
    <mergeCell ref="L23:M23"/>
    <mergeCell ref="N23:O23"/>
    <mergeCell ref="P23:Q23"/>
    <mergeCell ref="R23:S23"/>
    <mergeCell ref="T23:U23"/>
    <mergeCell ref="V15:W15"/>
    <mergeCell ref="C16:K16"/>
    <mergeCell ref="L16:M17"/>
    <mergeCell ref="N16:O17"/>
    <mergeCell ref="P16:Q17"/>
    <mergeCell ref="R16:S17"/>
    <mergeCell ref="T16:U17"/>
    <mergeCell ref="V16:W17"/>
    <mergeCell ref="C17:K17"/>
    <mergeCell ref="V23:W23"/>
    <mergeCell ref="R18:W19"/>
    <mergeCell ref="C19:K19"/>
    <mergeCell ref="C20:K21"/>
    <mergeCell ref="L20:M21"/>
    <mergeCell ref="N20:O21"/>
    <mergeCell ref="P20:Q21"/>
    <mergeCell ref="R20:S21"/>
    <mergeCell ref="T20:U21"/>
    <mergeCell ref="V20:W21"/>
    <mergeCell ref="V24:W24"/>
    <mergeCell ref="C25:K25"/>
    <mergeCell ref="L25:M25"/>
    <mergeCell ref="N25:O25"/>
    <mergeCell ref="P25:Q25"/>
    <mergeCell ref="R25:S25"/>
    <mergeCell ref="T25:U25"/>
    <mergeCell ref="V25:W25"/>
    <mergeCell ref="C24:K24"/>
    <mergeCell ref="L24:M24"/>
    <mergeCell ref="N24:O24"/>
    <mergeCell ref="P24:Q24"/>
    <mergeCell ref="R24:S24"/>
    <mergeCell ref="T24:U24"/>
    <mergeCell ref="V26:W26"/>
    <mergeCell ref="C27:K27"/>
    <mergeCell ref="L27:M27"/>
    <mergeCell ref="N27:O27"/>
    <mergeCell ref="P27:Q27"/>
    <mergeCell ref="R27:S27"/>
    <mergeCell ref="T27:U27"/>
    <mergeCell ref="V27:W27"/>
    <mergeCell ref="C26:K26"/>
    <mergeCell ref="L26:M26"/>
    <mergeCell ref="N26:O26"/>
    <mergeCell ref="P26:Q26"/>
    <mergeCell ref="R26:S26"/>
    <mergeCell ref="T26:U26"/>
    <mergeCell ref="B30:B42"/>
    <mergeCell ref="L30:M30"/>
    <mergeCell ref="N30:O30"/>
    <mergeCell ref="P30:Q30"/>
    <mergeCell ref="R30:S30"/>
    <mergeCell ref="T30:U30"/>
    <mergeCell ref="C33:K33"/>
    <mergeCell ref="L33:M34"/>
    <mergeCell ref="N33:O34"/>
    <mergeCell ref="P33:Q34"/>
    <mergeCell ref="L38:M38"/>
    <mergeCell ref="N38:O38"/>
    <mergeCell ref="P38:Q38"/>
    <mergeCell ref="R38:S38"/>
    <mergeCell ref="T38:U38"/>
    <mergeCell ref="V30:W30"/>
    <mergeCell ref="C31:K31"/>
    <mergeCell ref="L31:M32"/>
    <mergeCell ref="N31:O32"/>
    <mergeCell ref="P31:Q32"/>
    <mergeCell ref="R31:S32"/>
    <mergeCell ref="T31:U32"/>
    <mergeCell ref="V31:W32"/>
    <mergeCell ref="C32:K32"/>
    <mergeCell ref="V38:W38"/>
    <mergeCell ref="R33:W34"/>
    <mergeCell ref="C34:K34"/>
    <mergeCell ref="C35:K36"/>
    <mergeCell ref="L35:M36"/>
    <mergeCell ref="N35:O36"/>
    <mergeCell ref="P35:Q36"/>
    <mergeCell ref="R35:S36"/>
    <mergeCell ref="T35:U36"/>
    <mergeCell ref="V35:W36"/>
    <mergeCell ref="V39:W39"/>
    <mergeCell ref="C40:K40"/>
    <mergeCell ref="L40:M40"/>
    <mergeCell ref="N40:O40"/>
    <mergeCell ref="P40:Q40"/>
    <mergeCell ref="R40:S40"/>
    <mergeCell ref="T40:U40"/>
    <mergeCell ref="V40:W40"/>
    <mergeCell ref="C39:K39"/>
    <mergeCell ref="L39:M39"/>
    <mergeCell ref="N39:O39"/>
    <mergeCell ref="P39:Q39"/>
    <mergeCell ref="R39:S39"/>
    <mergeCell ref="T39:U39"/>
    <mergeCell ref="V41:W41"/>
    <mergeCell ref="C42:K42"/>
    <mergeCell ref="L42:M42"/>
    <mergeCell ref="N42:O42"/>
    <mergeCell ref="P42:Q42"/>
    <mergeCell ref="R42:S42"/>
    <mergeCell ref="T42:U42"/>
    <mergeCell ref="V42:W42"/>
    <mergeCell ref="C41:K41"/>
    <mergeCell ref="L41:M41"/>
    <mergeCell ref="N41:O41"/>
    <mergeCell ref="P41:Q41"/>
    <mergeCell ref="R41:S41"/>
    <mergeCell ref="T41:U41"/>
  </mergeCells>
  <phoneticPr fontId="1"/>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sheetPr>
  <dimension ref="A1:DW319"/>
  <sheetViews>
    <sheetView view="pageBreakPreview" zoomScale="85" zoomScaleNormal="100" zoomScaleSheetLayoutView="85" workbookViewId="0">
      <selection activeCell="A44" sqref="A44:B44"/>
    </sheetView>
  </sheetViews>
  <sheetFormatPr defaultRowHeight="13.5"/>
  <cols>
    <col min="1" max="26" width="3.375" style="143" customWidth="1"/>
    <col min="27" max="30" width="9" style="143" customWidth="1"/>
    <col min="31" max="58" width="9.125" style="143" customWidth="1"/>
    <col min="59" max="167" width="9.25" style="143" customWidth="1"/>
    <col min="168" max="16384" width="9" style="143"/>
  </cols>
  <sheetData>
    <row r="1" spans="1:57" s="116" customFormat="1" ht="13.5" customHeight="1">
      <c r="A1" s="114" t="s">
        <v>392</v>
      </c>
      <c r="B1" s="114"/>
      <c r="C1" s="114"/>
      <c r="D1" s="114"/>
      <c r="E1" s="114"/>
      <c r="F1" s="114"/>
      <c r="G1" s="114"/>
      <c r="H1" s="114"/>
      <c r="I1" s="114"/>
      <c r="J1" s="114"/>
      <c r="K1" s="114"/>
      <c r="L1" s="114"/>
      <c r="M1" s="114"/>
      <c r="N1" s="114"/>
      <c r="O1" s="114"/>
      <c r="P1" s="114"/>
      <c r="Q1" s="114"/>
      <c r="R1" s="114"/>
      <c r="S1" s="114"/>
      <c r="T1" s="770">
        <v>2024</v>
      </c>
      <c r="U1" s="770"/>
      <c r="V1" s="114" t="s">
        <v>0</v>
      </c>
      <c r="W1" s="206"/>
      <c r="X1" s="114" t="s">
        <v>21</v>
      </c>
      <c r="Y1" s="206"/>
      <c r="Z1" s="114" t="s">
        <v>22</v>
      </c>
      <c r="AA1" s="115">
        <v>2021</v>
      </c>
      <c r="AB1" s="115">
        <v>2022</v>
      </c>
      <c r="AC1" s="115">
        <v>2023</v>
      </c>
      <c r="AD1" s="115">
        <v>2024</v>
      </c>
      <c r="AE1" s="115">
        <v>2025</v>
      </c>
      <c r="AF1" s="115">
        <v>2026</v>
      </c>
      <c r="AG1" s="115">
        <v>2027</v>
      </c>
      <c r="AH1" s="115">
        <v>2028</v>
      </c>
      <c r="AI1" s="115">
        <v>2029</v>
      </c>
      <c r="AJ1" s="115">
        <v>2030</v>
      </c>
    </row>
    <row r="2" spans="1:57" s="116" customFormat="1" ht="13.5" customHeight="1">
      <c r="A2" s="114"/>
      <c r="B2" s="114"/>
      <c r="C2" s="114"/>
      <c r="D2" s="114"/>
      <c r="E2" s="114"/>
      <c r="F2" s="114"/>
      <c r="G2" s="114"/>
      <c r="H2" s="114"/>
      <c r="I2" s="114"/>
      <c r="J2" s="114"/>
      <c r="K2" s="114"/>
      <c r="L2" s="114"/>
      <c r="M2" s="114"/>
      <c r="N2" s="114"/>
      <c r="O2" s="114"/>
      <c r="P2" s="114"/>
      <c r="Q2" s="114"/>
      <c r="R2" s="114"/>
      <c r="S2" s="114"/>
      <c r="T2" s="114"/>
      <c r="U2" s="114"/>
      <c r="V2" s="114"/>
      <c r="W2" s="114"/>
      <c r="X2" s="114"/>
      <c r="Y2" s="114"/>
      <c r="Z2" s="114"/>
      <c r="AA2" s="115">
        <v>1</v>
      </c>
      <c r="AB2" s="117">
        <v>2</v>
      </c>
      <c r="AC2" s="117">
        <v>3</v>
      </c>
      <c r="AD2" s="117">
        <v>4</v>
      </c>
      <c r="AE2" s="117">
        <v>5</v>
      </c>
      <c r="AF2" s="117">
        <v>6</v>
      </c>
      <c r="AG2" s="117">
        <v>7</v>
      </c>
      <c r="AH2" s="117">
        <v>8</v>
      </c>
      <c r="AI2" s="117">
        <v>9</v>
      </c>
      <c r="AJ2" s="117">
        <v>10</v>
      </c>
      <c r="AK2" s="117">
        <v>11</v>
      </c>
      <c r="AL2" s="117">
        <v>12</v>
      </c>
    </row>
    <row r="3" spans="1:57" s="116" customFormat="1" ht="13.5" customHeight="1">
      <c r="A3" s="813" t="s">
        <v>60</v>
      </c>
      <c r="B3" s="813"/>
      <c r="C3" s="813"/>
      <c r="D3" s="813"/>
      <c r="E3" s="813"/>
      <c r="F3" s="813"/>
      <c r="G3" s="813"/>
      <c r="H3" s="813"/>
      <c r="I3" s="813"/>
      <c r="J3" s="813"/>
      <c r="K3" s="813"/>
      <c r="L3" s="813"/>
      <c r="M3" s="813"/>
      <c r="N3" s="813"/>
      <c r="O3" s="813"/>
      <c r="P3" s="813"/>
      <c r="Q3" s="813"/>
      <c r="R3" s="813"/>
      <c r="S3" s="813"/>
      <c r="T3" s="813"/>
      <c r="U3" s="813"/>
      <c r="V3" s="813"/>
      <c r="W3" s="813"/>
      <c r="X3" s="813"/>
      <c r="Y3" s="813"/>
      <c r="Z3" s="813"/>
      <c r="AA3" s="115">
        <v>1</v>
      </c>
      <c r="AB3" s="115">
        <v>2</v>
      </c>
      <c r="AC3" s="115">
        <v>3</v>
      </c>
      <c r="AD3" s="115">
        <v>4</v>
      </c>
      <c r="AE3" s="115">
        <v>5</v>
      </c>
      <c r="AF3" s="115">
        <v>6</v>
      </c>
      <c r="AG3" s="115">
        <v>7</v>
      </c>
      <c r="AH3" s="115">
        <v>8</v>
      </c>
      <c r="AI3" s="115">
        <v>9</v>
      </c>
      <c r="AJ3" s="115">
        <v>10</v>
      </c>
      <c r="AK3" s="115">
        <v>11</v>
      </c>
      <c r="AL3" s="115">
        <v>12</v>
      </c>
      <c r="AM3" s="115">
        <v>13</v>
      </c>
      <c r="AN3" s="115">
        <v>14</v>
      </c>
      <c r="AO3" s="115">
        <v>15</v>
      </c>
      <c r="AP3" s="115">
        <v>16</v>
      </c>
      <c r="AQ3" s="115">
        <v>17</v>
      </c>
      <c r="AR3" s="115">
        <v>18</v>
      </c>
      <c r="AS3" s="115">
        <v>19</v>
      </c>
      <c r="AT3" s="115">
        <v>20</v>
      </c>
      <c r="AU3" s="115">
        <v>21</v>
      </c>
      <c r="AV3" s="115">
        <v>22</v>
      </c>
      <c r="AW3" s="115">
        <v>23</v>
      </c>
      <c r="AX3" s="115">
        <v>24</v>
      </c>
      <c r="AY3" s="115">
        <v>25</v>
      </c>
      <c r="AZ3" s="115">
        <v>26</v>
      </c>
      <c r="BA3" s="115">
        <v>27</v>
      </c>
      <c r="BB3" s="115">
        <v>28</v>
      </c>
      <c r="BC3" s="115">
        <v>29</v>
      </c>
      <c r="BD3" s="115">
        <v>30</v>
      </c>
      <c r="BE3" s="115">
        <v>31</v>
      </c>
    </row>
    <row r="4" spans="1:57" s="116" customFormat="1" ht="13.5" customHeight="1">
      <c r="A4" s="114"/>
      <c r="B4" s="114"/>
      <c r="C4" s="114"/>
      <c r="D4" s="114"/>
      <c r="E4" s="114"/>
      <c r="F4" s="114"/>
      <c r="G4" s="114"/>
      <c r="H4" s="114" t="s">
        <v>61</v>
      </c>
      <c r="I4" s="770">
        <v>2024</v>
      </c>
      <c r="J4" s="770"/>
      <c r="K4" s="114" t="s">
        <v>58</v>
      </c>
      <c r="L4" s="114"/>
      <c r="M4" s="206">
        <v>4</v>
      </c>
      <c r="N4" s="114" t="s">
        <v>23</v>
      </c>
      <c r="O4" s="114" t="s">
        <v>59</v>
      </c>
      <c r="P4" s="206">
        <v>4</v>
      </c>
      <c r="Q4" s="114" t="s">
        <v>62</v>
      </c>
      <c r="R4" s="114"/>
      <c r="S4" s="118"/>
      <c r="T4" s="114" t="s">
        <v>63</v>
      </c>
      <c r="U4" s="114"/>
      <c r="V4" s="114"/>
      <c r="W4" s="114"/>
      <c r="X4" s="114"/>
      <c r="Y4" s="114"/>
      <c r="Z4" s="114"/>
    </row>
    <row r="5" spans="1:57" s="116" customFormat="1" ht="13.5" customHeight="1">
      <c r="A5" s="114"/>
      <c r="B5" s="114"/>
      <c r="C5" s="114"/>
      <c r="D5" s="114"/>
      <c r="E5" s="114"/>
      <c r="F5" s="114"/>
      <c r="G5" s="114"/>
      <c r="H5" s="114"/>
      <c r="I5" s="114"/>
      <c r="J5" s="114"/>
      <c r="K5" s="114"/>
      <c r="L5" s="114"/>
      <c r="M5" s="114"/>
      <c r="N5" s="114"/>
      <c r="O5" s="114"/>
      <c r="P5" s="114"/>
      <c r="Q5" s="114"/>
      <c r="R5" s="114"/>
      <c r="S5" s="114"/>
      <c r="T5" s="114"/>
      <c r="U5" s="114"/>
      <c r="V5" s="114"/>
      <c r="W5" s="114"/>
      <c r="X5" s="114"/>
      <c r="Y5" s="114"/>
      <c r="Z5" s="114"/>
    </row>
    <row r="6" spans="1:57" s="116" customFormat="1" ht="13.5" customHeight="1">
      <c r="A6" s="114"/>
      <c r="B6" s="814" t="s">
        <v>403</v>
      </c>
      <c r="C6" s="814"/>
      <c r="D6" s="814"/>
      <c r="E6" s="814"/>
      <c r="F6" s="814"/>
      <c r="G6" s="814"/>
      <c r="H6" s="114"/>
      <c r="I6" s="114"/>
      <c r="J6" s="114"/>
      <c r="K6" s="114"/>
      <c r="L6" s="114"/>
      <c r="M6" s="114"/>
      <c r="N6" s="114"/>
      <c r="O6" s="114"/>
      <c r="P6" s="114"/>
      <c r="Q6" s="114"/>
      <c r="R6" s="114"/>
      <c r="S6" s="114"/>
      <c r="T6" s="114"/>
      <c r="U6" s="114"/>
      <c r="V6" s="114"/>
      <c r="W6" s="114"/>
      <c r="X6" s="114"/>
      <c r="Y6" s="114"/>
      <c r="Z6" s="114"/>
      <c r="AA6" s="115" t="s">
        <v>60</v>
      </c>
      <c r="AB6" s="115" t="s">
        <v>64</v>
      </c>
      <c r="AC6" s="115" t="s">
        <v>121</v>
      </c>
      <c r="AD6" s="115" t="s">
        <v>122</v>
      </c>
    </row>
    <row r="7" spans="1:57" s="116" customFormat="1" ht="13.5" customHeight="1">
      <c r="A7" s="114"/>
      <c r="B7" s="114"/>
      <c r="C7" s="114"/>
      <c r="D7" s="114"/>
      <c r="E7" s="114"/>
      <c r="F7" s="114"/>
      <c r="G7" s="114"/>
      <c r="H7" s="114"/>
      <c r="I7" s="114"/>
      <c r="J7" s="114"/>
      <c r="K7" s="114"/>
      <c r="L7" s="114"/>
      <c r="M7" s="114"/>
      <c r="N7" s="114"/>
      <c r="O7" s="114"/>
      <c r="P7" s="114"/>
      <c r="Q7" s="114"/>
      <c r="R7" s="114"/>
      <c r="S7" s="114"/>
      <c r="T7" s="114"/>
      <c r="U7" s="114"/>
      <c r="V7" s="114"/>
      <c r="W7" s="114"/>
      <c r="X7" s="114"/>
      <c r="Y7" s="114"/>
      <c r="Z7" s="114"/>
    </row>
    <row r="8" spans="1:57" s="116" customFormat="1" ht="13.5" customHeight="1">
      <c r="A8" s="114"/>
      <c r="B8" s="114"/>
      <c r="C8" s="114"/>
      <c r="D8" s="114"/>
      <c r="E8" s="114"/>
      <c r="F8" s="114"/>
      <c r="G8" s="114"/>
      <c r="H8" s="114" t="s">
        <v>65</v>
      </c>
      <c r="I8" s="114"/>
      <c r="J8" s="114"/>
      <c r="K8" s="114"/>
      <c r="L8" s="114"/>
      <c r="M8" s="114"/>
      <c r="N8" s="114"/>
      <c r="O8" s="114"/>
      <c r="P8" s="114"/>
      <c r="Q8" s="114"/>
      <c r="R8" s="114"/>
      <c r="S8" s="114"/>
      <c r="T8" s="114"/>
      <c r="U8" s="114"/>
      <c r="V8" s="114"/>
      <c r="W8" s="114"/>
      <c r="X8" s="114"/>
      <c r="Y8" s="114"/>
      <c r="Z8" s="114"/>
    </row>
    <row r="9" spans="1:57" s="116" customFormat="1" ht="13.5" customHeight="1">
      <c r="A9" s="114"/>
      <c r="B9" s="114"/>
      <c r="C9" s="114"/>
      <c r="D9" s="114"/>
      <c r="E9" s="114"/>
      <c r="F9" s="114"/>
      <c r="G9" s="114"/>
      <c r="H9" s="816" t="s">
        <v>50</v>
      </c>
      <c r="I9" s="816"/>
      <c r="J9" s="816"/>
      <c r="K9" s="816"/>
      <c r="L9" s="816"/>
      <c r="M9" s="816"/>
      <c r="N9" s="816"/>
      <c r="O9" s="815" t="s">
        <v>66</v>
      </c>
      <c r="P9" s="815"/>
      <c r="Q9" s="815"/>
      <c r="R9" s="815"/>
      <c r="S9" s="815"/>
      <c r="T9" s="815"/>
      <c r="U9" s="815"/>
      <c r="V9" s="815"/>
      <c r="W9" s="815"/>
      <c r="X9" s="815"/>
      <c r="Y9" s="815"/>
      <c r="Z9" s="815"/>
    </row>
    <row r="10" spans="1:57" s="116" customFormat="1" ht="13.5" customHeight="1">
      <c r="A10" s="114"/>
      <c r="B10" s="114"/>
      <c r="C10" s="114"/>
      <c r="D10" s="114"/>
      <c r="E10" s="114"/>
      <c r="F10" s="114"/>
      <c r="G10" s="114"/>
      <c r="H10" s="816" t="s">
        <v>24</v>
      </c>
      <c r="I10" s="816"/>
      <c r="J10" s="816"/>
      <c r="K10" s="816"/>
      <c r="L10" s="816"/>
      <c r="M10" s="816"/>
      <c r="N10" s="816"/>
      <c r="O10" s="817" t="s">
        <v>394</v>
      </c>
      <c r="P10" s="817"/>
      <c r="Q10" s="817"/>
      <c r="R10" s="817"/>
      <c r="S10" s="817"/>
      <c r="T10" s="817"/>
      <c r="U10" s="817"/>
      <c r="V10" s="817"/>
      <c r="W10" s="817"/>
      <c r="X10" s="818"/>
      <c r="Y10" s="818"/>
      <c r="Z10" s="818"/>
    </row>
    <row r="11" spans="1:57" s="116" customFormat="1" ht="13.5" customHeight="1">
      <c r="A11" s="114"/>
      <c r="B11" s="114"/>
      <c r="C11" s="114"/>
      <c r="D11" s="114"/>
      <c r="E11" s="114"/>
      <c r="F11" s="114"/>
      <c r="G11" s="114"/>
      <c r="H11" s="816" t="s">
        <v>68</v>
      </c>
      <c r="I11" s="816"/>
      <c r="J11" s="816"/>
      <c r="K11" s="816"/>
      <c r="L11" s="816"/>
      <c r="M11" s="816"/>
      <c r="N11" s="816"/>
      <c r="O11" s="815" t="s">
        <v>69</v>
      </c>
      <c r="P11" s="815"/>
      <c r="Q11" s="815"/>
      <c r="R11" s="815"/>
      <c r="S11" s="815"/>
      <c r="T11" s="815"/>
      <c r="U11" s="815"/>
      <c r="V11" s="815"/>
      <c r="W11" s="815"/>
      <c r="X11" s="815"/>
      <c r="Y11" s="815"/>
      <c r="Z11" s="815"/>
    </row>
    <row r="12" spans="1:57" s="116" customFormat="1" ht="13.5" customHeight="1">
      <c r="A12" s="114"/>
      <c r="B12" s="114"/>
      <c r="C12" s="114"/>
      <c r="D12" s="114"/>
      <c r="E12" s="114"/>
      <c r="F12" s="114"/>
      <c r="G12" s="114"/>
      <c r="H12" s="816" t="s">
        <v>70</v>
      </c>
      <c r="I12" s="816"/>
      <c r="J12" s="816"/>
      <c r="K12" s="816"/>
      <c r="L12" s="816"/>
      <c r="M12" s="816"/>
      <c r="N12" s="816"/>
      <c r="O12" s="815" t="s">
        <v>69</v>
      </c>
      <c r="P12" s="815"/>
      <c r="Q12" s="815"/>
      <c r="R12" s="815"/>
      <c r="S12" s="815"/>
      <c r="T12" s="815"/>
      <c r="U12" s="815"/>
      <c r="V12" s="815"/>
      <c r="W12" s="815"/>
      <c r="X12" s="815"/>
      <c r="Y12" s="815"/>
      <c r="Z12" s="815"/>
    </row>
    <row r="13" spans="1:57" s="116" customFormat="1" ht="13.5" customHeight="1">
      <c r="A13" s="114"/>
      <c r="B13" s="114"/>
      <c r="C13" s="114"/>
      <c r="D13" s="114"/>
      <c r="E13" s="114"/>
      <c r="F13" s="114"/>
      <c r="G13" s="114"/>
      <c r="H13" s="816" t="s">
        <v>49</v>
      </c>
      <c r="I13" s="816"/>
      <c r="J13" s="816"/>
      <c r="K13" s="816"/>
      <c r="L13" s="816"/>
      <c r="M13" s="816"/>
      <c r="N13" s="816"/>
      <c r="O13" s="815" t="s">
        <v>229</v>
      </c>
      <c r="P13" s="815"/>
      <c r="Q13" s="815"/>
      <c r="R13" s="815"/>
      <c r="S13" s="815"/>
      <c r="T13" s="815"/>
      <c r="U13" s="815"/>
      <c r="V13" s="815"/>
      <c r="W13" s="815"/>
      <c r="X13" s="815"/>
      <c r="Y13" s="815"/>
      <c r="Z13" s="815"/>
    </row>
    <row r="14" spans="1:57" s="116" customFormat="1" ht="13.5" customHeight="1">
      <c r="A14" s="114"/>
      <c r="B14" s="114"/>
      <c r="C14" s="114"/>
      <c r="D14" s="114"/>
      <c r="E14" s="114"/>
      <c r="F14" s="114"/>
      <c r="G14" s="114"/>
      <c r="H14" s="816" t="s">
        <v>71</v>
      </c>
      <c r="I14" s="816"/>
      <c r="J14" s="816"/>
      <c r="K14" s="816"/>
      <c r="L14" s="816"/>
      <c r="M14" s="816"/>
      <c r="N14" s="816"/>
      <c r="O14" s="819" t="s">
        <v>67</v>
      </c>
      <c r="P14" s="819"/>
      <c r="Q14" s="819"/>
      <c r="R14" s="819"/>
      <c r="S14" s="819"/>
      <c r="T14" s="819"/>
      <c r="U14" s="819"/>
      <c r="V14" s="819"/>
      <c r="W14" s="819"/>
      <c r="X14" s="819"/>
      <c r="Y14" s="819"/>
      <c r="Z14" s="819"/>
    </row>
    <row r="15" spans="1:57" s="116" customFormat="1" ht="13.5" customHeight="1">
      <c r="A15" s="114"/>
      <c r="B15" s="114"/>
      <c r="C15" s="114"/>
      <c r="D15" s="114"/>
      <c r="E15" s="114"/>
      <c r="F15" s="114"/>
      <c r="G15" s="114"/>
      <c r="H15" s="816" t="s">
        <v>72</v>
      </c>
      <c r="I15" s="816"/>
      <c r="J15" s="816"/>
      <c r="K15" s="816"/>
      <c r="L15" s="816"/>
      <c r="M15" s="816"/>
      <c r="N15" s="816"/>
      <c r="O15" s="819" t="s">
        <v>73</v>
      </c>
      <c r="P15" s="819"/>
      <c r="Q15" s="819"/>
      <c r="R15" s="819"/>
      <c r="S15" s="819"/>
      <c r="T15" s="819"/>
      <c r="U15" s="819"/>
      <c r="V15" s="819"/>
      <c r="W15" s="819"/>
      <c r="X15" s="819"/>
      <c r="Y15" s="819"/>
      <c r="Z15" s="819"/>
    </row>
    <row r="16" spans="1:57" s="116" customFormat="1" ht="13.5" customHeight="1">
      <c r="A16" s="114"/>
      <c r="B16" s="114"/>
      <c r="C16" s="114"/>
      <c r="D16" s="114"/>
      <c r="E16" s="114"/>
      <c r="F16" s="114"/>
      <c r="G16" s="114"/>
      <c r="H16" s="114"/>
      <c r="I16" s="114"/>
      <c r="J16" s="114"/>
      <c r="K16" s="114"/>
      <c r="L16" s="114"/>
      <c r="M16" s="114"/>
      <c r="N16" s="114"/>
      <c r="O16" s="114"/>
      <c r="P16" s="114"/>
      <c r="Q16" s="114"/>
      <c r="R16" s="114"/>
      <c r="S16" s="114"/>
      <c r="T16" s="114"/>
      <c r="U16" s="114"/>
      <c r="V16" s="114"/>
      <c r="W16" s="114"/>
      <c r="X16" s="114"/>
      <c r="Y16" s="114"/>
      <c r="Z16" s="114"/>
    </row>
    <row r="17" spans="1:32" s="116" customFormat="1" ht="13.5" customHeight="1">
      <c r="A17" s="820" t="s">
        <v>230</v>
      </c>
      <c r="B17" s="820"/>
      <c r="C17" s="820"/>
      <c r="D17" s="820"/>
      <c r="E17" s="820"/>
      <c r="F17" s="820"/>
      <c r="G17" s="820"/>
      <c r="H17" s="820"/>
      <c r="I17" s="820"/>
      <c r="J17" s="820"/>
      <c r="K17" s="820"/>
      <c r="L17" s="820"/>
      <c r="M17" s="820"/>
      <c r="N17" s="820"/>
      <c r="O17" s="820"/>
      <c r="P17" s="820"/>
      <c r="Q17" s="820"/>
      <c r="R17" s="820"/>
      <c r="S17" s="820"/>
      <c r="T17" s="820"/>
      <c r="U17" s="820"/>
      <c r="V17" s="820"/>
      <c r="W17" s="820"/>
      <c r="X17" s="820"/>
      <c r="Y17" s="820"/>
      <c r="Z17" s="820"/>
      <c r="AA17" s="115" t="s">
        <v>55</v>
      </c>
      <c r="AB17" s="117" t="s">
        <v>74</v>
      </c>
      <c r="AC17" s="115" t="s">
        <v>123</v>
      </c>
      <c r="AD17" s="117" t="s">
        <v>227</v>
      </c>
      <c r="AE17" s="115" t="s">
        <v>134</v>
      </c>
      <c r="AF17" s="117" t="s">
        <v>135</v>
      </c>
    </row>
    <row r="18" spans="1:32" s="116" customFormat="1" ht="13.5" customHeight="1">
      <c r="A18" s="820"/>
      <c r="B18" s="820"/>
      <c r="C18" s="820"/>
      <c r="D18" s="820"/>
      <c r="E18" s="820"/>
      <c r="F18" s="820"/>
      <c r="G18" s="820"/>
      <c r="H18" s="820"/>
      <c r="I18" s="820"/>
      <c r="J18" s="820"/>
      <c r="K18" s="820"/>
      <c r="L18" s="820"/>
      <c r="M18" s="820"/>
      <c r="N18" s="820"/>
      <c r="O18" s="820"/>
      <c r="P18" s="820"/>
      <c r="Q18" s="820"/>
      <c r="R18" s="820"/>
      <c r="S18" s="820"/>
      <c r="T18" s="820"/>
      <c r="U18" s="820"/>
      <c r="V18" s="820"/>
      <c r="W18" s="820"/>
      <c r="X18" s="820"/>
      <c r="Y18" s="820"/>
      <c r="Z18" s="820"/>
    </row>
    <row r="19" spans="1:32" s="116" customFormat="1" ht="13.5" customHeight="1">
      <c r="A19" s="114"/>
      <c r="B19" s="114"/>
      <c r="C19" s="114"/>
      <c r="D19" s="114"/>
      <c r="E19" s="114"/>
      <c r="F19" s="114"/>
      <c r="G19" s="114"/>
      <c r="H19" s="114"/>
      <c r="I19" s="114"/>
      <c r="J19" s="114"/>
      <c r="K19" s="114"/>
      <c r="L19" s="114"/>
      <c r="M19" s="114"/>
      <c r="N19" s="114"/>
      <c r="O19" s="114"/>
      <c r="P19" s="114"/>
      <c r="Q19" s="114"/>
      <c r="R19" s="114"/>
      <c r="S19" s="114"/>
      <c r="T19" s="114"/>
      <c r="U19" s="114"/>
      <c r="V19" s="114"/>
      <c r="W19" s="114"/>
      <c r="X19" s="114"/>
      <c r="Y19" s="114"/>
      <c r="Z19" s="114"/>
    </row>
    <row r="20" spans="1:32" s="120" customFormat="1" ht="20.25" customHeight="1">
      <c r="A20" s="119" t="s">
        <v>25</v>
      </c>
      <c r="B20" s="119"/>
      <c r="C20" s="119"/>
      <c r="D20" s="119"/>
      <c r="E20" s="119"/>
      <c r="F20" s="119"/>
      <c r="G20" s="119"/>
      <c r="H20" s="119"/>
      <c r="I20" s="119" t="s">
        <v>75</v>
      </c>
      <c r="J20" s="821" t="e">
        <f ca="1">SUM(N22:T24)</f>
        <v>#N/A</v>
      </c>
      <c r="K20" s="821"/>
      <c r="L20" s="821"/>
      <c r="M20" s="821"/>
      <c r="N20" s="821"/>
      <c r="O20" s="821"/>
      <c r="P20" s="821"/>
      <c r="Q20" s="821"/>
      <c r="R20" s="821"/>
      <c r="S20" s="821"/>
      <c r="T20" s="821"/>
      <c r="U20" s="119" t="s">
        <v>26</v>
      </c>
      <c r="V20" s="119"/>
      <c r="W20" s="119"/>
      <c r="X20" s="119"/>
      <c r="Y20" s="119"/>
      <c r="Z20" s="119"/>
    </row>
    <row r="21" spans="1:32" s="116" customFormat="1" ht="13.5" customHeight="1">
      <c r="A21" s="114"/>
      <c r="B21" s="114" t="s">
        <v>76</v>
      </c>
      <c r="C21" s="114"/>
      <c r="D21" s="114"/>
      <c r="E21" s="114"/>
      <c r="F21" s="114"/>
      <c r="G21" s="114"/>
      <c r="H21" s="114"/>
      <c r="I21" s="114"/>
      <c r="J21" s="114"/>
      <c r="K21" s="114"/>
      <c r="L21" s="114"/>
      <c r="M21" s="114"/>
      <c r="N21" s="121"/>
      <c r="O21" s="121"/>
      <c r="P21" s="121"/>
      <c r="Q21" s="121"/>
      <c r="R21" s="121"/>
      <c r="S21" s="121"/>
      <c r="T21" s="121"/>
      <c r="U21" s="114"/>
      <c r="V21" s="114"/>
      <c r="W21" s="114"/>
      <c r="X21" s="114"/>
      <c r="Y21" s="114"/>
      <c r="Z21" s="114"/>
    </row>
    <row r="22" spans="1:32" s="116" customFormat="1" ht="13.5" customHeight="1">
      <c r="A22" s="114"/>
      <c r="B22" s="114"/>
      <c r="C22" s="114" t="s">
        <v>77</v>
      </c>
      <c r="D22" s="114"/>
      <c r="E22" s="114"/>
      <c r="F22" s="114"/>
      <c r="G22" s="114"/>
      <c r="H22" s="114"/>
      <c r="I22" s="114"/>
      <c r="J22" s="114"/>
      <c r="K22" s="114"/>
      <c r="L22" s="114"/>
      <c r="M22" s="114" t="s">
        <v>75</v>
      </c>
      <c r="N22" s="822" t="e">
        <f ca="1">I319</f>
        <v>#N/A</v>
      </c>
      <c r="O22" s="822"/>
      <c r="P22" s="822"/>
      <c r="Q22" s="822"/>
      <c r="R22" s="822"/>
      <c r="S22" s="822"/>
      <c r="T22" s="822"/>
      <c r="U22" s="114" t="s">
        <v>26</v>
      </c>
      <c r="V22" s="114"/>
      <c r="W22" s="114"/>
      <c r="X22" s="114"/>
      <c r="Y22" s="114"/>
      <c r="Z22" s="114"/>
    </row>
    <row r="23" spans="1:32" s="116" customFormat="1" ht="13.5" customHeight="1">
      <c r="A23" s="114"/>
      <c r="B23" s="114"/>
      <c r="C23" s="114" t="s">
        <v>78</v>
      </c>
      <c r="D23" s="114"/>
      <c r="E23" s="114"/>
      <c r="F23" s="114"/>
      <c r="G23" s="114"/>
      <c r="H23" s="114"/>
      <c r="I23" s="114"/>
      <c r="J23" s="114"/>
      <c r="K23" s="114"/>
      <c r="L23" s="114"/>
      <c r="M23" s="114" t="s">
        <v>75</v>
      </c>
      <c r="N23" s="823"/>
      <c r="O23" s="823"/>
      <c r="P23" s="823"/>
      <c r="Q23" s="823"/>
      <c r="R23" s="823"/>
      <c r="S23" s="823"/>
      <c r="T23" s="823"/>
      <c r="U23" s="114" t="s">
        <v>26</v>
      </c>
      <c r="V23" s="114"/>
      <c r="W23" s="114"/>
      <c r="X23" s="114"/>
      <c r="Y23" s="114"/>
      <c r="Z23" s="114"/>
    </row>
    <row r="24" spans="1:32" s="116" customFormat="1" ht="13.5" customHeight="1">
      <c r="A24" s="114"/>
      <c r="B24" s="114"/>
      <c r="C24" s="114" t="s">
        <v>79</v>
      </c>
      <c r="D24" s="114"/>
      <c r="E24" s="114"/>
      <c r="F24" s="114"/>
      <c r="G24" s="114"/>
      <c r="H24" s="114"/>
      <c r="I24" s="114"/>
      <c r="J24" s="114"/>
      <c r="K24" s="114"/>
      <c r="L24" s="114"/>
      <c r="M24" s="114" t="s">
        <v>75</v>
      </c>
      <c r="N24" s="823"/>
      <c r="O24" s="823"/>
      <c r="P24" s="823"/>
      <c r="Q24" s="823"/>
      <c r="R24" s="823"/>
      <c r="S24" s="823"/>
      <c r="T24" s="823"/>
      <c r="U24" s="114" t="s">
        <v>26</v>
      </c>
      <c r="V24" s="114"/>
      <c r="W24" s="114"/>
      <c r="X24" s="114"/>
      <c r="Y24" s="114"/>
      <c r="Z24" s="114"/>
    </row>
    <row r="25" spans="1:32" s="116" customFormat="1" ht="13.5" customHeight="1">
      <c r="A25" s="114"/>
      <c r="B25" s="114"/>
      <c r="C25" s="114"/>
      <c r="D25" s="114"/>
      <c r="E25" s="114"/>
      <c r="F25" s="114"/>
      <c r="G25" s="114"/>
      <c r="H25" s="114"/>
      <c r="I25" s="114"/>
      <c r="J25" s="114"/>
      <c r="K25" s="114"/>
      <c r="L25" s="114"/>
      <c r="M25" s="114"/>
      <c r="N25" s="114"/>
      <c r="O25" s="114"/>
      <c r="P25" s="114"/>
      <c r="Q25" s="114"/>
      <c r="R25" s="114"/>
      <c r="S25" s="114"/>
      <c r="T25" s="114"/>
      <c r="U25" s="114"/>
      <c r="V25" s="114"/>
      <c r="W25" s="114"/>
      <c r="X25" s="114"/>
      <c r="Y25" s="114"/>
      <c r="Z25" s="114"/>
    </row>
    <row r="26" spans="1:32" s="116" customFormat="1" ht="13.5" customHeight="1">
      <c r="A26" s="114" t="s">
        <v>80</v>
      </c>
      <c r="B26" s="114"/>
      <c r="C26" s="114"/>
      <c r="D26" s="114"/>
      <c r="E26" s="114"/>
      <c r="F26" s="114"/>
      <c r="G26" s="114"/>
      <c r="H26" s="114"/>
      <c r="I26" s="114"/>
      <c r="J26" s="114"/>
      <c r="K26" s="114"/>
      <c r="L26" s="114"/>
      <c r="M26" s="114"/>
      <c r="N26" s="114"/>
      <c r="O26" s="114"/>
      <c r="P26" s="114"/>
      <c r="Q26" s="114"/>
      <c r="R26" s="114"/>
      <c r="S26" s="114"/>
      <c r="T26" s="114"/>
      <c r="U26" s="114"/>
      <c r="V26" s="114"/>
      <c r="W26" s="114"/>
      <c r="X26" s="114"/>
      <c r="Y26" s="114"/>
      <c r="Z26" s="114"/>
    </row>
    <row r="27" spans="1:32" s="116" customFormat="1" ht="13.5" customHeight="1">
      <c r="A27" s="114"/>
      <c r="B27" s="755" t="s">
        <v>27</v>
      </c>
      <c r="C27" s="755"/>
      <c r="D27" s="755"/>
      <c r="E27" s="755"/>
      <c r="F27" s="769" t="s">
        <v>81</v>
      </c>
      <c r="G27" s="769"/>
      <c r="H27" s="769"/>
      <c r="I27" s="769"/>
      <c r="J27" s="769"/>
      <c r="K27" s="769"/>
      <c r="L27" s="769"/>
      <c r="M27" s="769"/>
      <c r="N27" s="769"/>
      <c r="O27" s="769"/>
      <c r="P27" s="769"/>
      <c r="Q27" s="769"/>
      <c r="R27" s="769"/>
      <c r="S27" s="769"/>
      <c r="T27" s="769"/>
      <c r="U27" s="769"/>
      <c r="V27" s="769"/>
      <c r="W27" s="769"/>
      <c r="X27" s="769"/>
      <c r="Y27" s="122"/>
      <c r="Z27" s="114"/>
    </row>
    <row r="28" spans="1:32" s="116" customFormat="1" ht="13.5" customHeight="1">
      <c r="A28" s="114"/>
      <c r="B28" s="755" t="s">
        <v>28</v>
      </c>
      <c r="C28" s="755"/>
      <c r="D28" s="755"/>
      <c r="E28" s="755"/>
      <c r="F28" s="769" t="s">
        <v>66</v>
      </c>
      <c r="G28" s="769"/>
      <c r="H28" s="769"/>
      <c r="I28" s="769"/>
      <c r="J28" s="769"/>
      <c r="K28" s="769"/>
      <c r="L28" s="769"/>
      <c r="M28" s="769"/>
      <c r="N28" s="769"/>
      <c r="O28" s="769"/>
      <c r="P28" s="769"/>
      <c r="Q28" s="769"/>
      <c r="R28" s="769"/>
      <c r="S28" s="769"/>
      <c r="T28" s="769"/>
      <c r="U28" s="769"/>
      <c r="V28" s="769"/>
      <c r="W28" s="769"/>
      <c r="X28" s="769"/>
      <c r="Y28" s="122"/>
      <c r="Z28" s="114"/>
    </row>
    <row r="29" spans="1:32" s="116" customFormat="1" ht="13.5" customHeight="1">
      <c r="A29" s="114"/>
      <c r="B29" s="756" t="s">
        <v>29</v>
      </c>
      <c r="C29" s="757"/>
      <c r="D29" s="757"/>
      <c r="E29" s="757"/>
      <c r="F29" s="760" t="s">
        <v>82</v>
      </c>
      <c r="G29" s="761"/>
      <c r="H29" s="761"/>
      <c r="I29" s="761"/>
      <c r="J29" s="761"/>
      <c r="K29" s="761"/>
      <c r="L29" s="761"/>
      <c r="M29" s="761"/>
      <c r="N29" s="761" t="s">
        <v>36</v>
      </c>
      <c r="O29" s="764"/>
      <c r="P29" s="207"/>
      <c r="Q29" s="770" t="s">
        <v>83</v>
      </c>
      <c r="R29" s="770"/>
      <c r="S29" s="770"/>
      <c r="T29" s="770"/>
      <c r="U29" s="770"/>
      <c r="V29" s="207"/>
      <c r="W29" s="771" t="s">
        <v>395</v>
      </c>
      <c r="X29" s="772"/>
      <c r="Y29" s="122"/>
      <c r="Z29" s="114"/>
      <c r="AA29" s="115" t="s">
        <v>36</v>
      </c>
      <c r="AB29" s="115" t="s">
        <v>38</v>
      </c>
      <c r="AC29" s="115" t="s">
        <v>40</v>
      </c>
    </row>
    <row r="30" spans="1:32" s="116" customFormat="1" ht="13.5" customHeight="1">
      <c r="A30" s="114"/>
      <c r="B30" s="758"/>
      <c r="C30" s="759"/>
      <c r="D30" s="759"/>
      <c r="E30" s="759"/>
      <c r="F30" s="762"/>
      <c r="G30" s="763"/>
      <c r="H30" s="763"/>
      <c r="I30" s="763"/>
      <c r="J30" s="763"/>
      <c r="K30" s="763"/>
      <c r="L30" s="763"/>
      <c r="M30" s="763"/>
      <c r="N30" s="763"/>
      <c r="O30" s="765"/>
      <c r="P30" s="208"/>
      <c r="Q30" s="763"/>
      <c r="R30" s="763"/>
      <c r="S30" s="763"/>
      <c r="T30" s="763"/>
      <c r="U30" s="763"/>
      <c r="V30" s="208"/>
      <c r="W30" s="773"/>
      <c r="X30" s="774"/>
      <c r="Y30" s="122"/>
      <c r="Z30" s="114"/>
      <c r="AA30" s="115" t="s">
        <v>395</v>
      </c>
      <c r="AB30" s="115" t="s">
        <v>396</v>
      </c>
    </row>
    <row r="31" spans="1:32" s="116" customFormat="1" ht="13.5" customHeight="1">
      <c r="A31" s="114"/>
      <c r="B31" s="758"/>
      <c r="C31" s="759"/>
      <c r="D31" s="759"/>
      <c r="E31" s="759"/>
      <c r="F31" s="766" t="s">
        <v>30</v>
      </c>
      <c r="G31" s="767"/>
      <c r="H31" s="767"/>
      <c r="I31" s="767"/>
      <c r="J31" s="767"/>
      <c r="K31" s="768"/>
      <c r="L31" s="775">
        <v>1111</v>
      </c>
      <c r="M31" s="776"/>
      <c r="N31" s="776"/>
      <c r="O31" s="777"/>
      <c r="P31" s="209"/>
      <c r="Q31" s="766" t="s">
        <v>31</v>
      </c>
      <c r="R31" s="767"/>
      <c r="S31" s="767"/>
      <c r="T31" s="768"/>
      <c r="U31" s="775">
        <v>111</v>
      </c>
      <c r="V31" s="776"/>
      <c r="W31" s="776"/>
      <c r="X31" s="777"/>
      <c r="Y31" s="124"/>
      <c r="Z31" s="114"/>
    </row>
    <row r="32" spans="1:32" s="116" customFormat="1" ht="13.5" customHeight="1">
      <c r="A32" s="114"/>
      <c r="B32" s="781" t="s">
        <v>32</v>
      </c>
      <c r="C32" s="782"/>
      <c r="D32" s="782"/>
      <c r="E32" s="782"/>
      <c r="F32" s="775" t="s">
        <v>37</v>
      </c>
      <c r="G32" s="776"/>
      <c r="H32" s="776"/>
      <c r="I32" s="776"/>
      <c r="J32" s="776"/>
      <c r="K32" s="777"/>
      <c r="L32" s="766" t="s">
        <v>33</v>
      </c>
      <c r="M32" s="767"/>
      <c r="N32" s="768"/>
      <c r="O32" s="775">
        <v>1111111</v>
      </c>
      <c r="P32" s="776"/>
      <c r="Q32" s="776"/>
      <c r="R32" s="776"/>
      <c r="S32" s="776"/>
      <c r="T32" s="776"/>
      <c r="U32" s="776"/>
      <c r="V32" s="776"/>
      <c r="W32" s="776"/>
      <c r="X32" s="777"/>
      <c r="Y32" s="124"/>
      <c r="Z32" s="114"/>
      <c r="AA32" s="115" t="s">
        <v>37</v>
      </c>
      <c r="AB32" s="115" t="s">
        <v>39</v>
      </c>
    </row>
    <row r="33" spans="1:38" s="116" customFormat="1" ht="38.25" customHeight="1">
      <c r="A33" s="201"/>
      <c r="B33" s="783" t="s">
        <v>492</v>
      </c>
      <c r="C33" s="784"/>
      <c r="D33" s="784"/>
      <c r="E33" s="784"/>
      <c r="F33" s="785">
        <v>1111</v>
      </c>
      <c r="G33" s="786"/>
      <c r="H33" s="786"/>
      <c r="I33" s="786"/>
      <c r="J33" s="786"/>
      <c r="K33" s="786"/>
      <c r="L33" s="786"/>
      <c r="M33" s="786"/>
      <c r="N33" s="786"/>
      <c r="O33" s="786"/>
      <c r="P33" s="786"/>
      <c r="Q33" s="786"/>
      <c r="R33" s="786"/>
      <c r="S33" s="786"/>
      <c r="T33" s="786"/>
      <c r="U33" s="786"/>
      <c r="V33" s="786"/>
      <c r="W33" s="786"/>
      <c r="X33" s="787"/>
      <c r="Y33" s="124"/>
      <c r="Z33" s="201"/>
    </row>
    <row r="34" spans="1:38" s="116" customFormat="1" ht="13.5" customHeight="1">
      <c r="A34" s="114" t="s">
        <v>84</v>
      </c>
      <c r="B34" s="114"/>
      <c r="C34" s="114"/>
      <c r="D34" s="114"/>
      <c r="E34" s="114"/>
      <c r="F34" s="114"/>
      <c r="G34" s="114"/>
      <c r="H34" s="114"/>
      <c r="I34" s="114"/>
      <c r="J34" s="114"/>
      <c r="K34" s="114"/>
      <c r="L34" s="114"/>
      <c r="M34" s="114"/>
      <c r="N34" s="114"/>
      <c r="O34" s="114"/>
      <c r="P34" s="114"/>
      <c r="Q34" s="114"/>
      <c r="R34" s="114"/>
      <c r="S34" s="114"/>
      <c r="T34" s="114"/>
      <c r="U34" s="114"/>
      <c r="V34" s="114"/>
      <c r="W34" s="114"/>
      <c r="X34" s="114"/>
      <c r="Y34" s="114"/>
      <c r="Z34" s="114"/>
    </row>
    <row r="35" spans="1:38" s="116" customFormat="1" ht="13.5" customHeight="1">
      <c r="B35" s="778" t="s">
        <v>85</v>
      </c>
      <c r="C35" s="779"/>
      <c r="D35" s="779"/>
      <c r="E35" s="779"/>
      <c r="F35" s="779"/>
      <c r="G35" s="779"/>
      <c r="H35" s="779"/>
      <c r="I35" s="779"/>
      <c r="J35" s="779"/>
      <c r="K35" s="779"/>
      <c r="L35" s="779"/>
      <c r="M35" s="779"/>
      <c r="N35" s="779"/>
      <c r="O35" s="779"/>
      <c r="P35" s="779"/>
      <c r="Q35" s="779"/>
      <c r="R35" s="779"/>
      <c r="S35" s="779"/>
      <c r="T35" s="779"/>
      <c r="U35" s="779"/>
      <c r="V35" s="779"/>
      <c r="W35" s="779"/>
      <c r="X35" s="779"/>
      <c r="Y35" s="779"/>
      <c r="Z35" s="780"/>
      <c r="AA35" s="115"/>
      <c r="AB35" s="115" t="s">
        <v>86</v>
      </c>
      <c r="AC35" s="115" t="s">
        <v>228</v>
      </c>
      <c r="AD35" s="115" t="s">
        <v>87</v>
      </c>
      <c r="AE35" s="115" t="s">
        <v>476</v>
      </c>
      <c r="AF35" s="125" t="s">
        <v>88</v>
      </c>
    </row>
    <row r="36" spans="1:38" s="116" customFormat="1" ht="13.5" customHeight="1">
      <c r="B36" s="778" t="s">
        <v>475</v>
      </c>
      <c r="C36" s="779"/>
      <c r="D36" s="779"/>
      <c r="E36" s="779"/>
      <c r="F36" s="779"/>
      <c r="G36" s="779"/>
      <c r="H36" s="779"/>
      <c r="I36" s="779"/>
      <c r="J36" s="779"/>
      <c r="K36" s="779"/>
      <c r="L36" s="779"/>
      <c r="M36" s="779"/>
      <c r="N36" s="779"/>
      <c r="O36" s="779"/>
      <c r="P36" s="779"/>
      <c r="Q36" s="779"/>
      <c r="R36" s="779"/>
      <c r="S36" s="779"/>
      <c r="T36" s="779"/>
      <c r="U36" s="779"/>
      <c r="V36" s="779"/>
      <c r="W36" s="779"/>
      <c r="X36" s="779"/>
      <c r="Y36" s="779"/>
      <c r="Z36" s="780"/>
    </row>
    <row r="37" spans="1:38" s="126" customFormat="1" ht="13.5" customHeight="1"/>
    <row r="38" spans="1:38" s="126" customFormat="1" ht="13.5" customHeight="1">
      <c r="A38" s="127" t="s">
        <v>3</v>
      </c>
      <c r="B38" s="127"/>
      <c r="C38" s="127"/>
      <c r="D38" s="127"/>
      <c r="E38" s="127"/>
      <c r="F38" s="127"/>
      <c r="G38" s="127"/>
      <c r="H38" s="127"/>
      <c r="I38" s="127"/>
      <c r="J38" s="127"/>
      <c r="K38" s="127"/>
      <c r="L38" s="127"/>
      <c r="M38" s="127"/>
      <c r="N38" s="127"/>
      <c r="O38" s="127"/>
      <c r="P38" s="127"/>
    </row>
    <row r="39" spans="1:38" s="126" customFormat="1" ht="13.5" customHeight="1">
      <c r="A39" s="752" t="s">
        <v>169</v>
      </c>
      <c r="B39" s="752"/>
      <c r="C39" s="752"/>
      <c r="D39" s="752"/>
      <c r="E39" s="752"/>
      <c r="F39" s="754"/>
      <c r="G39" s="754"/>
      <c r="H39" s="754"/>
      <c r="I39" s="754"/>
      <c r="J39" s="754"/>
      <c r="K39" s="754"/>
      <c r="L39" s="754"/>
      <c r="M39" s="754"/>
      <c r="N39" s="754"/>
      <c r="O39" s="754"/>
      <c r="P39" s="754"/>
    </row>
    <row r="40" spans="1:38" s="126" customFormat="1" ht="13.5" customHeight="1">
      <c r="A40" s="752" t="s">
        <v>2</v>
      </c>
      <c r="B40" s="752"/>
      <c r="C40" s="752"/>
      <c r="D40" s="752"/>
      <c r="E40" s="752"/>
      <c r="F40" s="753"/>
      <c r="G40" s="753"/>
      <c r="H40" s="753"/>
      <c r="I40" s="753"/>
      <c r="J40" s="753"/>
      <c r="K40" s="753"/>
      <c r="L40" s="753"/>
      <c r="M40" s="753"/>
      <c r="N40" s="753"/>
      <c r="O40" s="753"/>
      <c r="P40" s="753"/>
      <c r="AA40" s="128" t="s">
        <v>13</v>
      </c>
      <c r="AB40" s="128" t="s">
        <v>14</v>
      </c>
      <c r="AC40" s="128" t="s">
        <v>15</v>
      </c>
      <c r="AD40" s="128" t="s">
        <v>16</v>
      </c>
      <c r="AE40" s="128" t="s">
        <v>17</v>
      </c>
      <c r="AF40" s="128" t="s">
        <v>18</v>
      </c>
      <c r="AG40" s="128" t="s">
        <v>19</v>
      </c>
      <c r="AH40" s="128" t="s">
        <v>20</v>
      </c>
    </row>
    <row r="41" spans="1:38" s="126" customFormat="1" ht="13.5" customHeight="1">
      <c r="A41" s="129"/>
      <c r="B41" s="129"/>
      <c r="C41" s="129"/>
      <c r="D41" s="130"/>
      <c r="E41" s="130"/>
      <c r="F41" s="130"/>
      <c r="G41" s="130"/>
      <c r="H41" s="130"/>
      <c r="I41" s="130"/>
      <c r="J41" s="130"/>
      <c r="K41" s="130"/>
      <c r="L41" s="130"/>
      <c r="M41" s="130"/>
      <c r="N41" s="130"/>
      <c r="O41" s="130"/>
      <c r="P41" s="130"/>
      <c r="Q41" s="130"/>
    </row>
    <row r="42" spans="1:38" s="126" customFormat="1" ht="13.5" customHeight="1">
      <c r="A42" s="724" t="s">
        <v>89</v>
      </c>
      <c r="B42" s="724"/>
      <c r="C42" s="724"/>
      <c r="D42" s="724"/>
      <c r="E42" s="724"/>
      <c r="F42" s="724"/>
      <c r="G42" s="724"/>
      <c r="H42" s="824" t="s">
        <v>90</v>
      </c>
      <c r="I42" s="824"/>
      <c r="J42" s="824"/>
      <c r="K42" s="824"/>
      <c r="L42" s="824"/>
      <c r="M42" s="824"/>
      <c r="N42" s="824"/>
      <c r="O42" s="824"/>
      <c r="P42" s="824"/>
      <c r="Q42" s="824"/>
      <c r="AA42" s="131">
        <v>4</v>
      </c>
      <c r="AB42" s="131">
        <v>5</v>
      </c>
      <c r="AC42" s="131">
        <v>6</v>
      </c>
      <c r="AD42" s="131">
        <v>7</v>
      </c>
      <c r="AE42" s="131">
        <v>8</v>
      </c>
      <c r="AF42" s="131">
        <v>9</v>
      </c>
      <c r="AG42" s="131">
        <v>10</v>
      </c>
      <c r="AH42" s="131">
        <v>11</v>
      </c>
      <c r="AI42" s="131">
        <v>12</v>
      </c>
      <c r="AJ42" s="131">
        <v>1</v>
      </c>
      <c r="AK42" s="131">
        <v>2</v>
      </c>
      <c r="AL42" s="131">
        <v>3</v>
      </c>
    </row>
    <row r="43" spans="1:38" s="126" customFormat="1" ht="13.5" customHeight="1">
      <c r="A43" s="716">
        <v>4</v>
      </c>
      <c r="B43" s="717"/>
      <c r="C43" s="716">
        <v>5</v>
      </c>
      <c r="D43" s="717"/>
      <c r="E43" s="716">
        <v>6</v>
      </c>
      <c r="F43" s="717"/>
      <c r="G43" s="716">
        <v>7</v>
      </c>
      <c r="H43" s="717"/>
      <c r="I43" s="716">
        <v>8</v>
      </c>
      <c r="J43" s="717"/>
      <c r="K43" s="716">
        <v>9</v>
      </c>
      <c r="L43" s="717"/>
      <c r="M43" s="132"/>
      <c r="N43" s="133" t="s">
        <v>91</v>
      </c>
      <c r="O43" s="134"/>
      <c r="P43" s="134" t="str">
        <f>U53&amp;"月"&amp;IF(X53=U53,"）","～"&amp;X53&amp;"月）")</f>
        <v>4月）</v>
      </c>
      <c r="Q43" s="134"/>
      <c r="R43" s="134"/>
      <c r="S43" s="134"/>
      <c r="T43" s="134" t="s">
        <v>92</v>
      </c>
      <c r="U43" s="135"/>
      <c r="V43" s="130"/>
      <c r="W43" s="693" t="s">
        <v>377</v>
      </c>
      <c r="X43" s="693"/>
      <c r="Y43" s="693"/>
      <c r="Z43" s="693"/>
      <c r="AA43" s="136">
        <f>A44</f>
        <v>0</v>
      </c>
      <c r="AB43" s="137">
        <f>C44</f>
        <v>0</v>
      </c>
      <c r="AC43" s="137">
        <f>E44</f>
        <v>0</v>
      </c>
      <c r="AD43" s="137">
        <f>G44</f>
        <v>0</v>
      </c>
      <c r="AE43" s="137">
        <f>I44</f>
        <v>0</v>
      </c>
      <c r="AF43" s="137">
        <f>K44</f>
        <v>0</v>
      </c>
      <c r="AG43" s="137">
        <f>A46</f>
        <v>0</v>
      </c>
      <c r="AH43" s="137">
        <f>C46</f>
        <v>0</v>
      </c>
      <c r="AI43" s="137">
        <f>E46</f>
        <v>0</v>
      </c>
      <c r="AJ43" s="137">
        <f>G46</f>
        <v>0</v>
      </c>
      <c r="AK43" s="137">
        <f>I46</f>
        <v>0</v>
      </c>
      <c r="AL43" s="137">
        <f>K46</f>
        <v>0</v>
      </c>
    </row>
    <row r="44" spans="1:38" s="126" customFormat="1" ht="13.5" customHeight="1">
      <c r="A44" s="718"/>
      <c r="B44" s="718"/>
      <c r="C44" s="719"/>
      <c r="D44" s="720"/>
      <c r="E44" s="719"/>
      <c r="F44" s="720"/>
      <c r="G44" s="719"/>
      <c r="H44" s="720"/>
      <c r="I44" s="719"/>
      <c r="J44" s="720"/>
      <c r="K44" s="719"/>
      <c r="L44" s="720"/>
      <c r="M44" s="132"/>
      <c r="N44" s="138" t="s">
        <v>93</v>
      </c>
      <c r="O44" s="139"/>
      <c r="P44" s="139"/>
      <c r="Q44" s="139"/>
      <c r="R44" s="139"/>
      <c r="S44" s="139"/>
      <c r="T44" s="139"/>
      <c r="U44" s="140"/>
      <c r="V44" s="130"/>
      <c r="W44" s="693"/>
      <c r="X44" s="693"/>
      <c r="Y44" s="693"/>
      <c r="Z44" s="693"/>
      <c r="AA44" s="130"/>
    </row>
    <row r="45" spans="1:38" s="126" customFormat="1" ht="13.5" customHeight="1">
      <c r="A45" s="716">
        <v>10</v>
      </c>
      <c r="B45" s="717"/>
      <c r="C45" s="716">
        <v>11</v>
      </c>
      <c r="D45" s="717"/>
      <c r="E45" s="716">
        <v>12</v>
      </c>
      <c r="F45" s="717"/>
      <c r="G45" s="716">
        <v>1</v>
      </c>
      <c r="H45" s="717"/>
      <c r="I45" s="716">
        <v>2</v>
      </c>
      <c r="J45" s="717"/>
      <c r="K45" s="716">
        <v>3</v>
      </c>
      <c r="L45" s="717"/>
      <c r="M45" s="132"/>
      <c r="N45" s="935">
        <f>HLOOKUP(U53,AA42:AL43,2,FALSE)</f>
        <v>0</v>
      </c>
      <c r="O45" s="936"/>
      <c r="P45" s="936"/>
      <c r="Q45" s="936"/>
      <c r="R45" s="931" t="s">
        <v>398</v>
      </c>
      <c r="S45" s="931"/>
      <c r="T45" s="931"/>
      <c r="U45" s="932"/>
      <c r="V45" s="141"/>
      <c r="W45" s="694" t="s">
        <v>100</v>
      </c>
      <c r="X45" s="694"/>
      <c r="Y45" s="694"/>
      <c r="Z45" s="694"/>
      <c r="AA45" s="142" t="s">
        <v>100</v>
      </c>
      <c r="AB45" s="131" t="s">
        <v>99</v>
      </c>
    </row>
    <row r="46" spans="1:38" s="126" customFormat="1" ht="13.5" customHeight="1">
      <c r="A46" s="718"/>
      <c r="B46" s="718"/>
      <c r="C46" s="719"/>
      <c r="D46" s="720"/>
      <c r="E46" s="719"/>
      <c r="F46" s="720"/>
      <c r="G46" s="719"/>
      <c r="H46" s="720"/>
      <c r="I46" s="719"/>
      <c r="J46" s="720"/>
      <c r="K46" s="719"/>
      <c r="L46" s="720"/>
      <c r="M46" s="132"/>
      <c r="N46" s="937"/>
      <c r="O46" s="938"/>
      <c r="P46" s="938"/>
      <c r="Q46" s="938"/>
      <c r="R46" s="933"/>
      <c r="S46" s="933"/>
      <c r="T46" s="933"/>
      <c r="U46" s="934"/>
      <c r="V46" s="141"/>
      <c r="W46" s="694"/>
      <c r="X46" s="694"/>
      <c r="Y46" s="694"/>
      <c r="Z46" s="694"/>
    </row>
    <row r="47" spans="1:38" s="126" customFormat="1" ht="13.5" customHeight="1"/>
    <row r="48" spans="1:38" s="126" customFormat="1" ht="13.5" customHeight="1">
      <c r="A48" s="116" t="s">
        <v>375</v>
      </c>
      <c r="B48" s="116"/>
      <c r="C48" s="116"/>
      <c r="D48" s="116"/>
      <c r="E48" s="116"/>
      <c r="F48" s="116"/>
    </row>
    <row r="49" spans="1:38" s="126" customFormat="1" ht="13.5" customHeight="1">
      <c r="A49" s="384" t="s">
        <v>477</v>
      </c>
      <c r="B49" s="385"/>
      <c r="C49" s="385"/>
      <c r="D49" s="385"/>
      <c r="E49" s="385"/>
      <c r="F49" s="385"/>
      <c r="G49" s="385"/>
      <c r="H49" s="385"/>
      <c r="I49" s="385"/>
      <c r="J49" s="385"/>
      <c r="K49" s="385"/>
      <c r="L49" s="385"/>
      <c r="M49" s="385"/>
      <c r="N49" s="385"/>
      <c r="O49" s="385"/>
      <c r="P49" s="385"/>
      <c r="Q49" s="385"/>
      <c r="R49" s="385"/>
      <c r="S49" s="385"/>
      <c r="T49" s="385"/>
      <c r="U49" s="385"/>
      <c r="V49" s="385"/>
      <c r="W49" s="385"/>
      <c r="X49" s="385"/>
      <c r="Y49" s="385"/>
      <c r="Z49" s="386"/>
    </row>
    <row r="50" spans="1:38" s="126" customFormat="1" ht="13.5" customHeight="1">
      <c r="A50" s="387"/>
      <c r="B50" s="388"/>
      <c r="C50" s="388"/>
      <c r="D50" s="388"/>
      <c r="E50" s="388"/>
      <c r="F50" s="388"/>
      <c r="G50" s="388"/>
      <c r="H50" s="388"/>
      <c r="I50" s="388"/>
      <c r="J50" s="388"/>
      <c r="K50" s="388"/>
      <c r="L50" s="388"/>
      <c r="M50" s="388"/>
      <c r="N50" s="388"/>
      <c r="O50" s="388"/>
      <c r="P50" s="388"/>
      <c r="Q50" s="388"/>
      <c r="R50" s="388"/>
      <c r="S50" s="388"/>
      <c r="T50" s="388"/>
      <c r="U50" s="388"/>
      <c r="V50" s="388"/>
      <c r="W50" s="388"/>
      <c r="X50" s="388"/>
      <c r="Y50" s="388"/>
      <c r="Z50" s="389"/>
    </row>
    <row r="51" spans="1:38" s="126" customFormat="1" ht="13.5" customHeight="1">
      <c r="A51" s="390"/>
      <c r="B51" s="391"/>
      <c r="C51" s="391"/>
      <c r="D51" s="391"/>
      <c r="E51" s="391"/>
      <c r="F51" s="391"/>
      <c r="G51" s="391"/>
      <c r="H51" s="391"/>
      <c r="I51" s="391"/>
      <c r="J51" s="391"/>
      <c r="K51" s="391"/>
      <c r="L51" s="391"/>
      <c r="M51" s="391"/>
      <c r="N51" s="391"/>
      <c r="O51" s="391"/>
      <c r="P51" s="391"/>
      <c r="Q51" s="391"/>
      <c r="R51" s="391"/>
      <c r="S51" s="391"/>
      <c r="T51" s="391"/>
      <c r="U51" s="391"/>
      <c r="V51" s="391"/>
      <c r="W51" s="391"/>
      <c r="X51" s="391"/>
      <c r="Y51" s="391"/>
      <c r="Z51" s="392"/>
    </row>
    <row r="52" spans="1:38" s="126" customFormat="1" ht="23.25" customHeight="1">
      <c r="A52" s="336" t="s">
        <v>484</v>
      </c>
      <c r="B52" s="336"/>
      <c r="C52" s="336"/>
      <c r="D52" s="336"/>
      <c r="E52" s="336"/>
      <c r="F52" s="336"/>
      <c r="G52" s="336"/>
      <c r="H52" s="336"/>
      <c r="I52" s="336"/>
      <c r="J52" s="336"/>
      <c r="K52" s="336"/>
      <c r="L52" s="336"/>
      <c r="M52" s="336"/>
      <c r="N52" s="336"/>
      <c r="O52" s="336"/>
      <c r="P52" s="336"/>
      <c r="Q52" s="336"/>
      <c r="R52" s="336"/>
      <c r="S52" s="336"/>
      <c r="T52" s="336"/>
      <c r="U52" s="336"/>
      <c r="V52" s="336"/>
      <c r="W52" s="123"/>
      <c r="X52" s="123"/>
      <c r="Y52" s="123"/>
      <c r="Z52" s="123"/>
      <c r="AA52" s="200" t="s">
        <v>481</v>
      </c>
      <c r="AB52" s="200" t="s">
        <v>482</v>
      </c>
      <c r="AC52" s="200" t="s">
        <v>480</v>
      </c>
      <c r="AD52" s="200" t="s">
        <v>483</v>
      </c>
    </row>
    <row r="53" spans="1:38" ht="13.5" customHeight="1">
      <c r="U53" s="144">
        <f>M4</f>
        <v>4</v>
      </c>
      <c r="V53" s="126" t="s">
        <v>23</v>
      </c>
      <c r="W53" s="145" t="s">
        <v>59</v>
      </c>
      <c r="X53" s="144">
        <f>P4</f>
        <v>4</v>
      </c>
      <c r="Y53" s="116" t="s">
        <v>1</v>
      </c>
      <c r="Z53" s="126"/>
      <c r="AA53" s="146">
        <v>1</v>
      </c>
      <c r="AB53" s="147">
        <v>2</v>
      </c>
      <c r="AC53" s="147">
        <v>3</v>
      </c>
      <c r="AD53" s="147">
        <v>4</v>
      </c>
      <c r="AE53" s="147">
        <v>5</v>
      </c>
      <c r="AF53" s="147">
        <v>6</v>
      </c>
      <c r="AG53" s="147">
        <v>7</v>
      </c>
      <c r="AH53" s="147">
        <v>8</v>
      </c>
      <c r="AI53" s="147">
        <v>9</v>
      </c>
      <c r="AJ53" s="147">
        <v>10</v>
      </c>
      <c r="AK53" s="147">
        <v>11</v>
      </c>
      <c r="AL53" s="147">
        <v>12</v>
      </c>
    </row>
    <row r="54" spans="1:38" s="126" customFormat="1" ht="13.5" customHeight="1">
      <c r="A54" s="148" t="s">
        <v>4</v>
      </c>
      <c r="B54" s="148"/>
      <c r="C54" s="148"/>
      <c r="D54" s="148"/>
      <c r="E54" s="148"/>
      <c r="F54" s="148"/>
      <c r="G54" s="148"/>
      <c r="H54" s="148"/>
      <c r="I54" s="148"/>
      <c r="J54" s="148"/>
      <c r="K54" s="148"/>
      <c r="L54" s="148"/>
      <c r="M54" s="148"/>
      <c r="N54" s="148"/>
      <c r="O54" s="148"/>
      <c r="P54" s="148"/>
      <c r="Q54" s="148"/>
      <c r="R54" s="148"/>
      <c r="S54" s="148"/>
      <c r="T54" s="148"/>
      <c r="U54" s="148"/>
      <c r="V54" s="148"/>
      <c r="W54" s="148"/>
      <c r="X54" s="148"/>
      <c r="Y54" s="148"/>
      <c r="Z54" s="148"/>
    </row>
    <row r="55" spans="1:38" s="126" customFormat="1" ht="13.5" customHeight="1">
      <c r="A55" s="646" t="s">
        <v>5</v>
      </c>
      <c r="B55" s="345"/>
      <c r="C55" s="345"/>
      <c r="D55" s="345"/>
      <c r="E55" s="345"/>
      <c r="F55" s="345"/>
      <c r="G55" s="345"/>
      <c r="H55" s="346"/>
      <c r="I55" s="646" t="s">
        <v>8</v>
      </c>
      <c r="J55" s="345"/>
      <c r="K55" s="345"/>
      <c r="L55" s="346"/>
      <c r="M55" s="345" t="s">
        <v>94</v>
      </c>
      <c r="N55" s="346"/>
      <c r="O55" s="347" t="s">
        <v>95</v>
      </c>
      <c r="P55" s="348"/>
      <c r="Q55" s="347" t="s">
        <v>96</v>
      </c>
      <c r="R55" s="348"/>
      <c r="S55" s="674" t="s">
        <v>98</v>
      </c>
      <c r="T55" s="675"/>
      <c r="U55" s="348" t="s">
        <v>52</v>
      </c>
      <c r="V55" s="348"/>
      <c r="W55" s="347" t="s">
        <v>53</v>
      </c>
      <c r="X55" s="348"/>
      <c r="Y55" s="347" t="s">
        <v>48</v>
      </c>
      <c r="Z55" s="641"/>
      <c r="AA55" s="130"/>
    </row>
    <row r="56" spans="1:38" s="126" customFormat="1" ht="13.5" customHeight="1">
      <c r="A56" s="733" t="s">
        <v>44</v>
      </c>
      <c r="B56" s="347" t="s">
        <v>10</v>
      </c>
      <c r="C56" s="348"/>
      <c r="D56" s="348"/>
      <c r="E56" s="348"/>
      <c r="F56" s="348"/>
      <c r="G56" s="348"/>
      <c r="H56" s="641"/>
      <c r="I56" s="736"/>
      <c r="J56" s="737"/>
      <c r="K56" s="809" t="s">
        <v>45</v>
      </c>
      <c r="L56" s="810"/>
      <c r="M56" s="736"/>
      <c r="N56" s="742"/>
      <c r="O56" s="398" t="e">
        <f ca="1">IF($W$45="適用",U56-7500,ROUNDDOWN(U56*0.6,-1))</f>
        <v>#N/A</v>
      </c>
      <c r="P56" s="354"/>
      <c r="Q56" s="354"/>
      <c r="R56" s="725"/>
      <c r="S56" s="398" t="e">
        <f ca="1">IF($W$45="適用",U56-7500,ROUNDDOWN(U56*0.65,-1))</f>
        <v>#N/A</v>
      </c>
      <c r="T56" s="725"/>
      <c r="U56" s="398" t="e">
        <f ca="1">INDIRECT(計算用!$D$3)</f>
        <v>#N/A</v>
      </c>
      <c r="V56" s="354"/>
      <c r="W56" s="354"/>
      <c r="X56" s="725"/>
      <c r="Y56" s="398" t="e">
        <f ca="1">OFFSET(INDIRECT(計算用!$D$3),4,0)</f>
        <v>#N/A</v>
      </c>
      <c r="Z56" s="355"/>
      <c r="AA56" s="130"/>
    </row>
    <row r="57" spans="1:38" s="126" customFormat="1" ht="13.5" customHeight="1">
      <c r="A57" s="734"/>
      <c r="B57" s="876"/>
      <c r="C57" s="792"/>
      <c r="D57" s="792"/>
      <c r="E57" s="792"/>
      <c r="F57" s="792"/>
      <c r="G57" s="792"/>
      <c r="H57" s="793"/>
      <c r="I57" s="738"/>
      <c r="J57" s="739"/>
      <c r="K57" s="792" t="s">
        <v>46</v>
      </c>
      <c r="L57" s="792"/>
      <c r="M57" s="738"/>
      <c r="N57" s="743"/>
      <c r="O57" s="805" t="e">
        <f ca="1">IF($W$45="適用",U57-7500,ROUNDDOWN(U57*0.6,-1))</f>
        <v>#N/A</v>
      </c>
      <c r="P57" s="806"/>
      <c r="Q57" s="806"/>
      <c r="R57" s="807"/>
      <c r="S57" s="805" t="e">
        <f ca="1">IF($W$45="適用",U57-7500,ROUNDDOWN(U57*0.65,-1))</f>
        <v>#N/A</v>
      </c>
      <c r="T57" s="807"/>
      <c r="U57" s="805" t="e">
        <f ca="1">OFFSET(INDIRECT(計算用!$D$3),0,計算用!D9)</f>
        <v>#N/A</v>
      </c>
      <c r="V57" s="806"/>
      <c r="W57" s="806"/>
      <c r="X57" s="807"/>
      <c r="Y57" s="805" t="e">
        <f ca="1">OFFSET(INDIRECT(計算用!$D$3),4,計算用!D9)</f>
        <v>#N/A</v>
      </c>
      <c r="Z57" s="808"/>
      <c r="AA57" s="130"/>
    </row>
    <row r="58" spans="1:38" s="126" customFormat="1" ht="13.5" customHeight="1">
      <c r="A58" s="735"/>
      <c r="B58" s="877"/>
      <c r="C58" s="795"/>
      <c r="D58" s="795"/>
      <c r="E58" s="795"/>
      <c r="F58" s="795"/>
      <c r="G58" s="795"/>
      <c r="H58" s="796"/>
      <c r="I58" s="740"/>
      <c r="J58" s="741"/>
      <c r="K58" s="393" t="s">
        <v>376</v>
      </c>
      <c r="L58" s="394"/>
      <c r="M58" s="740"/>
      <c r="N58" s="744"/>
      <c r="O58" s="395" t="e">
        <f ca="1">IF($W$45="適用",U57-7500,ROUNDDOWN(U57*0.6,-1))</f>
        <v>#N/A</v>
      </c>
      <c r="P58" s="396"/>
      <c r="Q58" s="396"/>
      <c r="R58" s="397"/>
      <c r="S58" s="395" t="e">
        <f ca="1">IF($W$45="適用",U57-7500,ROUNDDOWN(U57*0.65,-1))</f>
        <v>#N/A</v>
      </c>
      <c r="T58" s="397"/>
      <c r="U58" s="395" t="e">
        <f ca="1">U57-7500</f>
        <v>#N/A</v>
      </c>
      <c r="V58" s="396"/>
      <c r="W58" s="850"/>
      <c r="X58" s="851"/>
      <c r="Y58" s="851"/>
      <c r="Z58" s="852"/>
      <c r="AA58" s="130"/>
    </row>
    <row r="59" spans="1:38" s="126" customFormat="1" ht="13.5" hidden="1" customHeight="1">
      <c r="A59" s="149"/>
      <c r="B59" s="150"/>
      <c r="C59" s="150"/>
      <c r="D59" s="150"/>
      <c r="E59" s="150"/>
      <c r="F59" s="150"/>
      <c r="G59" s="150"/>
      <c r="H59" s="150"/>
      <c r="I59" s="149"/>
      <c r="J59" s="149"/>
      <c r="K59" s="149"/>
      <c r="L59" s="149"/>
      <c r="M59" s="149"/>
      <c r="N59" s="149"/>
      <c r="O59" s="151"/>
      <c r="P59" s="151"/>
      <c r="Q59" s="151"/>
      <c r="R59" s="151"/>
      <c r="S59" s="151"/>
      <c r="T59" s="151"/>
      <c r="U59" s="151"/>
      <c r="V59" s="151"/>
      <c r="W59" s="151"/>
      <c r="X59" s="151"/>
      <c r="Y59" s="151"/>
      <c r="Z59" s="151"/>
      <c r="AA59" s="130"/>
    </row>
    <row r="60" spans="1:38" s="126" customFormat="1" ht="13.5" hidden="1" customHeight="1">
      <c r="A60" s="149"/>
      <c r="B60" s="150"/>
      <c r="C60" s="150"/>
      <c r="D60" s="150"/>
      <c r="E60" s="150"/>
      <c r="F60" s="150"/>
      <c r="G60" s="150"/>
      <c r="H60" s="150"/>
      <c r="I60" s="149"/>
      <c r="J60" s="149"/>
      <c r="K60" s="149"/>
      <c r="L60" s="149"/>
      <c r="M60" s="149"/>
      <c r="N60" s="149"/>
      <c r="O60" s="151"/>
      <c r="P60" s="151"/>
      <c r="Q60" s="151"/>
      <c r="R60" s="151"/>
      <c r="S60" s="151"/>
      <c r="T60" s="151"/>
      <c r="U60" s="151"/>
      <c r="V60" s="151"/>
      <c r="W60" s="151"/>
      <c r="X60" s="151"/>
      <c r="Y60" s="151"/>
      <c r="Z60" s="151"/>
      <c r="AA60" s="130"/>
    </row>
    <row r="61" spans="1:38" s="126" customFormat="1" ht="13.5" hidden="1" customHeight="1">
      <c r="A61" s="149"/>
      <c r="B61" s="150"/>
      <c r="C61" s="150"/>
      <c r="D61" s="150"/>
      <c r="E61" s="150"/>
      <c r="F61" s="150"/>
      <c r="G61" s="150"/>
      <c r="H61" s="150"/>
      <c r="I61" s="149"/>
      <c r="J61" s="149"/>
      <c r="K61" s="149"/>
      <c r="L61" s="149"/>
      <c r="M61" s="149"/>
      <c r="N61" s="149"/>
      <c r="O61" s="151"/>
      <c r="P61" s="151"/>
      <c r="Q61" s="151"/>
      <c r="R61" s="151"/>
      <c r="S61" s="151"/>
      <c r="T61" s="151"/>
      <c r="U61" s="151"/>
      <c r="V61" s="151"/>
      <c r="W61" s="151"/>
      <c r="X61" s="151"/>
      <c r="Y61" s="151"/>
      <c r="Z61" s="151"/>
      <c r="AA61" s="130"/>
    </row>
    <row r="62" spans="1:38" s="126" customFormat="1" ht="13.5" hidden="1" customHeight="1">
      <c r="A62" s="149"/>
      <c r="B62" s="150"/>
      <c r="C62" s="150"/>
      <c r="D62" s="150"/>
      <c r="E62" s="150"/>
      <c r="F62" s="150"/>
      <c r="G62" s="150"/>
      <c r="H62" s="150"/>
      <c r="I62" s="149"/>
      <c r="J62" s="149"/>
      <c r="K62" s="149"/>
      <c r="L62" s="149"/>
      <c r="M62" s="149"/>
      <c r="N62" s="149"/>
      <c r="O62" s="151"/>
      <c r="P62" s="151"/>
      <c r="Q62" s="151"/>
      <c r="R62" s="151"/>
      <c r="S62" s="151"/>
      <c r="T62" s="151"/>
      <c r="U62" s="151"/>
      <c r="V62" s="151"/>
      <c r="W62" s="151"/>
      <c r="X62" s="151"/>
      <c r="Y62" s="151"/>
      <c r="Z62" s="151"/>
      <c r="AA62" s="130"/>
    </row>
    <row r="63" spans="1:38" s="126" customFormat="1" ht="13.5" customHeight="1">
      <c r="A63" s="152"/>
      <c r="B63" s="152"/>
      <c r="C63" s="152"/>
      <c r="D63" s="152"/>
      <c r="E63" s="152"/>
      <c r="F63" s="152"/>
      <c r="G63" s="152"/>
      <c r="H63" s="152"/>
      <c r="I63" s="150"/>
      <c r="J63" s="150"/>
      <c r="K63" s="150"/>
      <c r="L63" s="150"/>
      <c r="M63" s="150"/>
      <c r="N63" s="150"/>
      <c r="O63" s="151"/>
      <c r="P63" s="151"/>
      <c r="Q63" s="151"/>
      <c r="R63" s="151"/>
      <c r="S63" s="151"/>
      <c r="T63" s="151"/>
      <c r="U63" s="151"/>
      <c r="V63" s="151"/>
      <c r="W63" s="151"/>
      <c r="X63" s="151"/>
      <c r="Y63" s="151"/>
      <c r="Z63" s="151"/>
      <c r="AA63" s="153"/>
    </row>
    <row r="64" spans="1:38" s="126" customFormat="1" ht="13.5" customHeight="1">
      <c r="A64" s="154" t="s">
        <v>236</v>
      </c>
      <c r="B64" s="155"/>
      <c r="C64" s="155"/>
      <c r="D64" s="155"/>
      <c r="E64" s="155"/>
      <c r="F64" s="155"/>
      <c r="G64" s="155"/>
      <c r="H64" s="155"/>
      <c r="I64" s="155"/>
      <c r="J64" s="155"/>
      <c r="K64" s="155"/>
      <c r="L64" s="155"/>
      <c r="M64" s="155"/>
      <c r="N64" s="155"/>
      <c r="O64" s="155"/>
      <c r="P64" s="155"/>
      <c r="Q64" s="155"/>
      <c r="R64" s="155"/>
      <c r="S64" s="155"/>
      <c r="T64" s="155"/>
      <c r="U64" s="155"/>
      <c r="V64" s="155"/>
      <c r="W64" s="155"/>
      <c r="X64" s="155"/>
      <c r="Y64" s="155"/>
      <c r="Z64" s="155"/>
      <c r="AA64" s="153"/>
    </row>
    <row r="65" spans="1:44" s="126" customFormat="1" ht="13.5" customHeight="1">
      <c r="A65" s="646" t="s">
        <v>5</v>
      </c>
      <c r="B65" s="345"/>
      <c r="C65" s="345"/>
      <c r="D65" s="345"/>
      <c r="E65" s="345"/>
      <c r="F65" s="345"/>
      <c r="G65" s="345"/>
      <c r="H65" s="346"/>
      <c r="I65" s="646" t="s">
        <v>8</v>
      </c>
      <c r="J65" s="345"/>
      <c r="K65" s="345"/>
      <c r="L65" s="346"/>
      <c r="M65" s="345" t="s">
        <v>94</v>
      </c>
      <c r="N65" s="346"/>
      <c r="O65" s="722" t="s">
        <v>95</v>
      </c>
      <c r="P65" s="723"/>
      <c r="Q65" s="722" t="s">
        <v>96</v>
      </c>
      <c r="R65" s="723"/>
      <c r="S65" s="722" t="s">
        <v>98</v>
      </c>
      <c r="T65" s="812"/>
      <c r="U65" s="723" t="s">
        <v>52</v>
      </c>
      <c r="V65" s="723"/>
      <c r="W65" s="722" t="s">
        <v>53</v>
      </c>
      <c r="X65" s="723"/>
      <c r="Y65" s="722" t="s">
        <v>48</v>
      </c>
      <c r="Z65" s="812"/>
      <c r="AA65" s="130"/>
    </row>
    <row r="66" spans="1:44" s="126" customFormat="1" ht="13.5" customHeight="1">
      <c r="A66" s="895" t="s">
        <v>44</v>
      </c>
      <c r="B66" s="896" t="s">
        <v>6</v>
      </c>
      <c r="C66" s="897"/>
      <c r="D66" s="897"/>
      <c r="E66" s="897"/>
      <c r="F66" s="897"/>
      <c r="G66" s="897"/>
      <c r="H66" s="898"/>
      <c r="I66" s="884" t="s">
        <v>97</v>
      </c>
      <c r="J66" s="885"/>
      <c r="K66" s="886"/>
      <c r="L66" s="887"/>
      <c r="M66" s="900"/>
      <c r="N66" s="901"/>
      <c r="O66" s="901"/>
      <c r="P66" s="901"/>
      <c r="Q66" s="901"/>
      <c r="R66" s="901"/>
      <c r="S66" s="901"/>
      <c r="T66" s="901"/>
      <c r="U66" s="901"/>
      <c r="V66" s="901"/>
      <c r="W66" s="901"/>
      <c r="X66" s="901"/>
      <c r="Y66" s="901"/>
      <c r="Z66" s="902"/>
      <c r="AA66" s="142">
        <v>2</v>
      </c>
      <c r="AB66" s="131">
        <v>3</v>
      </c>
      <c r="AC66" s="131">
        <v>4</v>
      </c>
      <c r="AD66" s="131">
        <v>5</v>
      </c>
      <c r="AE66" s="131">
        <v>6</v>
      </c>
      <c r="AF66" s="131">
        <v>7</v>
      </c>
      <c r="AG66" s="131">
        <v>8</v>
      </c>
      <c r="AH66" s="131">
        <v>9</v>
      </c>
      <c r="AI66" s="131">
        <v>10</v>
      </c>
      <c r="AJ66" s="131">
        <v>11</v>
      </c>
      <c r="AK66" s="131">
        <v>12</v>
      </c>
      <c r="AL66" s="131">
        <v>13</v>
      </c>
      <c r="AM66" s="131">
        <v>14</v>
      </c>
      <c r="AN66" s="131">
        <v>15</v>
      </c>
      <c r="AO66" s="131">
        <v>16</v>
      </c>
      <c r="AP66" s="131">
        <v>17</v>
      </c>
      <c r="AQ66" s="131">
        <v>18</v>
      </c>
      <c r="AR66" s="131">
        <v>19</v>
      </c>
    </row>
    <row r="67" spans="1:44" s="126" customFormat="1" ht="13.5" customHeight="1">
      <c r="A67" s="846"/>
      <c r="B67" s="899"/>
      <c r="C67" s="422"/>
      <c r="D67" s="422"/>
      <c r="E67" s="422"/>
      <c r="F67" s="422"/>
      <c r="G67" s="422"/>
      <c r="H67" s="423"/>
      <c r="I67" s="366"/>
      <c r="J67" s="367"/>
      <c r="K67" s="903" t="s">
        <v>45</v>
      </c>
      <c r="L67" s="904"/>
      <c r="M67" s="855"/>
      <c r="N67" s="857"/>
      <c r="O67" s="342" t="e">
        <f ca="1">U67</f>
        <v>#N/A</v>
      </c>
      <c r="P67" s="340"/>
      <c r="Q67" s="340"/>
      <c r="R67" s="340"/>
      <c r="S67" s="340"/>
      <c r="T67" s="341"/>
      <c r="U67" s="342" t="e">
        <f ca="1">ROUNDDOWN(M69,-1)</f>
        <v>#N/A</v>
      </c>
      <c r="V67" s="340"/>
      <c r="W67" s="340"/>
      <c r="X67" s="341"/>
      <c r="Y67" s="747" t="e">
        <f ca="1">ROUNDDOWN(M71,-1)</f>
        <v>#N/A</v>
      </c>
      <c r="Z67" s="748"/>
      <c r="AA67" s="142" t="s">
        <v>100</v>
      </c>
      <c r="AB67" s="131" t="s">
        <v>99</v>
      </c>
    </row>
    <row r="68" spans="1:44" s="126" customFormat="1" ht="13.5" customHeight="1">
      <c r="A68" s="156"/>
      <c r="B68" s="152"/>
      <c r="C68" s="152"/>
      <c r="D68" s="152"/>
      <c r="E68" s="152"/>
      <c r="F68" s="152"/>
      <c r="G68" s="152"/>
      <c r="H68" s="152"/>
      <c r="I68" s="366"/>
      <c r="J68" s="367"/>
      <c r="K68" s="343" t="s">
        <v>46</v>
      </c>
      <c r="L68" s="344"/>
      <c r="M68" s="905"/>
      <c r="N68" s="906"/>
      <c r="O68" s="342" t="e">
        <f ca="1">U68</f>
        <v>#N/A</v>
      </c>
      <c r="P68" s="340"/>
      <c r="Q68" s="340"/>
      <c r="R68" s="340"/>
      <c r="S68" s="340"/>
      <c r="T68" s="341"/>
      <c r="U68" s="342" t="e">
        <f ca="1">ROUNDDOWN(M70,-1)</f>
        <v>#N/A</v>
      </c>
      <c r="V68" s="340"/>
      <c r="W68" s="340"/>
      <c r="X68" s="341"/>
      <c r="Y68" s="672" t="e">
        <f ca="1">ROUNDDOWN(M72,-1)</f>
        <v>#N/A</v>
      </c>
      <c r="Z68" s="673"/>
      <c r="AA68" s="130"/>
    </row>
    <row r="69" spans="1:44" s="126" customFormat="1" ht="13.5" customHeight="1">
      <c r="A69" s="156"/>
      <c r="B69" s="152"/>
      <c r="C69" s="152"/>
      <c r="D69" s="152"/>
      <c r="E69" s="152"/>
      <c r="F69" s="152"/>
      <c r="G69" s="152"/>
      <c r="H69" s="152"/>
      <c r="I69" s="343" t="s">
        <v>261</v>
      </c>
      <c r="J69" s="344"/>
      <c r="K69" s="343" t="s">
        <v>45</v>
      </c>
      <c r="L69" s="344"/>
      <c r="M69" s="729" t="e">
        <f ca="1">OFFSET(INDIRECT(計算用!$D$3),0,計算用!$D$10)*$K$66</f>
        <v>#N/A</v>
      </c>
      <c r="N69" s="730"/>
      <c r="O69" s="855"/>
      <c r="P69" s="856"/>
      <c r="Q69" s="856"/>
      <c r="R69" s="856"/>
      <c r="S69" s="856"/>
      <c r="T69" s="856"/>
      <c r="U69" s="856"/>
      <c r="V69" s="856"/>
      <c r="W69" s="856"/>
      <c r="X69" s="856"/>
      <c r="Y69" s="856"/>
      <c r="Z69" s="857"/>
      <c r="AA69" s="130"/>
    </row>
    <row r="70" spans="1:44" s="126" customFormat="1" ht="13.5" customHeight="1">
      <c r="A70" s="156"/>
      <c r="B70" s="152"/>
      <c r="C70" s="152"/>
      <c r="D70" s="152"/>
      <c r="E70" s="152"/>
      <c r="F70" s="152"/>
      <c r="G70" s="152"/>
      <c r="H70" s="152"/>
      <c r="I70" s="356"/>
      <c r="J70" s="357"/>
      <c r="K70" s="351" t="s">
        <v>46</v>
      </c>
      <c r="L70" s="352"/>
      <c r="M70" s="729" t="e">
        <f ca="1">OFFSET(INDIRECT(計算用!$D$3),0,計算用!$D$11)*$K$66</f>
        <v>#N/A</v>
      </c>
      <c r="N70" s="730"/>
      <c r="O70" s="691"/>
      <c r="P70" s="858"/>
      <c r="Q70" s="858"/>
      <c r="R70" s="858"/>
      <c r="S70" s="858"/>
      <c r="T70" s="858"/>
      <c r="U70" s="858"/>
      <c r="V70" s="858"/>
      <c r="W70" s="858"/>
      <c r="X70" s="858"/>
      <c r="Y70" s="858"/>
      <c r="Z70" s="692"/>
    </row>
    <row r="71" spans="1:44" s="126" customFormat="1" ht="13.5" customHeight="1">
      <c r="A71" s="156"/>
      <c r="B71" s="152"/>
      <c r="C71" s="152"/>
      <c r="D71" s="152"/>
      <c r="E71" s="152"/>
      <c r="F71" s="152"/>
      <c r="G71" s="152"/>
      <c r="H71" s="152"/>
      <c r="I71" s="343" t="s">
        <v>124</v>
      </c>
      <c r="J71" s="344"/>
      <c r="K71" s="351" t="s">
        <v>45</v>
      </c>
      <c r="L71" s="352"/>
      <c r="M71" s="729" t="e">
        <f ca="1">OFFSET(INDIRECT(計算用!$D$3),4,計算用!$D$10)*$K$66</f>
        <v>#N/A</v>
      </c>
      <c r="N71" s="730"/>
      <c r="O71" s="691"/>
      <c r="P71" s="858"/>
      <c r="Q71" s="858"/>
      <c r="R71" s="858"/>
      <c r="S71" s="858"/>
      <c r="T71" s="858"/>
      <c r="U71" s="858"/>
      <c r="V71" s="858"/>
      <c r="W71" s="858"/>
      <c r="X71" s="858"/>
      <c r="Y71" s="858"/>
      <c r="Z71" s="692"/>
      <c r="AA71" s="130"/>
    </row>
    <row r="72" spans="1:44" s="126" customFormat="1" ht="13.5" customHeight="1">
      <c r="A72" s="157"/>
      <c r="B72" s="152"/>
      <c r="C72" s="152"/>
      <c r="D72" s="152"/>
      <c r="E72" s="152"/>
      <c r="F72" s="152"/>
      <c r="G72" s="152"/>
      <c r="H72" s="152"/>
      <c r="I72" s="727"/>
      <c r="J72" s="728"/>
      <c r="K72" s="727" t="s">
        <v>46</v>
      </c>
      <c r="L72" s="728"/>
      <c r="M72" s="729" t="e">
        <f ca="1">OFFSET(INDIRECT(計算用!$D$3),4,計算用!$D$11)*$K$66</f>
        <v>#N/A</v>
      </c>
      <c r="N72" s="730"/>
      <c r="O72" s="412"/>
      <c r="P72" s="413"/>
      <c r="Q72" s="413"/>
      <c r="R72" s="413"/>
      <c r="S72" s="413"/>
      <c r="T72" s="413"/>
      <c r="U72" s="413"/>
      <c r="V72" s="413"/>
      <c r="W72" s="413"/>
      <c r="X72" s="413"/>
      <c r="Y72" s="413"/>
      <c r="Z72" s="414"/>
      <c r="AA72" s="130"/>
    </row>
    <row r="73" spans="1:44" s="126" customFormat="1" ht="13.5" hidden="1" customHeight="1">
      <c r="A73" s="158" t="s">
        <v>44</v>
      </c>
      <c r="B73" s="379" t="s">
        <v>290</v>
      </c>
      <c r="C73" s="379"/>
      <c r="D73" s="379"/>
      <c r="E73" s="379"/>
      <c r="F73" s="379"/>
      <c r="G73" s="379"/>
      <c r="H73" s="380"/>
      <c r="I73" s="859" t="s">
        <v>379</v>
      </c>
      <c r="J73" s="860"/>
      <c r="K73" s="861" t="s">
        <v>100</v>
      </c>
      <c r="L73" s="862"/>
      <c r="M73" s="828"/>
      <c r="N73" s="829"/>
      <c r="O73" s="707"/>
      <c r="P73" s="708"/>
      <c r="Q73" s="708"/>
      <c r="R73" s="708"/>
      <c r="S73" s="708"/>
      <c r="T73" s="708"/>
      <c r="U73" s="708"/>
      <c r="V73" s="708"/>
      <c r="W73" s="708"/>
      <c r="X73" s="708"/>
      <c r="Y73" s="708"/>
      <c r="Z73" s="709"/>
      <c r="AA73" s="159" t="s">
        <v>100</v>
      </c>
      <c r="AB73" s="159" t="s">
        <v>291</v>
      </c>
      <c r="AC73" s="159" t="s">
        <v>292</v>
      </c>
      <c r="AD73" s="160" t="s">
        <v>293</v>
      </c>
    </row>
    <row r="74" spans="1:44" s="126" customFormat="1" ht="13.5" hidden="1" customHeight="1">
      <c r="A74" s="161"/>
      <c r="B74" s="726"/>
      <c r="C74" s="650" t="s">
        <v>101</v>
      </c>
      <c r="D74" s="464"/>
      <c r="E74" s="464"/>
      <c r="F74" s="464"/>
      <c r="G74" s="464"/>
      <c r="H74" s="465"/>
      <c r="I74" s="659"/>
      <c r="J74" s="660"/>
      <c r="K74" s="660"/>
      <c r="L74" s="661"/>
      <c r="M74" s="672"/>
      <c r="N74" s="673"/>
      <c r="O74" s="652"/>
      <c r="P74" s="653"/>
      <c r="Q74" s="653"/>
      <c r="R74" s="653"/>
      <c r="S74" s="653"/>
      <c r="T74" s="653"/>
      <c r="U74" s="653"/>
      <c r="V74" s="653"/>
      <c r="W74" s="653"/>
      <c r="X74" s="653"/>
      <c r="Y74" s="653"/>
      <c r="Z74" s="654"/>
      <c r="AA74" s="130"/>
    </row>
    <row r="75" spans="1:44" s="126" customFormat="1" hidden="1">
      <c r="A75" s="162"/>
      <c r="B75" s="830"/>
      <c r="C75" s="801" t="s">
        <v>9</v>
      </c>
      <c r="D75" s="701"/>
      <c r="E75" s="701"/>
      <c r="F75" s="701"/>
      <c r="G75" s="701"/>
      <c r="H75" s="702"/>
      <c r="I75" s="368"/>
      <c r="J75" s="662"/>
      <c r="K75" s="662"/>
      <c r="L75" s="369"/>
      <c r="M75" s="714"/>
      <c r="N75" s="715"/>
      <c r="O75" s="802"/>
      <c r="P75" s="803"/>
      <c r="Q75" s="803"/>
      <c r="R75" s="803"/>
      <c r="S75" s="803"/>
      <c r="T75" s="803"/>
      <c r="U75" s="803"/>
      <c r="V75" s="803"/>
      <c r="W75" s="803"/>
      <c r="X75" s="803"/>
      <c r="Y75" s="803"/>
      <c r="Z75" s="804"/>
      <c r="AA75" s="130"/>
    </row>
    <row r="76" spans="1:44" s="126" customFormat="1" ht="13.5" customHeight="1">
      <c r="A76" s="158" t="s">
        <v>44</v>
      </c>
      <c r="B76" s="379" t="s">
        <v>289</v>
      </c>
      <c r="C76" s="379"/>
      <c r="D76" s="379"/>
      <c r="E76" s="379"/>
      <c r="F76" s="379"/>
      <c r="G76" s="379"/>
      <c r="H76" s="380"/>
      <c r="I76" s="426" t="s">
        <v>382</v>
      </c>
      <c r="J76" s="428"/>
      <c r="K76" s="426" t="s">
        <v>380</v>
      </c>
      <c r="L76" s="428"/>
      <c r="M76" s="731" t="e">
        <f ca="1">M78+M80</f>
        <v>#N/A</v>
      </c>
      <c r="N76" s="732"/>
      <c r="O76" s="749">
        <f>IF(I77="適用",ROUNDDOWN(M76,-1),0)</f>
        <v>0</v>
      </c>
      <c r="P76" s="750"/>
      <c r="Q76" s="750"/>
      <c r="R76" s="750"/>
      <c r="S76" s="750"/>
      <c r="T76" s="751"/>
      <c r="U76" s="749">
        <f>IF(I77="適用",ROUNDDOWN(M76,-1),0)</f>
        <v>0</v>
      </c>
      <c r="V76" s="750"/>
      <c r="W76" s="750"/>
      <c r="X76" s="751"/>
      <c r="Y76" s="853"/>
      <c r="Z76" s="854"/>
    </row>
    <row r="77" spans="1:44" s="126" customFormat="1" ht="13.5" customHeight="1">
      <c r="A77" s="161"/>
      <c r="B77" s="152"/>
      <c r="C77" s="152"/>
      <c r="D77" s="152"/>
      <c r="E77" s="152"/>
      <c r="F77" s="152"/>
      <c r="G77" s="152"/>
      <c r="H77" s="152"/>
      <c r="I77" s="695"/>
      <c r="J77" s="696"/>
      <c r="K77" s="349" t="s">
        <v>381</v>
      </c>
      <c r="L77" s="350"/>
      <c r="M77" s="342" t="e">
        <f ca="1">M79+M81</f>
        <v>#N/A</v>
      </c>
      <c r="N77" s="341"/>
      <c r="O77" s="337"/>
      <c r="P77" s="338"/>
      <c r="Q77" s="338"/>
      <c r="R77" s="338"/>
      <c r="S77" s="338"/>
      <c r="T77" s="339"/>
      <c r="U77" s="337"/>
      <c r="V77" s="338"/>
      <c r="W77" s="338"/>
      <c r="X77" s="339"/>
      <c r="Y77" s="340">
        <f>IF(I77="適用",ROUNDDOWN(M77,-1),0)</f>
        <v>0</v>
      </c>
      <c r="Z77" s="341"/>
    </row>
    <row r="78" spans="1:44" s="126" customFormat="1" ht="13.5" hidden="1" customHeight="1">
      <c r="A78" s="161"/>
      <c r="B78" s="726"/>
      <c r="C78" s="745" t="s">
        <v>101</v>
      </c>
      <c r="D78" s="420"/>
      <c r="E78" s="420"/>
      <c r="F78" s="420"/>
      <c r="G78" s="420"/>
      <c r="H78" s="420"/>
      <c r="I78" s="659"/>
      <c r="J78" s="661"/>
      <c r="K78" s="349" t="s">
        <v>380</v>
      </c>
      <c r="L78" s="350"/>
      <c r="M78" s="342" t="e">
        <f ca="1">OFFSET(INDIRECT(計算用!$D$3),0,計算用!$D$15)</f>
        <v>#N/A</v>
      </c>
      <c r="N78" s="341"/>
      <c r="O78" s="342">
        <f>O76-O80</f>
        <v>0</v>
      </c>
      <c r="P78" s="340"/>
      <c r="Q78" s="340"/>
      <c r="R78" s="340"/>
      <c r="S78" s="340"/>
      <c r="T78" s="341"/>
      <c r="U78" s="342">
        <f>U76-U80</f>
        <v>0</v>
      </c>
      <c r="V78" s="340"/>
      <c r="W78" s="340"/>
      <c r="X78" s="341"/>
      <c r="Y78" s="337"/>
      <c r="Z78" s="339"/>
      <c r="AA78" s="130"/>
    </row>
    <row r="79" spans="1:44" s="126" customFormat="1" ht="13.5" hidden="1" customHeight="1">
      <c r="A79" s="161"/>
      <c r="B79" s="726"/>
      <c r="C79" s="746"/>
      <c r="D79" s="422"/>
      <c r="E79" s="422"/>
      <c r="F79" s="422"/>
      <c r="G79" s="422"/>
      <c r="H79" s="422"/>
      <c r="I79" s="366"/>
      <c r="J79" s="367"/>
      <c r="K79" s="349" t="s">
        <v>381</v>
      </c>
      <c r="L79" s="350"/>
      <c r="M79" s="342" t="e">
        <f ca="1">OFFSET(INDIRECT(計算用!$D$3),4,計算用!$D$15)</f>
        <v>#N/A</v>
      </c>
      <c r="N79" s="341"/>
      <c r="O79" s="337"/>
      <c r="P79" s="338"/>
      <c r="Q79" s="338"/>
      <c r="R79" s="338"/>
      <c r="S79" s="338"/>
      <c r="T79" s="339"/>
      <c r="U79" s="337"/>
      <c r="V79" s="338"/>
      <c r="W79" s="338"/>
      <c r="X79" s="339"/>
      <c r="Y79" s="340">
        <f>Y77-Y81</f>
        <v>0</v>
      </c>
      <c r="Z79" s="341"/>
      <c r="AA79" s="130"/>
    </row>
    <row r="80" spans="1:44" s="126" customFormat="1" ht="13.5" customHeight="1">
      <c r="A80" s="161"/>
      <c r="B80" s="642"/>
      <c r="C80" s="863" t="s">
        <v>9</v>
      </c>
      <c r="D80" s="864"/>
      <c r="E80" s="864"/>
      <c r="F80" s="864"/>
      <c r="G80" s="864"/>
      <c r="H80" s="864"/>
      <c r="I80" s="366"/>
      <c r="J80" s="367"/>
      <c r="K80" s="349" t="s">
        <v>380</v>
      </c>
      <c r="L80" s="350"/>
      <c r="M80" s="342" t="e">
        <f ca="1">OFFSET(INDIRECT(計算用!$D$3),0,計算用!$D$16)*$K$66</f>
        <v>#N/A</v>
      </c>
      <c r="N80" s="341"/>
      <c r="O80" s="342">
        <f>IF(I77="適用",ROUNDDOWN(M80,-1),0)</f>
        <v>0</v>
      </c>
      <c r="P80" s="340"/>
      <c r="Q80" s="340"/>
      <c r="R80" s="340"/>
      <c r="S80" s="340"/>
      <c r="T80" s="341"/>
      <c r="U80" s="342">
        <f>IF(I77="適用",ROUNDDOWN(M80,-1),0)</f>
        <v>0</v>
      </c>
      <c r="V80" s="340"/>
      <c r="W80" s="340"/>
      <c r="X80" s="341"/>
      <c r="Y80" s="337"/>
      <c r="Z80" s="339"/>
      <c r="AA80" s="130"/>
    </row>
    <row r="81" spans="1:41" s="126" customFormat="1" ht="13.5" customHeight="1">
      <c r="A81" s="162"/>
      <c r="B81" s="163"/>
      <c r="C81" s="865"/>
      <c r="D81" s="424"/>
      <c r="E81" s="424"/>
      <c r="F81" s="424"/>
      <c r="G81" s="424"/>
      <c r="H81" s="424"/>
      <c r="I81" s="368"/>
      <c r="J81" s="369"/>
      <c r="K81" s="882" t="s">
        <v>381</v>
      </c>
      <c r="L81" s="883"/>
      <c r="M81" s="342" t="e">
        <f ca="1">OFFSET(INDIRECT(計算用!$D$3),4,計算用!$D$16)*$K$66</f>
        <v>#N/A</v>
      </c>
      <c r="N81" s="341"/>
      <c r="O81" s="415"/>
      <c r="P81" s="416"/>
      <c r="Q81" s="416"/>
      <c r="R81" s="416"/>
      <c r="S81" s="416"/>
      <c r="T81" s="417"/>
      <c r="U81" s="412"/>
      <c r="V81" s="413"/>
      <c r="W81" s="413"/>
      <c r="X81" s="414"/>
      <c r="Y81" s="418">
        <f>IF(I77="適用",ROUNDDOWN(M81,-1),0)</f>
        <v>0</v>
      </c>
      <c r="Z81" s="419"/>
      <c r="AA81" s="130"/>
    </row>
    <row r="82" spans="1:41" s="126" customFormat="1" ht="13.5" customHeight="1">
      <c r="A82" s="158" t="s">
        <v>44</v>
      </c>
      <c r="B82" s="379" t="s">
        <v>219</v>
      </c>
      <c r="C82" s="379"/>
      <c r="D82" s="379"/>
      <c r="E82" s="379"/>
      <c r="F82" s="379"/>
      <c r="G82" s="379"/>
      <c r="H82" s="380"/>
      <c r="I82" s="657"/>
      <c r="J82" s="658"/>
      <c r="K82" s="426" t="s">
        <v>380</v>
      </c>
      <c r="L82" s="428"/>
      <c r="M82" s="731" t="e">
        <f ca="1">M84+M86</f>
        <v>#N/A</v>
      </c>
      <c r="N82" s="732"/>
      <c r="O82" s="749">
        <f>IF(I82="適用",ROUNDDOWN(M82,-1),0)</f>
        <v>0</v>
      </c>
      <c r="P82" s="750"/>
      <c r="Q82" s="750"/>
      <c r="R82" s="750"/>
      <c r="S82" s="750"/>
      <c r="T82" s="751"/>
      <c r="U82" s="749">
        <f>IF(I82="適用",ROUNDDOWN(M82,-1),0)</f>
        <v>0</v>
      </c>
      <c r="V82" s="750"/>
      <c r="W82" s="750"/>
      <c r="X82" s="751"/>
      <c r="Y82" s="853"/>
      <c r="Z82" s="854"/>
    </row>
    <row r="83" spans="1:41" s="126" customFormat="1" ht="13.5" customHeight="1">
      <c r="A83" s="161"/>
      <c r="B83" s="152"/>
      <c r="C83" s="152"/>
      <c r="D83" s="152"/>
      <c r="E83" s="152"/>
      <c r="F83" s="152"/>
      <c r="G83" s="152"/>
      <c r="H83" s="152"/>
      <c r="I83" s="370"/>
      <c r="J83" s="371"/>
      <c r="K83" s="349" t="s">
        <v>381</v>
      </c>
      <c r="L83" s="350"/>
      <c r="M83" s="342" t="e">
        <f ca="1">M85+M87</f>
        <v>#N/A</v>
      </c>
      <c r="N83" s="341"/>
      <c r="O83" s="337"/>
      <c r="P83" s="338"/>
      <c r="Q83" s="338"/>
      <c r="R83" s="338"/>
      <c r="S83" s="338"/>
      <c r="T83" s="339"/>
      <c r="U83" s="337"/>
      <c r="V83" s="338"/>
      <c r="W83" s="338"/>
      <c r="X83" s="339"/>
      <c r="Y83" s="340">
        <f>IF(I82="適用",ROUNDDOWN(M83,-1),0)</f>
        <v>0</v>
      </c>
      <c r="Z83" s="341"/>
    </row>
    <row r="84" spans="1:41" s="126" customFormat="1" ht="13.5" hidden="1" customHeight="1">
      <c r="A84" s="161"/>
      <c r="B84" s="726"/>
      <c r="C84" s="745" t="s">
        <v>101</v>
      </c>
      <c r="D84" s="420"/>
      <c r="E84" s="420"/>
      <c r="F84" s="420"/>
      <c r="G84" s="420"/>
      <c r="H84" s="420"/>
      <c r="I84" s="372"/>
      <c r="J84" s="373"/>
      <c r="K84" s="349" t="s">
        <v>380</v>
      </c>
      <c r="L84" s="350"/>
      <c r="M84" s="342" t="e">
        <f ca="1">OFFSET(INDIRECT(計算用!$D$3),0,計算用!$D$17)</f>
        <v>#N/A</v>
      </c>
      <c r="N84" s="341"/>
      <c r="O84" s="342">
        <f>O82-O86</f>
        <v>0</v>
      </c>
      <c r="P84" s="340"/>
      <c r="Q84" s="340"/>
      <c r="R84" s="340"/>
      <c r="S84" s="340"/>
      <c r="T84" s="341"/>
      <c r="U84" s="342">
        <f>U82-U86</f>
        <v>0</v>
      </c>
      <c r="V84" s="340"/>
      <c r="W84" s="340"/>
      <c r="X84" s="341"/>
      <c r="Y84" s="337"/>
      <c r="Z84" s="339"/>
      <c r="AA84" s="130"/>
    </row>
    <row r="85" spans="1:41" s="126" customFormat="1" ht="13.5" hidden="1" customHeight="1">
      <c r="A85" s="161"/>
      <c r="B85" s="726"/>
      <c r="C85" s="746"/>
      <c r="D85" s="422"/>
      <c r="E85" s="422"/>
      <c r="F85" s="422"/>
      <c r="G85" s="422"/>
      <c r="H85" s="422"/>
      <c r="I85" s="372"/>
      <c r="J85" s="373"/>
      <c r="K85" s="349" t="s">
        <v>381</v>
      </c>
      <c r="L85" s="350"/>
      <c r="M85" s="342" t="e">
        <f ca="1">OFFSET(INDIRECT(計算用!$D$3),4,計算用!$D$17)</f>
        <v>#N/A</v>
      </c>
      <c r="N85" s="341"/>
      <c r="O85" s="337"/>
      <c r="P85" s="338"/>
      <c r="Q85" s="338"/>
      <c r="R85" s="338"/>
      <c r="S85" s="338"/>
      <c r="T85" s="339"/>
      <c r="U85" s="337"/>
      <c r="V85" s="338"/>
      <c r="W85" s="338"/>
      <c r="X85" s="339"/>
      <c r="Y85" s="340">
        <f>Y83-Y87</f>
        <v>0</v>
      </c>
      <c r="Z85" s="341"/>
      <c r="AA85" s="130"/>
    </row>
    <row r="86" spans="1:41" s="126" customFormat="1" ht="13.5" customHeight="1">
      <c r="A86" s="161"/>
      <c r="B86" s="642"/>
      <c r="C86" s="863" t="s">
        <v>9</v>
      </c>
      <c r="D86" s="864"/>
      <c r="E86" s="864"/>
      <c r="F86" s="864"/>
      <c r="G86" s="864"/>
      <c r="H86" s="864"/>
      <c r="I86" s="372"/>
      <c r="J86" s="373"/>
      <c r="K86" s="349" t="s">
        <v>380</v>
      </c>
      <c r="L86" s="350"/>
      <c r="M86" s="342" t="e">
        <f ca="1">OFFSET(INDIRECT(計算用!$D$3),0,計算用!$D$18)*$K$66</f>
        <v>#N/A</v>
      </c>
      <c r="N86" s="341"/>
      <c r="O86" s="342">
        <f>IF(I82="適用",ROUNDDOWN(M86,-1),0)</f>
        <v>0</v>
      </c>
      <c r="P86" s="340"/>
      <c r="Q86" s="340"/>
      <c r="R86" s="340"/>
      <c r="S86" s="340"/>
      <c r="T86" s="341"/>
      <c r="U86" s="342">
        <f>IF(I82="適用",ROUNDDOWN(M86,-1),0)</f>
        <v>0</v>
      </c>
      <c r="V86" s="340"/>
      <c r="W86" s="340"/>
      <c r="X86" s="341"/>
      <c r="Y86" s="337"/>
      <c r="Z86" s="339"/>
      <c r="AA86" s="130"/>
    </row>
    <row r="87" spans="1:41" s="126" customFormat="1" ht="13.5" customHeight="1">
      <c r="A87" s="162"/>
      <c r="B87" s="163"/>
      <c r="C87" s="865"/>
      <c r="D87" s="424"/>
      <c r="E87" s="424"/>
      <c r="F87" s="424"/>
      <c r="G87" s="424"/>
      <c r="H87" s="424"/>
      <c r="I87" s="374"/>
      <c r="J87" s="375"/>
      <c r="K87" s="882" t="s">
        <v>381</v>
      </c>
      <c r="L87" s="883"/>
      <c r="M87" s="342" t="e">
        <f ca="1">OFFSET(INDIRECT(計算用!$D$3),4,計算用!$D$18)*$K$66</f>
        <v>#N/A</v>
      </c>
      <c r="N87" s="341"/>
      <c r="O87" s="415"/>
      <c r="P87" s="416"/>
      <c r="Q87" s="416"/>
      <c r="R87" s="416"/>
      <c r="S87" s="416"/>
      <c r="T87" s="417"/>
      <c r="U87" s="412"/>
      <c r="V87" s="413"/>
      <c r="W87" s="413"/>
      <c r="X87" s="414"/>
      <c r="Y87" s="418">
        <f>IF(I82="適用",ROUNDDOWN(M87,-1),0)</f>
        <v>0</v>
      </c>
      <c r="Z87" s="419"/>
      <c r="AA87" s="130"/>
    </row>
    <row r="88" spans="1:41" s="126" customFormat="1" ht="13.5" customHeight="1">
      <c r="A88" s="797" t="s">
        <v>102</v>
      </c>
      <c r="B88" s="909" t="s">
        <v>255</v>
      </c>
      <c r="C88" s="910"/>
      <c r="D88" s="910"/>
      <c r="E88" s="910"/>
      <c r="F88" s="910"/>
      <c r="G88" s="910"/>
      <c r="H88" s="911"/>
      <c r="I88" s="347" t="s">
        <v>312</v>
      </c>
      <c r="J88" s="641"/>
      <c r="K88" s="917" t="s">
        <v>100</v>
      </c>
      <c r="L88" s="918"/>
      <c r="M88" s="749" t="e">
        <f ca="1">M90+M91</f>
        <v>#N/A</v>
      </c>
      <c r="N88" s="751"/>
      <c r="O88" s="749">
        <f>IF(K88="非適用",0,ROUNDDOWN(M88/N45,-1))</f>
        <v>0</v>
      </c>
      <c r="P88" s="750"/>
      <c r="Q88" s="750"/>
      <c r="R88" s="750"/>
      <c r="S88" s="750"/>
      <c r="T88" s="750"/>
      <c r="U88" s="750"/>
      <c r="V88" s="750"/>
      <c r="W88" s="750"/>
      <c r="X88" s="750"/>
      <c r="Y88" s="750"/>
      <c r="Z88" s="751"/>
      <c r="AA88" s="164" t="s">
        <v>100</v>
      </c>
      <c r="AB88" s="125" t="s">
        <v>298</v>
      </c>
      <c r="AC88" s="125" t="s">
        <v>299</v>
      </c>
      <c r="AD88" s="125" t="s">
        <v>300</v>
      </c>
      <c r="AE88" s="125" t="s">
        <v>301</v>
      </c>
      <c r="AF88" s="125" t="s">
        <v>302</v>
      </c>
      <c r="AG88" s="125" t="s">
        <v>303</v>
      </c>
      <c r="AH88" s="125" t="s">
        <v>304</v>
      </c>
      <c r="AI88" s="125" t="s">
        <v>305</v>
      </c>
      <c r="AJ88" s="125" t="s">
        <v>306</v>
      </c>
      <c r="AK88" s="125" t="s">
        <v>307</v>
      </c>
      <c r="AL88" s="125" t="s">
        <v>308</v>
      </c>
      <c r="AM88" s="125" t="s">
        <v>309</v>
      </c>
      <c r="AN88" s="125" t="s">
        <v>310</v>
      </c>
      <c r="AO88" s="125" t="s">
        <v>311</v>
      </c>
    </row>
    <row r="89" spans="1:41" s="126" customFormat="1" ht="13.5" customHeight="1">
      <c r="A89" s="846"/>
      <c r="B89" s="912"/>
      <c r="C89" s="913"/>
      <c r="D89" s="913"/>
      <c r="E89" s="913"/>
      <c r="F89" s="913"/>
      <c r="G89" s="913"/>
      <c r="H89" s="914"/>
      <c r="I89" s="915"/>
      <c r="J89" s="916"/>
      <c r="K89" s="919"/>
      <c r="L89" s="920"/>
      <c r="M89" s="640"/>
      <c r="N89" s="419"/>
      <c r="O89" s="640"/>
      <c r="P89" s="418"/>
      <c r="Q89" s="418"/>
      <c r="R89" s="418"/>
      <c r="S89" s="418"/>
      <c r="T89" s="418"/>
      <c r="U89" s="418"/>
      <c r="V89" s="418"/>
      <c r="W89" s="418"/>
      <c r="X89" s="418"/>
      <c r="Y89" s="418"/>
      <c r="Z89" s="419"/>
      <c r="AA89" s="151"/>
      <c r="AB89" s="114"/>
      <c r="AC89" s="114"/>
      <c r="AD89" s="114"/>
      <c r="AE89" s="114"/>
      <c r="AF89" s="114"/>
      <c r="AG89" s="114"/>
      <c r="AH89" s="114"/>
      <c r="AI89" s="114"/>
      <c r="AJ89" s="114"/>
      <c r="AK89" s="114"/>
      <c r="AL89" s="114"/>
      <c r="AM89" s="114"/>
      <c r="AN89" s="114"/>
      <c r="AO89" s="114"/>
    </row>
    <row r="90" spans="1:41" s="126" customFormat="1" ht="13.5" hidden="1" customHeight="1">
      <c r="A90" s="161"/>
      <c r="B90" s="726"/>
      <c r="C90" s="878" t="s">
        <v>101</v>
      </c>
      <c r="D90" s="620"/>
      <c r="E90" s="620"/>
      <c r="F90" s="620"/>
      <c r="G90" s="620"/>
      <c r="H90" s="879"/>
      <c r="I90" s="659"/>
      <c r="J90" s="660"/>
      <c r="K90" s="660"/>
      <c r="L90" s="661"/>
      <c r="M90" s="672" t="e">
        <f ca="1">OFFSET(INDIRECT(計算用!$D$3),2+計算用!$D$21+IF($F$39&lt;13,0,-8),計算用!D19)</f>
        <v>#N/A</v>
      </c>
      <c r="N90" s="673"/>
      <c r="O90" s="652">
        <f>O88-O91</f>
        <v>0</v>
      </c>
      <c r="P90" s="653"/>
      <c r="Q90" s="653"/>
      <c r="R90" s="653"/>
      <c r="S90" s="653"/>
      <c r="T90" s="653"/>
      <c r="U90" s="653"/>
      <c r="V90" s="653"/>
      <c r="W90" s="653"/>
      <c r="X90" s="653"/>
      <c r="Y90" s="653"/>
      <c r="Z90" s="654"/>
    </row>
    <row r="91" spans="1:41" s="126" customFormat="1" ht="13.5" customHeight="1">
      <c r="A91" s="162"/>
      <c r="B91" s="830"/>
      <c r="C91" s="801" t="s">
        <v>9</v>
      </c>
      <c r="D91" s="701"/>
      <c r="E91" s="701"/>
      <c r="F91" s="701"/>
      <c r="G91" s="701"/>
      <c r="H91" s="702"/>
      <c r="I91" s="368"/>
      <c r="J91" s="662"/>
      <c r="K91" s="662"/>
      <c r="L91" s="369"/>
      <c r="M91" s="714" t="e">
        <f ca="1">OFFSET(INDIRECT(計算用!$D$3),2+計算用!$D$21+IF($F$39&lt;13,0,-8),計算用!D20)*$K$66</f>
        <v>#N/A</v>
      </c>
      <c r="N91" s="715"/>
      <c r="O91" s="802">
        <f>IF(K88="非適用",0,ROUNDDOWN(M91/N45,-1))</f>
        <v>0</v>
      </c>
      <c r="P91" s="803"/>
      <c r="Q91" s="803"/>
      <c r="R91" s="803"/>
      <c r="S91" s="803"/>
      <c r="T91" s="803"/>
      <c r="U91" s="803"/>
      <c r="V91" s="803"/>
      <c r="W91" s="803"/>
      <c r="X91" s="803"/>
      <c r="Y91" s="803"/>
      <c r="Z91" s="804"/>
      <c r="AA91" s="130"/>
      <c r="AB91" s="130"/>
      <c r="AC91" s="130"/>
      <c r="AD91" s="130"/>
      <c r="AE91" s="130"/>
      <c r="AF91" s="130"/>
      <c r="AG91" s="130"/>
      <c r="AH91" s="130"/>
      <c r="AI91" s="130"/>
    </row>
    <row r="92" spans="1:41" s="126" customFormat="1" ht="13.5" customHeight="1">
      <c r="A92" s="158" t="s">
        <v>44</v>
      </c>
      <c r="B92" s="379" t="s">
        <v>256</v>
      </c>
      <c r="C92" s="379"/>
      <c r="D92" s="379"/>
      <c r="E92" s="379"/>
      <c r="F92" s="379"/>
      <c r="G92" s="379"/>
      <c r="H92" s="380"/>
      <c r="I92" s="825"/>
      <c r="J92" s="826"/>
      <c r="K92" s="826"/>
      <c r="L92" s="827"/>
      <c r="M92" s="828" t="e">
        <f ca="1">M93+M94</f>
        <v>#N/A</v>
      </c>
      <c r="N92" s="829"/>
      <c r="O92" s="707">
        <f>IF(I92="適用",ROUNDDOWN(M92,-1),0)</f>
        <v>0</v>
      </c>
      <c r="P92" s="708"/>
      <c r="Q92" s="708">
        <f t="shared" ref="Q92" si="0">SUM(Q93:R94)</f>
        <v>0</v>
      </c>
      <c r="R92" s="708"/>
      <c r="S92" s="708">
        <f t="shared" ref="S92" si="1">SUM(S93:T94)</f>
        <v>0</v>
      </c>
      <c r="T92" s="708"/>
      <c r="U92" s="708">
        <f t="shared" ref="U92" si="2">SUM(U93:V94)</f>
        <v>0</v>
      </c>
      <c r="V92" s="708"/>
      <c r="W92" s="708" t="e">
        <f t="shared" ref="W92" ca="1" si="3">SUM(W93:X94)</f>
        <v>#N/A</v>
      </c>
      <c r="X92" s="708"/>
      <c r="Y92" s="708">
        <f t="shared" ref="Y92" si="4">SUM(Y93:Z94)</f>
        <v>0</v>
      </c>
      <c r="Z92" s="709"/>
    </row>
    <row r="93" spans="1:41" s="126" customFormat="1" ht="13.5" hidden="1" customHeight="1">
      <c r="A93" s="161"/>
      <c r="B93" s="726"/>
      <c r="C93" s="650" t="s">
        <v>101</v>
      </c>
      <c r="D93" s="464"/>
      <c r="E93" s="464"/>
      <c r="F93" s="464"/>
      <c r="G93" s="464"/>
      <c r="H93" s="465"/>
      <c r="I93" s="659"/>
      <c r="J93" s="660"/>
      <c r="K93" s="660"/>
      <c r="L93" s="661"/>
      <c r="M93" s="672" t="e">
        <f ca="1">OFFSET(INDIRECT(計算用!$D$3),0,計算用!D22)</f>
        <v>#N/A</v>
      </c>
      <c r="N93" s="673"/>
      <c r="O93" s="652">
        <f>O92-O94</f>
        <v>0</v>
      </c>
      <c r="P93" s="653"/>
      <c r="Q93" s="653">
        <f t="shared" ref="Q93" si="5">IF(G92="適用",ROUNDDOWN(K93,-1),0)</f>
        <v>0</v>
      </c>
      <c r="R93" s="653"/>
      <c r="S93" s="653">
        <f t="shared" ref="S93" si="6">IF(I92="適用",ROUNDDOWN(M93,-1),0)</f>
        <v>0</v>
      </c>
      <c r="T93" s="653"/>
      <c r="U93" s="653">
        <f t="shared" ref="U93" si="7">IF(K92="適用",ROUNDDOWN(O93,-1),0)</f>
        <v>0</v>
      </c>
      <c r="V93" s="653"/>
      <c r="W93" s="653" t="e">
        <f t="shared" ref="W93" ca="1" si="8">IF(M92="適用",ROUNDDOWN(Q93,-1),0)</f>
        <v>#N/A</v>
      </c>
      <c r="X93" s="653"/>
      <c r="Y93" s="653">
        <f t="shared" ref="Y93" si="9">IF(O92="適用",ROUNDDOWN(S93,-1),0)</f>
        <v>0</v>
      </c>
      <c r="Z93" s="654"/>
    </row>
    <row r="94" spans="1:41" s="126" customFormat="1" ht="13.5" customHeight="1">
      <c r="A94" s="162"/>
      <c r="B94" s="830"/>
      <c r="C94" s="801" t="s">
        <v>9</v>
      </c>
      <c r="D94" s="701"/>
      <c r="E94" s="701"/>
      <c r="F94" s="701"/>
      <c r="G94" s="701"/>
      <c r="H94" s="702"/>
      <c r="I94" s="368"/>
      <c r="J94" s="662"/>
      <c r="K94" s="662"/>
      <c r="L94" s="369"/>
      <c r="M94" s="714" t="e">
        <f ca="1">OFFSET(INDIRECT(計算用!$D$3),0,計算用!D23)*$K$66</f>
        <v>#N/A</v>
      </c>
      <c r="N94" s="715"/>
      <c r="O94" s="802">
        <f>IF(I92="適用",ROUNDDOWN(M94,-1),0)</f>
        <v>0</v>
      </c>
      <c r="P94" s="803"/>
      <c r="Q94" s="803">
        <f t="shared" ref="Q94" si="10">IF(G92="適用",ROUNDDOWN(K94*$K$65,-1),0)</f>
        <v>0</v>
      </c>
      <c r="R94" s="803"/>
      <c r="S94" s="803">
        <f t="shared" ref="S94" si="11">IF(I92="適用",ROUNDDOWN(M94*$K$65,-1),0)</f>
        <v>0</v>
      </c>
      <c r="T94" s="803"/>
      <c r="U94" s="803">
        <f t="shared" ref="U94" si="12">IF(K92="適用",ROUNDDOWN(O94*$K$65,-1),0)</f>
        <v>0</v>
      </c>
      <c r="V94" s="803"/>
      <c r="W94" s="803" t="e">
        <f t="shared" ref="W94" ca="1" si="13">IF(M92="適用",ROUNDDOWN(Q94*$K$65,-1),0)</f>
        <v>#N/A</v>
      </c>
      <c r="X94" s="803"/>
      <c r="Y94" s="803">
        <f t="shared" ref="Y94" si="14">IF(O92="適用",ROUNDDOWN(S94*$K$65,-1),0)</f>
        <v>0</v>
      </c>
      <c r="Z94" s="804"/>
      <c r="AA94" s="130"/>
    </row>
    <row r="95" spans="1:41" s="126" customFormat="1" ht="13.5" customHeight="1">
      <c r="A95" s="165" t="s">
        <v>44</v>
      </c>
      <c r="B95" s="642" t="s">
        <v>133</v>
      </c>
      <c r="C95" s="642"/>
      <c r="D95" s="642"/>
      <c r="E95" s="642"/>
      <c r="F95" s="642"/>
      <c r="G95" s="642"/>
      <c r="H95" s="699"/>
      <c r="I95" s="646" t="s">
        <v>109</v>
      </c>
      <c r="J95" s="345"/>
      <c r="K95" s="799"/>
      <c r="L95" s="800"/>
      <c r="M95" s="834" t="e">
        <f ca="1">OFFSET(INDIRECT(計算用!$D$3),0,計算用!D24+計算用!D25)</f>
        <v>#N/A</v>
      </c>
      <c r="N95" s="835"/>
      <c r="O95" s="707">
        <f>IF(OR(K95="非適用",K95=""),0,ROUNDDOWN(M95,-1))</f>
        <v>0</v>
      </c>
      <c r="P95" s="708"/>
      <c r="Q95" s="708"/>
      <c r="R95" s="708"/>
      <c r="S95" s="708"/>
      <c r="T95" s="708"/>
      <c r="U95" s="708"/>
      <c r="V95" s="708"/>
      <c r="W95" s="708"/>
      <c r="X95" s="708"/>
      <c r="Y95" s="708"/>
      <c r="Z95" s="709"/>
      <c r="AA95" s="135" t="s">
        <v>100</v>
      </c>
      <c r="AB95" s="166" t="s">
        <v>45</v>
      </c>
      <c r="AC95" s="166" t="s">
        <v>136</v>
      </c>
    </row>
    <row r="96" spans="1:41" s="126" customFormat="1" ht="13.5" customHeight="1">
      <c r="A96" s="797" t="s">
        <v>44</v>
      </c>
      <c r="B96" s="379" t="s">
        <v>125</v>
      </c>
      <c r="C96" s="379"/>
      <c r="D96" s="379"/>
      <c r="E96" s="379"/>
      <c r="F96" s="379"/>
      <c r="G96" s="379"/>
      <c r="H96" s="721"/>
      <c r="I96" s="347" t="s">
        <v>109</v>
      </c>
      <c r="J96" s="348"/>
      <c r="K96" s="836"/>
      <c r="L96" s="837"/>
      <c r="M96" s="749" t="e">
        <f ca="1">OFFSET(INDIRECT(計算用!$D$3),2*計算用!D28,計算用!D26+計算用!D27)</f>
        <v>#N/A</v>
      </c>
      <c r="N96" s="751"/>
      <c r="O96" s="749">
        <f>IF(OR(K96="非適用",K96=""),0,ROUNDDOWN(M96,-1))</f>
        <v>0</v>
      </c>
      <c r="P96" s="750"/>
      <c r="Q96" s="750"/>
      <c r="R96" s="750"/>
      <c r="S96" s="750"/>
      <c r="T96" s="750"/>
      <c r="U96" s="750"/>
      <c r="V96" s="750"/>
      <c r="W96" s="750"/>
      <c r="X96" s="750"/>
      <c r="Y96" s="750"/>
      <c r="Z96" s="751"/>
      <c r="AA96" s="142" t="s">
        <v>194</v>
      </c>
      <c r="AB96" s="131" t="s">
        <v>195</v>
      </c>
      <c r="AC96" s="131" t="s">
        <v>196</v>
      </c>
      <c r="AD96" s="131" t="s">
        <v>197</v>
      </c>
    </row>
    <row r="97" spans="1:42" s="126" customFormat="1" ht="13.5" customHeight="1">
      <c r="A97" s="798"/>
      <c r="B97" s="642"/>
      <c r="C97" s="642"/>
      <c r="D97" s="642"/>
      <c r="E97" s="642"/>
      <c r="F97" s="642"/>
      <c r="G97" s="642"/>
      <c r="H97" s="699"/>
      <c r="I97" s="710"/>
      <c r="J97" s="711"/>
      <c r="K97" s="841"/>
      <c r="L97" s="842"/>
      <c r="M97" s="838"/>
      <c r="N97" s="840"/>
      <c r="O97" s="838"/>
      <c r="P97" s="839"/>
      <c r="Q97" s="839"/>
      <c r="R97" s="839"/>
      <c r="S97" s="839"/>
      <c r="T97" s="839"/>
      <c r="U97" s="839"/>
      <c r="V97" s="839"/>
      <c r="W97" s="839"/>
      <c r="X97" s="839"/>
      <c r="Y97" s="839"/>
      <c r="Z97" s="840"/>
      <c r="AA97" s="130"/>
      <c r="AB97" s="130"/>
      <c r="AC97" s="130"/>
      <c r="AD97" s="130"/>
      <c r="AE97" s="130"/>
      <c r="AF97" s="130"/>
      <c r="AG97" s="130"/>
      <c r="AH97" s="130"/>
      <c r="AI97" s="130"/>
      <c r="AJ97" s="130"/>
      <c r="AK97" s="130"/>
      <c r="AL97" s="130"/>
      <c r="AM97" s="130"/>
      <c r="AN97" s="130"/>
      <c r="AO97" s="130"/>
      <c r="AP97" s="130"/>
    </row>
    <row r="98" spans="1:42" s="126" customFormat="1" ht="13.5" customHeight="1">
      <c r="A98" s="152"/>
      <c r="B98" s="167"/>
      <c r="C98" s="167"/>
      <c r="D98" s="167"/>
      <c r="E98" s="167"/>
      <c r="F98" s="167"/>
      <c r="G98" s="167"/>
      <c r="H98" s="167"/>
      <c r="I98" s="168"/>
      <c r="J98" s="168"/>
      <c r="K98" s="168"/>
      <c r="L98" s="168"/>
      <c r="M98" s="168"/>
      <c r="N98" s="168"/>
      <c r="O98" s="169"/>
      <c r="P98" s="169"/>
      <c r="Q98" s="169"/>
      <c r="R98" s="169"/>
      <c r="S98" s="169"/>
      <c r="T98" s="169"/>
      <c r="U98" s="169"/>
      <c r="V98" s="169"/>
      <c r="W98" s="169"/>
      <c r="X98" s="169"/>
      <c r="Y98" s="169"/>
      <c r="Z98" s="169"/>
      <c r="AA98" s="130"/>
      <c r="AB98" s="130"/>
      <c r="AC98" s="130"/>
      <c r="AD98" s="130"/>
      <c r="AE98" s="130"/>
    </row>
    <row r="99" spans="1:42" s="126" customFormat="1" ht="13.5" customHeight="1">
      <c r="A99" s="154" t="s">
        <v>237</v>
      </c>
      <c r="B99" s="154"/>
      <c r="C99" s="154"/>
      <c r="D99" s="154"/>
      <c r="E99" s="154"/>
      <c r="F99" s="154"/>
      <c r="G99" s="154"/>
      <c r="H99" s="154"/>
      <c r="I99" s="154"/>
      <c r="J99" s="154"/>
      <c r="K99" s="154"/>
      <c r="L99" s="154"/>
      <c r="M99" s="154"/>
      <c r="N99" s="154"/>
      <c r="O99" s="154"/>
      <c r="P99" s="154"/>
      <c r="Q99" s="154"/>
      <c r="R99" s="154"/>
      <c r="S99" s="154"/>
      <c r="T99" s="154"/>
      <c r="U99" s="154"/>
      <c r="V99" s="154"/>
      <c r="W99" s="154"/>
      <c r="X99" s="154"/>
      <c r="Y99" s="154"/>
      <c r="Z99" s="154"/>
      <c r="AA99" s="170"/>
    </row>
    <row r="100" spans="1:42" s="126" customFormat="1" ht="13.5" customHeight="1">
      <c r="A100" s="646" t="s">
        <v>5</v>
      </c>
      <c r="B100" s="345"/>
      <c r="C100" s="345"/>
      <c r="D100" s="345"/>
      <c r="E100" s="345"/>
      <c r="F100" s="345"/>
      <c r="G100" s="345"/>
      <c r="H100" s="346"/>
      <c r="I100" s="646" t="s">
        <v>8</v>
      </c>
      <c r="J100" s="345"/>
      <c r="K100" s="345"/>
      <c r="L100" s="346"/>
      <c r="M100" s="345" t="s">
        <v>94</v>
      </c>
      <c r="N100" s="346"/>
      <c r="O100" s="347" t="s">
        <v>95</v>
      </c>
      <c r="P100" s="348"/>
      <c r="Q100" s="347" t="s">
        <v>96</v>
      </c>
      <c r="R100" s="348"/>
      <c r="S100" s="674" t="s">
        <v>98</v>
      </c>
      <c r="T100" s="675"/>
      <c r="U100" s="348" t="s">
        <v>52</v>
      </c>
      <c r="V100" s="348"/>
      <c r="W100" s="347" t="s">
        <v>53</v>
      </c>
      <c r="X100" s="348"/>
      <c r="Y100" s="347" t="s">
        <v>48</v>
      </c>
      <c r="Z100" s="641"/>
      <c r="AA100" s="170"/>
    </row>
    <row r="101" spans="1:42" s="126" customFormat="1" ht="13.5" customHeight="1">
      <c r="A101" s="171" t="s">
        <v>44</v>
      </c>
      <c r="B101" s="880" t="s">
        <v>220</v>
      </c>
      <c r="C101" s="880"/>
      <c r="D101" s="880"/>
      <c r="E101" s="880"/>
      <c r="F101" s="880"/>
      <c r="G101" s="880"/>
      <c r="H101" s="881"/>
      <c r="I101" s="799"/>
      <c r="J101" s="831"/>
      <c r="K101" s="831"/>
      <c r="L101" s="800"/>
      <c r="M101" s="866" t="e">
        <f ca="1">-OFFSET(INDIRECT(計算用!$D$3),0,計算用!D29)</f>
        <v>#N/A</v>
      </c>
      <c r="N101" s="867"/>
      <c r="O101" s="843">
        <f>IF(I101="適用",ROUNDDOWN(M101,-1),0)</f>
        <v>0</v>
      </c>
      <c r="P101" s="844"/>
      <c r="Q101" s="844"/>
      <c r="R101" s="844"/>
      <c r="S101" s="844"/>
      <c r="T101" s="844"/>
      <c r="U101" s="844"/>
      <c r="V101" s="844"/>
      <c r="W101" s="844"/>
      <c r="X101" s="844"/>
      <c r="Y101" s="844"/>
      <c r="Z101" s="845"/>
    </row>
    <row r="102" spans="1:42" s="126" customFormat="1" ht="13.5" customHeight="1">
      <c r="A102" s="797" t="s">
        <v>44</v>
      </c>
      <c r="B102" s="868" t="s">
        <v>221</v>
      </c>
      <c r="C102" s="869"/>
      <c r="D102" s="869"/>
      <c r="E102" s="869"/>
      <c r="F102" s="869"/>
      <c r="G102" s="869"/>
      <c r="H102" s="870"/>
      <c r="I102" s="657"/>
      <c r="J102" s="658"/>
      <c r="K102" s="689" t="s">
        <v>45</v>
      </c>
      <c r="L102" s="690"/>
      <c r="M102" s="683" t="e">
        <f ca="1">-OFFSET(INDIRECT(計算用!$D$3),4,計算用!D30)</f>
        <v>#N/A</v>
      </c>
      <c r="N102" s="684"/>
      <c r="O102" s="353">
        <f>IF($I$102="適用",ROUNDDOWN(SUM($O$56,$O$67,$O$92)*$M$102,-1),0)</f>
        <v>0</v>
      </c>
      <c r="P102" s="354"/>
      <c r="Q102" s="354"/>
      <c r="R102" s="355"/>
      <c r="S102" s="354">
        <f>IF($I$102="適用",ROUNDDOWN(SUM($S$56,$O$67,$O$92)*$M$102,-1),0)</f>
        <v>0</v>
      </c>
      <c r="T102" s="355"/>
      <c r="U102" s="353">
        <f>IF($I$102="適用",ROUNDDOWN(SUM($U$56,$U$67,$O$92)*$M$102,-1),0)</f>
        <v>0</v>
      </c>
      <c r="V102" s="354"/>
      <c r="W102" s="354"/>
      <c r="X102" s="355"/>
      <c r="Y102" s="354">
        <f>IF($I$102="適用",ROUNDDOWN(SUM($Y$56,$Y$67,$O$92)*$M$102,-1),0)</f>
        <v>0</v>
      </c>
      <c r="Z102" s="355"/>
    </row>
    <row r="103" spans="1:42" s="126" customFormat="1" ht="13.5" customHeight="1">
      <c r="A103" s="846"/>
      <c r="B103" s="871"/>
      <c r="C103" s="872"/>
      <c r="D103" s="872"/>
      <c r="E103" s="872"/>
      <c r="F103" s="872"/>
      <c r="G103" s="872"/>
      <c r="H103" s="873"/>
      <c r="I103" s="659"/>
      <c r="J103" s="661"/>
      <c r="K103" s="351" t="s">
        <v>46</v>
      </c>
      <c r="L103" s="352"/>
      <c r="M103" s="687"/>
      <c r="N103" s="688"/>
      <c r="O103" s="342">
        <f>IF($I$102="適用",ROUNDDOWN(SUM($O$57,$O$68,$O$92)*$M$102,-1),0)</f>
        <v>0</v>
      </c>
      <c r="P103" s="340"/>
      <c r="Q103" s="340"/>
      <c r="R103" s="341"/>
      <c r="S103" s="340">
        <f>IF($I$102="適用",ROUNDDOWN(SUM($S$57,$O$68,$O$92)*$M$102,-1),0)</f>
        <v>0</v>
      </c>
      <c r="T103" s="341"/>
      <c r="U103" s="342">
        <f>IF($I$102="適用",ROUNDDOWN(SUM($U$57,$U$68,$O$92)*$M$102,-1),0)</f>
        <v>0</v>
      </c>
      <c r="V103" s="340"/>
      <c r="W103" s="340"/>
      <c r="X103" s="341"/>
      <c r="Y103" s="340">
        <f>IF($I$102="適用",ROUNDDOWN(SUM($Y$57,$Y$68,$O$92)*$M$102,-1),0)</f>
        <v>0</v>
      </c>
      <c r="Z103" s="341"/>
      <c r="AA103" s="130"/>
    </row>
    <row r="104" spans="1:42" s="126" customFormat="1" ht="13.5" hidden="1" customHeight="1">
      <c r="A104" s="161"/>
      <c r="B104" s="888"/>
      <c r="C104" s="890" t="s">
        <v>101</v>
      </c>
      <c r="D104" s="635"/>
      <c r="E104" s="635"/>
      <c r="F104" s="635"/>
      <c r="G104" s="635"/>
      <c r="H104" s="891"/>
      <c r="I104" s="366"/>
      <c r="J104" s="367"/>
      <c r="K104" s="351" t="s">
        <v>45</v>
      </c>
      <c r="L104" s="352"/>
      <c r="M104" s="855"/>
      <c r="N104" s="857"/>
      <c r="O104" s="342">
        <f>O102-O106</f>
        <v>0</v>
      </c>
      <c r="P104" s="340"/>
      <c r="Q104" s="340"/>
      <c r="R104" s="341"/>
      <c r="S104" s="340">
        <f>S102-S106</f>
        <v>0</v>
      </c>
      <c r="T104" s="341"/>
      <c r="U104" s="342">
        <f>U102-U106</f>
        <v>0</v>
      </c>
      <c r="V104" s="340"/>
      <c r="W104" s="340"/>
      <c r="X104" s="341"/>
      <c r="Y104" s="340">
        <f>Y102-Y106</f>
        <v>0</v>
      </c>
      <c r="Z104" s="341"/>
      <c r="AA104" s="130"/>
    </row>
    <row r="105" spans="1:42" s="126" customFormat="1" ht="13.5" hidden="1" customHeight="1">
      <c r="A105" s="161"/>
      <c r="B105" s="888"/>
      <c r="C105" s="878"/>
      <c r="D105" s="620"/>
      <c r="E105" s="620"/>
      <c r="F105" s="620"/>
      <c r="G105" s="620"/>
      <c r="H105" s="879"/>
      <c r="I105" s="366"/>
      <c r="J105" s="367"/>
      <c r="K105" s="351" t="s">
        <v>46</v>
      </c>
      <c r="L105" s="352"/>
      <c r="M105" s="691"/>
      <c r="N105" s="692"/>
      <c r="O105" s="342">
        <f>O103-O107</f>
        <v>0</v>
      </c>
      <c r="P105" s="340"/>
      <c r="Q105" s="340"/>
      <c r="R105" s="341"/>
      <c r="S105" s="340">
        <f>S103-S107</f>
        <v>0</v>
      </c>
      <c r="T105" s="341"/>
      <c r="U105" s="342">
        <f>U103-U107</f>
        <v>0</v>
      </c>
      <c r="V105" s="340"/>
      <c r="W105" s="340"/>
      <c r="X105" s="341"/>
      <c r="Y105" s="340">
        <f>Y103-Y107</f>
        <v>0</v>
      </c>
      <c r="Z105" s="341"/>
    </row>
    <row r="106" spans="1:42" s="126" customFormat="1" ht="13.5" customHeight="1">
      <c r="A106" s="161"/>
      <c r="B106" s="888"/>
      <c r="C106" s="890" t="s">
        <v>9</v>
      </c>
      <c r="D106" s="635"/>
      <c r="E106" s="635"/>
      <c r="F106" s="635"/>
      <c r="G106" s="635"/>
      <c r="H106" s="891"/>
      <c r="I106" s="366"/>
      <c r="J106" s="367"/>
      <c r="K106" s="351" t="s">
        <v>45</v>
      </c>
      <c r="L106" s="352"/>
      <c r="M106" s="691"/>
      <c r="N106" s="692"/>
      <c r="O106" s="342">
        <f>IF($I$102="適用",ROUNDDOWN(SUM($O$67,$O$94)*$M$102,-1),0)</f>
        <v>0</v>
      </c>
      <c r="P106" s="340"/>
      <c r="Q106" s="340"/>
      <c r="R106" s="341"/>
      <c r="S106" s="340">
        <f>IF($I$102="適用",ROUNDDOWN(SUM($O$67,$O$94)*$M$102,-1),0)</f>
        <v>0</v>
      </c>
      <c r="T106" s="341"/>
      <c r="U106" s="342">
        <f>IF($I$102="適用",ROUNDDOWN(SUM($U$67,$O$94)*$M$102,-1),0)</f>
        <v>0</v>
      </c>
      <c r="V106" s="340"/>
      <c r="W106" s="340"/>
      <c r="X106" s="341"/>
      <c r="Y106" s="340">
        <f>IF($I$102="適用",ROUNDDOWN(SUM($Y$67,$O$94)*$M$102,-1),0)</f>
        <v>0</v>
      </c>
      <c r="Z106" s="341"/>
      <c r="AA106" s="130"/>
      <c r="AB106" s="130"/>
      <c r="AC106" s="130"/>
      <c r="AD106" s="130"/>
      <c r="AE106" s="130"/>
    </row>
    <row r="107" spans="1:42" s="126" customFormat="1" ht="13.5" customHeight="1">
      <c r="A107" s="162"/>
      <c r="B107" s="889"/>
      <c r="C107" s="892"/>
      <c r="D107" s="893"/>
      <c r="E107" s="893"/>
      <c r="F107" s="893"/>
      <c r="G107" s="893"/>
      <c r="H107" s="894"/>
      <c r="I107" s="832"/>
      <c r="J107" s="833"/>
      <c r="K107" s="874" t="s">
        <v>46</v>
      </c>
      <c r="L107" s="875"/>
      <c r="M107" s="907"/>
      <c r="N107" s="908"/>
      <c r="O107" s="342">
        <f>IF($I$102="適用",ROUNDDOWN(SUM($O$68,$O$94)*$M$102,-1),0)</f>
        <v>0</v>
      </c>
      <c r="P107" s="340"/>
      <c r="Q107" s="340"/>
      <c r="R107" s="341"/>
      <c r="S107" s="340">
        <f>IF($I$102="適用",ROUNDDOWN(SUM($O$68,$O$94)*$M$102,-1),0)</f>
        <v>0</v>
      </c>
      <c r="T107" s="341"/>
      <c r="U107" s="342">
        <f>IF($I$102="適用",ROUNDDOWN(SUM($U$68,$O$94)*$M$102,-1),0)</f>
        <v>0</v>
      </c>
      <c r="V107" s="340"/>
      <c r="W107" s="340"/>
      <c r="X107" s="341"/>
      <c r="Y107" s="340">
        <f>IF($I$102="適用",ROUNDDOWN(SUM($Y$68,$O$94)*$M$102,-1),0)</f>
        <v>0</v>
      </c>
      <c r="Z107" s="341"/>
    </row>
    <row r="108" spans="1:42" s="126" customFormat="1" ht="13.5" customHeight="1">
      <c r="A108" s="158" t="s">
        <v>44</v>
      </c>
      <c r="B108" s="379" t="s">
        <v>233</v>
      </c>
      <c r="C108" s="379"/>
      <c r="D108" s="379"/>
      <c r="E108" s="379"/>
      <c r="F108" s="379"/>
      <c r="G108" s="379"/>
      <c r="H108" s="380"/>
      <c r="I108" s="825"/>
      <c r="J108" s="826"/>
      <c r="K108" s="826"/>
      <c r="L108" s="827"/>
      <c r="M108" s="828" t="e">
        <f ca="1">M109+M110</f>
        <v>#N/A</v>
      </c>
      <c r="N108" s="829"/>
      <c r="O108" s="707">
        <f>IF(I108="適用",ROUNDDOWN(M108,-1),0)</f>
        <v>0</v>
      </c>
      <c r="P108" s="708"/>
      <c r="Q108" s="708">
        <f t="shared" ref="Q108" si="15">SUM(Q109:R110)</f>
        <v>0</v>
      </c>
      <c r="R108" s="708"/>
      <c r="S108" s="708">
        <f t="shared" ref="S108" si="16">SUM(S109:T110)</f>
        <v>0</v>
      </c>
      <c r="T108" s="708"/>
      <c r="U108" s="708">
        <f t="shared" ref="U108" si="17">SUM(U109:V110)</f>
        <v>0</v>
      </c>
      <c r="V108" s="708"/>
      <c r="W108" s="708" t="e">
        <f t="shared" ref="W108" ca="1" si="18">SUM(W109:X110)</f>
        <v>#N/A</v>
      </c>
      <c r="X108" s="708"/>
      <c r="Y108" s="708">
        <f t="shared" ref="Y108" si="19">SUM(Y109:Z110)</f>
        <v>0</v>
      </c>
      <c r="Z108" s="709"/>
      <c r="AF108" s="130"/>
      <c r="AG108" s="130"/>
      <c r="AH108" s="130"/>
      <c r="AI108" s="130"/>
      <c r="AJ108" s="130"/>
      <c r="AK108" s="130"/>
      <c r="AL108" s="130"/>
      <c r="AM108" s="130"/>
      <c r="AN108" s="130"/>
      <c r="AO108" s="130"/>
      <c r="AP108" s="130"/>
    </row>
    <row r="109" spans="1:42" s="126" customFormat="1" ht="13.5" hidden="1" customHeight="1">
      <c r="A109" s="161"/>
      <c r="B109" s="726"/>
      <c r="C109" s="650" t="s">
        <v>101</v>
      </c>
      <c r="D109" s="464"/>
      <c r="E109" s="464"/>
      <c r="F109" s="464"/>
      <c r="G109" s="464"/>
      <c r="H109" s="465"/>
      <c r="I109" s="659"/>
      <c r="J109" s="660"/>
      <c r="K109" s="660"/>
      <c r="L109" s="661"/>
      <c r="M109" s="672" t="e">
        <f ca="1">-OFFSET(INDIRECT(計算用!$D$3),0,計算用!D31)</f>
        <v>#N/A</v>
      </c>
      <c r="N109" s="673"/>
      <c r="O109" s="652">
        <f>O108-O110</f>
        <v>0</v>
      </c>
      <c r="P109" s="653"/>
      <c r="Q109" s="653">
        <f t="shared" ref="Q109" si="20">IF(G108="適用",ROUNDDOWN(K109,-1),0)</f>
        <v>0</v>
      </c>
      <c r="R109" s="653"/>
      <c r="S109" s="653">
        <f t="shared" ref="S109" si="21">IF(I108="適用",ROUNDDOWN(M109,-1),0)</f>
        <v>0</v>
      </c>
      <c r="T109" s="653"/>
      <c r="U109" s="653">
        <f t="shared" ref="U109" si="22">IF(K108="適用",ROUNDDOWN(O109,-1),0)</f>
        <v>0</v>
      </c>
      <c r="V109" s="653"/>
      <c r="W109" s="653" t="e">
        <f t="shared" ref="W109" ca="1" si="23">IF(M108="適用",ROUNDDOWN(Q109,-1),0)</f>
        <v>#N/A</v>
      </c>
      <c r="X109" s="653"/>
      <c r="Y109" s="653">
        <f t="shared" ref="Y109" si="24">IF(O108="適用",ROUNDDOWN(S109,-1),0)</f>
        <v>0</v>
      </c>
      <c r="Z109" s="654"/>
      <c r="AA109" s="130"/>
      <c r="AB109" s="130"/>
      <c r="AC109" s="130"/>
      <c r="AD109" s="130"/>
      <c r="AE109" s="130"/>
    </row>
    <row r="110" spans="1:42" s="126" customFormat="1" ht="13.5" customHeight="1">
      <c r="A110" s="162"/>
      <c r="B110" s="830"/>
      <c r="C110" s="801" t="s">
        <v>9</v>
      </c>
      <c r="D110" s="701"/>
      <c r="E110" s="701"/>
      <c r="F110" s="701"/>
      <c r="G110" s="701"/>
      <c r="H110" s="702"/>
      <c r="I110" s="368"/>
      <c r="J110" s="662"/>
      <c r="K110" s="662"/>
      <c r="L110" s="369"/>
      <c r="M110" s="714" t="e">
        <f ca="1">-OFFSET(INDIRECT(計算用!$D$3),0,計算用!D32)*$K$66</f>
        <v>#N/A</v>
      </c>
      <c r="N110" s="715"/>
      <c r="O110" s="802">
        <f>IF(I108="適用",ROUNDDOWN(M110,-1),0)</f>
        <v>0</v>
      </c>
      <c r="P110" s="803"/>
      <c r="Q110" s="803">
        <f t="shared" ref="Q110" si="25">IF(G108="適用",ROUNDDOWN(K110*$K$65,-1),0)</f>
        <v>0</v>
      </c>
      <c r="R110" s="803"/>
      <c r="S110" s="803">
        <f t="shared" ref="S110" si="26">IF(I108="適用",ROUNDDOWN(M110*$K$65,-1),0)</f>
        <v>0</v>
      </c>
      <c r="T110" s="803"/>
      <c r="U110" s="803">
        <f t="shared" ref="U110" si="27">IF(K108="適用",ROUNDDOWN(O110*$K$65,-1),0)</f>
        <v>0</v>
      </c>
      <c r="V110" s="803"/>
      <c r="W110" s="803" t="e">
        <f t="shared" ref="W110" ca="1" si="28">IF(M108="適用",ROUNDDOWN(Q110*$K$65,-1),0)</f>
        <v>#N/A</v>
      </c>
      <c r="X110" s="803"/>
      <c r="Y110" s="803">
        <f t="shared" ref="Y110" si="29">IF(O108="適用",ROUNDDOWN(S110*$K$65,-1),0)</f>
        <v>0</v>
      </c>
      <c r="Z110" s="804"/>
      <c r="AA110" s="170"/>
    </row>
    <row r="111" spans="1:42" s="126" customFormat="1" ht="13.5" customHeight="1">
      <c r="A111" s="797" t="s">
        <v>44</v>
      </c>
      <c r="B111" s="679" t="s">
        <v>315</v>
      </c>
      <c r="C111" s="379"/>
      <c r="D111" s="379"/>
      <c r="E111" s="379"/>
      <c r="F111" s="379"/>
      <c r="G111" s="379"/>
      <c r="H111" s="721"/>
      <c r="I111" s="426" t="s">
        <v>132</v>
      </c>
      <c r="J111" s="428"/>
      <c r="K111" s="689" t="s">
        <v>45</v>
      </c>
      <c r="L111" s="690"/>
      <c r="M111" s="954" t="e">
        <f ca="1">-OFFSET(INDIRECT(計算用!$D$3),4,計算用!D33+計算用!D34)</f>
        <v>#N/A</v>
      </c>
      <c r="N111" s="955"/>
      <c r="O111" s="353">
        <f>IF($I$112="0日",0,ROUNDDOWN(SUM($O$56,$O$67,$O$92)*$M$111,-1))</f>
        <v>0</v>
      </c>
      <c r="P111" s="354"/>
      <c r="Q111" s="354"/>
      <c r="R111" s="355"/>
      <c r="S111" s="354">
        <f>IF($I$112="0日",0,ROUNDDOWN(SUM($S$56,$O$67,$O$92)*$M$111,-1))</f>
        <v>0</v>
      </c>
      <c r="T111" s="355"/>
      <c r="U111" s="353">
        <f>IF($I$112="0日",0,ROUNDDOWN(SUM($U$56,$U$67,$O$92)*$M$111,-1))</f>
        <v>0</v>
      </c>
      <c r="V111" s="354"/>
      <c r="W111" s="354"/>
      <c r="X111" s="355"/>
      <c r="Y111" s="354">
        <f>IF($I$112="0日",0,ROUNDDOWN(SUM($Y$56,$Y$67,$O$92)*$M$111,-1))</f>
        <v>0</v>
      </c>
      <c r="Z111" s="355"/>
      <c r="AA111" s="142" t="s">
        <v>128</v>
      </c>
      <c r="AB111" s="131" t="s">
        <v>129</v>
      </c>
      <c r="AC111" s="131" t="s">
        <v>130</v>
      </c>
      <c r="AD111" s="131" t="s">
        <v>131</v>
      </c>
      <c r="AE111" s="131" t="s">
        <v>127</v>
      </c>
    </row>
    <row r="112" spans="1:42" s="126" customFormat="1" ht="13.5" customHeight="1">
      <c r="A112" s="846"/>
      <c r="B112" s="698"/>
      <c r="C112" s="642"/>
      <c r="D112" s="642"/>
      <c r="E112" s="642"/>
      <c r="F112" s="642"/>
      <c r="G112" s="642"/>
      <c r="H112" s="699"/>
      <c r="I112" s="695" t="s">
        <v>128</v>
      </c>
      <c r="J112" s="696"/>
      <c r="K112" s="343" t="s">
        <v>46</v>
      </c>
      <c r="L112" s="344"/>
      <c r="M112" s="956"/>
      <c r="N112" s="957"/>
      <c r="O112" s="342">
        <f>IF($I$112="0日",0,ROUNDDOWN(SUM($O$57,$O$68,$O$92)*$M$111,-1))</f>
        <v>0</v>
      </c>
      <c r="P112" s="340"/>
      <c r="Q112" s="340"/>
      <c r="R112" s="341"/>
      <c r="S112" s="340">
        <f>IF($I$112="0日",0,ROUNDDOWN(SUM($S$57,$O$68,$O$92)*$M$111,-1))</f>
        <v>0</v>
      </c>
      <c r="T112" s="341"/>
      <c r="U112" s="342">
        <f>IF($I$112="0日",0,ROUNDDOWN(SUM($U$57,$U$68,$O$92)*$M$111,-1))</f>
        <v>0</v>
      </c>
      <c r="V112" s="340"/>
      <c r="W112" s="340"/>
      <c r="X112" s="341"/>
      <c r="Y112" s="340">
        <f>IF($I$112="0日",0,ROUNDDOWN(SUM($Y$57,$Y$68,$O$92)*$M$111,-1))</f>
        <v>0</v>
      </c>
      <c r="Z112" s="341"/>
    </row>
    <row r="113" spans="1:31" s="126" customFormat="1" ht="13.5" customHeight="1">
      <c r="A113" s="172"/>
      <c r="B113" s="173"/>
      <c r="C113" s="152"/>
      <c r="D113" s="152"/>
      <c r="E113" s="152"/>
      <c r="F113" s="152"/>
      <c r="G113" s="152"/>
      <c r="H113" s="174"/>
      <c r="I113" s="370"/>
      <c r="J113" s="371"/>
      <c r="K113" s="351" t="s">
        <v>376</v>
      </c>
      <c r="L113" s="352"/>
      <c r="M113" s="956"/>
      <c r="N113" s="957"/>
      <c r="O113" s="342">
        <f>IF($I$112="0日",0,ROUNDDOWN(SUM($O$58,$O$68,$O$92)*$M$111,-1))</f>
        <v>0</v>
      </c>
      <c r="P113" s="340"/>
      <c r="Q113" s="340"/>
      <c r="R113" s="341"/>
      <c r="S113" s="340">
        <f>IF($I$112="0日",0,ROUNDDOWN(SUM($S$58,$O$68,$O$92)*$M$111,-1))</f>
        <v>0</v>
      </c>
      <c r="T113" s="341"/>
      <c r="U113" s="342">
        <f>IF($I$112="0日",0,ROUNDDOWN(SUM($U$58,$U$68,$O$92)*$M$111,-1))</f>
        <v>0</v>
      </c>
      <c r="V113" s="340"/>
      <c r="W113" s="337"/>
      <c r="X113" s="338"/>
      <c r="Y113" s="338"/>
      <c r="Z113" s="339"/>
    </row>
    <row r="114" spans="1:31" s="126" customFormat="1" ht="13.5" customHeight="1">
      <c r="A114" s="161"/>
      <c r="B114" s="888"/>
      <c r="C114" s="420" t="s">
        <v>9</v>
      </c>
      <c r="D114" s="420"/>
      <c r="E114" s="420"/>
      <c r="F114" s="420"/>
      <c r="G114" s="420"/>
      <c r="H114" s="421"/>
      <c r="I114" s="372"/>
      <c r="J114" s="373"/>
      <c r="K114" s="356" t="s">
        <v>45</v>
      </c>
      <c r="L114" s="357"/>
      <c r="M114" s="360"/>
      <c r="N114" s="361"/>
      <c r="O114" s="342">
        <f>IF($I$112="0日",0,ROUNDDOWN(SUM($O$67,$O$94)*$M$111,-1))</f>
        <v>0</v>
      </c>
      <c r="P114" s="340"/>
      <c r="Q114" s="340"/>
      <c r="R114" s="341"/>
      <c r="S114" s="340">
        <f>IF($I$112="0日",0,ROUNDDOWN(SUM($O$67,$O$94)*$M$111,-1))</f>
        <v>0</v>
      </c>
      <c r="T114" s="341"/>
      <c r="U114" s="342">
        <f>IF($I$112="0日",0,ROUNDDOWN(SUM($U$67,$O$94)*$M$111,-1))</f>
        <v>0</v>
      </c>
      <c r="V114" s="340"/>
      <c r="W114" s="340"/>
      <c r="X114" s="341"/>
      <c r="Y114" s="340">
        <f>IF($I$112="0日",0,ROUNDDOWN(SUM($Y$67,$O$94)*$M$111,-1))</f>
        <v>0</v>
      </c>
      <c r="Z114" s="341"/>
      <c r="AA114" s="130"/>
      <c r="AB114" s="130"/>
      <c r="AC114" s="130"/>
      <c r="AD114" s="130"/>
      <c r="AE114" s="130"/>
    </row>
    <row r="115" spans="1:31" s="126" customFormat="1" ht="13.5" customHeight="1">
      <c r="A115" s="161"/>
      <c r="B115" s="888"/>
      <c r="C115" s="422"/>
      <c r="D115" s="422"/>
      <c r="E115" s="422"/>
      <c r="F115" s="422"/>
      <c r="G115" s="422"/>
      <c r="H115" s="423"/>
      <c r="I115" s="372"/>
      <c r="J115" s="373"/>
      <c r="K115" s="343" t="s">
        <v>46</v>
      </c>
      <c r="L115" s="344"/>
      <c r="M115" s="360"/>
      <c r="N115" s="361"/>
      <c r="O115" s="342">
        <f>IF($I$112="0日",0,ROUNDDOWN(SUM($O$68,$O$94)*$M$111,-1))</f>
        <v>0</v>
      </c>
      <c r="P115" s="340"/>
      <c r="Q115" s="340"/>
      <c r="R115" s="341"/>
      <c r="S115" s="340">
        <f>IF($I$112="0日",0,ROUNDDOWN(SUM($O$68,$O$94)*$M$111,-1))</f>
        <v>0</v>
      </c>
      <c r="T115" s="341"/>
      <c r="U115" s="342">
        <f>IF($I$112="0日",0,ROUNDDOWN(SUM($U$68,$O$94)*$M$111,-1))</f>
        <v>0</v>
      </c>
      <c r="V115" s="340"/>
      <c r="W115" s="340"/>
      <c r="X115" s="341"/>
      <c r="Y115" s="340">
        <f>IF($I$112="0日",0,ROUNDDOWN(SUM($Y$68,$O$94)*$M$111,-1))</f>
        <v>0</v>
      </c>
      <c r="Z115" s="341"/>
    </row>
    <row r="116" spans="1:31" s="126" customFormat="1" ht="13.5" customHeight="1">
      <c r="A116" s="162"/>
      <c r="B116" s="175"/>
      <c r="C116" s="424"/>
      <c r="D116" s="424"/>
      <c r="E116" s="424"/>
      <c r="F116" s="424"/>
      <c r="G116" s="424"/>
      <c r="H116" s="425"/>
      <c r="I116" s="374"/>
      <c r="J116" s="375"/>
      <c r="K116" s="351" t="s">
        <v>376</v>
      </c>
      <c r="L116" s="352"/>
      <c r="M116" s="958"/>
      <c r="N116" s="959"/>
      <c r="O116" s="342">
        <f>IF($I$112="0日",0,ROUNDDOWN(SUM($O$68,$O$94)*$M$111,-1))</f>
        <v>0</v>
      </c>
      <c r="P116" s="340"/>
      <c r="Q116" s="340"/>
      <c r="R116" s="341"/>
      <c r="S116" s="340">
        <f>IF($I$112="0日",0,ROUNDDOWN(SUM($O$68,$O$94)*$M$111,-1))</f>
        <v>0</v>
      </c>
      <c r="T116" s="341"/>
      <c r="U116" s="376">
        <f>IF($I$112="0日",0,ROUNDDOWN(SUM($U$68,$O$94)*$M$111,-1))</f>
        <v>0</v>
      </c>
      <c r="V116" s="377"/>
      <c r="W116" s="337"/>
      <c r="X116" s="338"/>
      <c r="Y116" s="338"/>
      <c r="Z116" s="339"/>
    </row>
    <row r="117" spans="1:31" s="126" customFormat="1" ht="13.5" customHeight="1">
      <c r="A117" s="797" t="s">
        <v>44</v>
      </c>
      <c r="B117" s="679" t="s">
        <v>126</v>
      </c>
      <c r="C117" s="379"/>
      <c r="D117" s="379"/>
      <c r="E117" s="379"/>
      <c r="F117" s="379"/>
      <c r="G117" s="379"/>
      <c r="H117" s="721"/>
      <c r="I117" s="364"/>
      <c r="J117" s="365"/>
      <c r="K117" s="689" t="s">
        <v>45</v>
      </c>
      <c r="L117" s="690"/>
      <c r="M117" s="358"/>
      <c r="N117" s="359"/>
      <c r="O117" s="353">
        <f>IF($I$112="0日",0,ROUNDDOWN(SUM($O$56,$O$67,$O$82,$O$92)*$M$111,-1))</f>
        <v>0</v>
      </c>
      <c r="P117" s="354"/>
      <c r="Q117" s="354"/>
      <c r="R117" s="355"/>
      <c r="S117" s="354">
        <f>IF($I$112="0日",0,ROUNDDOWN(SUM($S$56,$O$67,$O$82,$O$92)*$M$111,-1))</f>
        <v>0</v>
      </c>
      <c r="T117" s="355"/>
      <c r="U117" s="353">
        <f>IF($I$112="0日",0,ROUNDDOWN(SUM($U$56,$U$67,$U$82,$O$92)*$M$111,-1))</f>
        <v>0</v>
      </c>
      <c r="V117" s="354"/>
      <c r="W117" s="354"/>
      <c r="X117" s="355"/>
      <c r="Y117" s="354">
        <f>IF($I$112="0日",0,ROUNDDOWN(SUM($Y$56,$Y$67,$Y$83,$O$92)*$M$111,-1))</f>
        <v>0</v>
      </c>
      <c r="Z117" s="354"/>
      <c r="AA117" s="153"/>
      <c r="AB117" s="130"/>
      <c r="AC117" s="130"/>
      <c r="AD117" s="130"/>
      <c r="AE117" s="130"/>
    </row>
    <row r="118" spans="1:31" s="126" customFormat="1" ht="13.5" customHeight="1">
      <c r="A118" s="846"/>
      <c r="B118" s="698"/>
      <c r="C118" s="642"/>
      <c r="D118" s="642"/>
      <c r="E118" s="642"/>
      <c r="F118" s="642"/>
      <c r="G118" s="642"/>
      <c r="H118" s="699"/>
      <c r="I118" s="366"/>
      <c r="J118" s="367"/>
      <c r="K118" s="343" t="s">
        <v>46</v>
      </c>
      <c r="L118" s="344"/>
      <c r="M118" s="360"/>
      <c r="N118" s="361"/>
      <c r="O118" s="342">
        <f>IF($I$112="0日",0,ROUNDDOWN(SUM($O$57,$O$68,$O$82,$O$92)*$M$111,-1))</f>
        <v>0</v>
      </c>
      <c r="P118" s="340"/>
      <c r="Q118" s="340"/>
      <c r="R118" s="341"/>
      <c r="S118" s="340">
        <f>IF($I$112="0日",0,ROUNDDOWN(SUM($S$57,$O$68,$O$82,$O$92)*$M$111,-1))</f>
        <v>0</v>
      </c>
      <c r="T118" s="341"/>
      <c r="U118" s="342">
        <f>IF($I$112="0日",0,ROUNDDOWN(SUM($U$57,$U$68,$U$82,$O$92)*$M$111,-1))</f>
        <v>0</v>
      </c>
      <c r="V118" s="340"/>
      <c r="W118" s="340"/>
      <c r="X118" s="341"/>
      <c r="Y118" s="340">
        <f>IF($I$112="0日",0,ROUNDDOWN(SUM($Y$57,$Y$68,$Y$83,$O$92)*$M$111,-1))</f>
        <v>0</v>
      </c>
      <c r="Z118" s="341"/>
    </row>
    <row r="119" spans="1:31" s="126" customFormat="1" ht="13.5" customHeight="1">
      <c r="A119" s="172"/>
      <c r="B119" s="173"/>
      <c r="C119" s="152"/>
      <c r="D119" s="152"/>
      <c r="E119" s="152"/>
      <c r="F119" s="152"/>
      <c r="G119" s="152"/>
      <c r="H119" s="174"/>
      <c r="I119" s="366"/>
      <c r="J119" s="367"/>
      <c r="K119" s="351" t="s">
        <v>376</v>
      </c>
      <c r="L119" s="352"/>
      <c r="M119" s="360"/>
      <c r="N119" s="361"/>
      <c r="O119" s="342">
        <f>IF($I$112="0日",0,ROUNDDOWN(SUM($O$58,$O$68,$O$82,$O$92)*$M$111,-1))</f>
        <v>0</v>
      </c>
      <c r="P119" s="340"/>
      <c r="Q119" s="340"/>
      <c r="R119" s="341"/>
      <c r="S119" s="340">
        <f>IF($I$112="0日",0,ROUNDDOWN(SUM($S$58,$O$68,$O$82,$O$92)*$M$111,-1))</f>
        <v>0</v>
      </c>
      <c r="T119" s="341"/>
      <c r="U119" s="342">
        <f>IF($I$112="0日",0,ROUNDDOWN(SUM($U$58,$U$68,$U$82,$O$92)*$M$111,-1))</f>
        <v>0</v>
      </c>
      <c r="V119" s="340"/>
      <c r="W119" s="337"/>
      <c r="X119" s="338"/>
      <c r="Y119" s="338"/>
      <c r="Z119" s="339"/>
    </row>
    <row r="120" spans="1:31" s="126" customFormat="1" ht="13.5" customHeight="1">
      <c r="A120" s="161"/>
      <c r="B120" s="888"/>
      <c r="C120" s="420" t="s">
        <v>9</v>
      </c>
      <c r="D120" s="420"/>
      <c r="E120" s="420"/>
      <c r="F120" s="420"/>
      <c r="G120" s="420"/>
      <c r="H120" s="421"/>
      <c r="I120" s="366"/>
      <c r="J120" s="367"/>
      <c r="K120" s="356" t="s">
        <v>45</v>
      </c>
      <c r="L120" s="357"/>
      <c r="M120" s="360"/>
      <c r="N120" s="361"/>
      <c r="O120" s="342">
        <f>IF($I$112="0日",0,ROUNDDOWN(SUM($O$67,$O$86,$O$94)*$M$111,-1))</f>
        <v>0</v>
      </c>
      <c r="P120" s="340"/>
      <c r="Q120" s="340"/>
      <c r="R120" s="341"/>
      <c r="S120" s="340">
        <f>IF($I$112="0日",0,ROUNDDOWN(SUM($O$67,$O$86,$O$94)*$M$111,-1))</f>
        <v>0</v>
      </c>
      <c r="T120" s="341"/>
      <c r="U120" s="342">
        <f>IF($I$112="0日",0,ROUNDDOWN(SUM($U$67,$U$86,$O$94)*$M$111,-1))</f>
        <v>0</v>
      </c>
      <c r="V120" s="340"/>
      <c r="W120" s="340"/>
      <c r="X120" s="341"/>
      <c r="Y120" s="340">
        <f>IF($I$112="0日",0,ROUNDDOWN(SUM($Y$67,$Y$87,$O$94)*$M$111,-1))</f>
        <v>0</v>
      </c>
      <c r="Z120" s="341"/>
      <c r="AA120" s="130"/>
      <c r="AB120" s="130"/>
      <c r="AC120" s="130"/>
      <c r="AD120" s="130"/>
      <c r="AE120" s="130"/>
    </row>
    <row r="121" spans="1:31" s="126" customFormat="1" ht="13.5" customHeight="1">
      <c r="A121" s="161"/>
      <c r="B121" s="888"/>
      <c r="C121" s="422"/>
      <c r="D121" s="422"/>
      <c r="E121" s="422"/>
      <c r="F121" s="422"/>
      <c r="G121" s="422"/>
      <c r="H121" s="423"/>
      <c r="I121" s="366"/>
      <c r="J121" s="367"/>
      <c r="K121" s="343" t="s">
        <v>46</v>
      </c>
      <c r="L121" s="344"/>
      <c r="M121" s="360"/>
      <c r="N121" s="361"/>
      <c r="O121" s="342">
        <f>IF($I$112="0日",0,ROUNDDOWN(SUM($O$68,$O$86,$O$94)*$M$111,-1))</f>
        <v>0</v>
      </c>
      <c r="P121" s="340"/>
      <c r="Q121" s="340"/>
      <c r="R121" s="341"/>
      <c r="S121" s="340">
        <f>IF($I$112="0日",0,ROUNDDOWN(SUM($O$68,$O$86,$O$94)*$M$111,-1))</f>
        <v>0</v>
      </c>
      <c r="T121" s="341"/>
      <c r="U121" s="342">
        <f>IF($I$112="0日",0,ROUNDDOWN(SUM($U$68,$U$86,$O$94)*$M$111,-1))</f>
        <v>0</v>
      </c>
      <c r="V121" s="340"/>
      <c r="W121" s="340"/>
      <c r="X121" s="341"/>
      <c r="Y121" s="340">
        <f>IF($I$112="0日",0,ROUNDDOWN(SUM($Y$68,$Y$87,$O$94)*$M$111,-1))</f>
        <v>0</v>
      </c>
      <c r="Z121" s="341"/>
    </row>
    <row r="122" spans="1:31" s="126" customFormat="1" ht="13.5" customHeight="1">
      <c r="A122" s="162"/>
      <c r="B122" s="175"/>
      <c r="C122" s="424"/>
      <c r="D122" s="424"/>
      <c r="E122" s="424"/>
      <c r="F122" s="424"/>
      <c r="G122" s="424"/>
      <c r="H122" s="425"/>
      <c r="I122" s="368"/>
      <c r="J122" s="369"/>
      <c r="K122" s="351" t="s">
        <v>376</v>
      </c>
      <c r="L122" s="352"/>
      <c r="M122" s="362"/>
      <c r="N122" s="363"/>
      <c r="O122" s="342">
        <f>IF($I$112="0日",0,ROUNDDOWN(SUM($O$68,$O$86,$O$94)*$M$111,-1))</f>
        <v>0</v>
      </c>
      <c r="P122" s="340"/>
      <c r="Q122" s="340"/>
      <c r="R122" s="341"/>
      <c r="S122" s="340">
        <f>IF($I$112="0日",0,ROUNDDOWN(SUM($O$68,$O$86,$O$94)*$M$111,-1))</f>
        <v>0</v>
      </c>
      <c r="T122" s="341"/>
      <c r="U122" s="376">
        <f>IF($I$112="0日",0,ROUNDDOWN(SUM($U$68,$U$86,$O$94)*$M$111,-1))</f>
        <v>0</v>
      </c>
      <c r="V122" s="377"/>
      <c r="W122" s="337"/>
      <c r="X122" s="338"/>
      <c r="Y122" s="338"/>
      <c r="Z122" s="339"/>
    </row>
    <row r="123" spans="1:31" s="126" customFormat="1" ht="13.5" customHeight="1">
      <c r="A123" s="797" t="s">
        <v>44</v>
      </c>
      <c r="B123" s="679" t="s">
        <v>383</v>
      </c>
      <c r="C123" s="680"/>
      <c r="D123" s="680"/>
      <c r="E123" s="680"/>
      <c r="F123" s="680"/>
      <c r="G123" s="680"/>
      <c r="H123" s="848"/>
      <c r="I123" s="657"/>
      <c r="J123" s="847"/>
      <c r="K123" s="689" t="s">
        <v>45</v>
      </c>
      <c r="L123" s="690"/>
      <c r="M123" s="683">
        <v>0.79</v>
      </c>
      <c r="N123" s="684"/>
      <c r="O123" s="353">
        <f>IFERROR(IF($I$123="適用",ROUNDDOWN(SUM($O$56,$O$67,O76,$O$88,$O$92,$O$95,$O$96,$O$101,$O$102,$O$108,$O$111)*$M$123,-1),0),0)</f>
        <v>0</v>
      </c>
      <c r="P123" s="354"/>
      <c r="Q123" s="354"/>
      <c r="R123" s="355"/>
      <c r="S123" s="354">
        <f>IFERROR(IF($I$123="適用",ROUNDDOWN(SUM($S$56,$O$67,O76,$O$88,$O$92,$O$95,$O$96,$O$101,$S$102,$O$108,$S$111)*$M$123,-1),0),0)</f>
        <v>0</v>
      </c>
      <c r="T123" s="355"/>
      <c r="U123" s="353">
        <f>IFERROR(IF($I$123="適用",ROUNDDOWN(SUM($O$56,$U$67,U76,$O$88,$O$92,$O$95,$O$96,$O$101,$U$102,$O$108,$U$111)*$M$123,-1),0),0)</f>
        <v>0</v>
      </c>
      <c r="V123" s="354"/>
      <c r="W123" s="354"/>
      <c r="X123" s="355"/>
      <c r="Y123" s="354">
        <f>IFERROR(IF($I$123="適用",ROUNDDOWN(SUM($O$56,$Y$67,Y77,$O$88,$O$92,$O$95,$O$96,$O$101,$Y$102,$O$108,$Y$111)*$M$123,-1),0),0)</f>
        <v>0</v>
      </c>
      <c r="Z123" s="355"/>
      <c r="AA123" s="176"/>
      <c r="AB123" s="130"/>
      <c r="AC123" s="130"/>
      <c r="AD123" s="130"/>
    </row>
    <row r="124" spans="1:31" s="126" customFormat="1" ht="13.5" customHeight="1">
      <c r="A124" s="846"/>
      <c r="B124" s="681"/>
      <c r="C124" s="682"/>
      <c r="D124" s="682"/>
      <c r="E124" s="682"/>
      <c r="F124" s="682"/>
      <c r="G124" s="682"/>
      <c r="H124" s="849"/>
      <c r="I124" s="659"/>
      <c r="J124" s="661"/>
      <c r="K124" s="343" t="s">
        <v>46</v>
      </c>
      <c r="L124" s="344"/>
      <c r="M124" s="685"/>
      <c r="N124" s="686"/>
      <c r="O124" s="342">
        <f>IFERROR(IF($I$123="適用",ROUNDDOWN(SUM($O$57,$O$68,O76,$O$88,$O$92,$O$95,$O$96,$O$101,$O$103,$O$108,$O$112)*$M$123,-1),0),0)</f>
        <v>0</v>
      </c>
      <c r="P124" s="340"/>
      <c r="Q124" s="340"/>
      <c r="R124" s="341"/>
      <c r="S124" s="340">
        <f>IFERROR(IF($I$123="適用",ROUNDDOWN(SUM($S$57,$O$68,O76,$O$88,$O$92,$O$95,$O$96,$O$101,$S$103,$O$108,$S$112)*$M$123,-1),0),0)</f>
        <v>0</v>
      </c>
      <c r="T124" s="341"/>
      <c r="U124" s="342">
        <f>IFERROR(IF($I$123="適用",ROUNDDOWN(SUM($O$57,$U$68,U76,$O$88,$O$92,$O$95,$O$96,$O$101,$U$103,$O$108,$U$112)*$M$123,-1),0),0)</f>
        <v>0</v>
      </c>
      <c r="V124" s="340"/>
      <c r="W124" s="340"/>
      <c r="X124" s="341"/>
      <c r="Y124" s="340">
        <f>IFERROR(IF($I$123="適用",ROUNDDOWN(SUM($O$57,$Y$68,Y77,$O$88,$O$92,$O$95,$O$96,$O$101,$Y$103,$O$108,$Y$112)*$M$123,-1),0),0)</f>
        <v>0</v>
      </c>
      <c r="Z124" s="341"/>
    </row>
    <row r="125" spans="1:31" s="126" customFormat="1" ht="13.5" customHeight="1">
      <c r="A125" s="172"/>
      <c r="B125" s="177"/>
      <c r="C125" s="178"/>
      <c r="D125" s="178"/>
      <c r="E125" s="178"/>
      <c r="F125" s="178"/>
      <c r="G125" s="178"/>
      <c r="H125" s="179"/>
      <c r="I125" s="366"/>
      <c r="J125" s="367"/>
      <c r="K125" s="351" t="s">
        <v>376</v>
      </c>
      <c r="L125" s="352"/>
      <c r="M125" s="687"/>
      <c r="N125" s="688"/>
      <c r="O125" s="342">
        <f>IFERROR(IF($I$123="適用",ROUNDDOWN(SUM($O$58,$O$68,,O76,$O$88,$O$92,$O$95,$O$96,$O$101,$O$103,$O$108,$O$112)*$M$123,-1),0),0)</f>
        <v>0</v>
      </c>
      <c r="P125" s="340"/>
      <c r="Q125" s="340"/>
      <c r="R125" s="341"/>
      <c r="S125" s="340">
        <f>IFERROR(IF($I$123="適用",ROUNDDOWN(SUM($S$58,$O$68,O76,$O$88,$O$92,$O$95,$O$96,$O$101,$S$103,$O$108,$S$112)*$M$123,-1),0),0)</f>
        <v>0</v>
      </c>
      <c r="T125" s="341"/>
      <c r="U125" s="342">
        <f>IFERROR(IF($I$123="適用",ROUNDDOWN(SUM($U$58,$U$68,U76,$O$88,$O$92,$O$95,$O$96,$O$101,$U$103,$O$108,$U$112)*$M$123,-1),0),0)</f>
        <v>0</v>
      </c>
      <c r="V125" s="340"/>
      <c r="W125" s="337"/>
      <c r="X125" s="338"/>
      <c r="Y125" s="338"/>
      <c r="Z125" s="339"/>
    </row>
    <row r="126" spans="1:31" s="126" customFormat="1" ht="13.5" customHeight="1">
      <c r="A126" s="161"/>
      <c r="B126" s="651"/>
      <c r="C126" s="788" t="s">
        <v>9</v>
      </c>
      <c r="D126" s="789"/>
      <c r="E126" s="789"/>
      <c r="F126" s="789"/>
      <c r="G126" s="789"/>
      <c r="H126" s="790"/>
      <c r="I126" s="366"/>
      <c r="J126" s="367"/>
      <c r="K126" s="356" t="s">
        <v>45</v>
      </c>
      <c r="L126" s="357"/>
      <c r="M126" s="691"/>
      <c r="N126" s="692"/>
      <c r="O126" s="342">
        <f>IFERROR(IF($I$123="適用",ROUNDDOWN(SUM($O$67,O80,$O$91,$O$106,$O$110,$O$114,$O$94)*$M$123,-1),0),0)</f>
        <v>0</v>
      </c>
      <c r="P126" s="340"/>
      <c r="Q126" s="340"/>
      <c r="R126" s="341"/>
      <c r="S126" s="340">
        <f>IFERROR(IF($I$123="適用",ROUNDDOWN(SUM($O$67,O80,$O$91,$S$106,$O$110,$S$114,$O$94)*$M$123,-1),0),0)</f>
        <v>0</v>
      </c>
      <c r="T126" s="341"/>
      <c r="U126" s="342">
        <f>IFERROR(IF($I$123="適用",ROUNDDOWN(SUM($U$67,U80,$O$91,$U$106,$O$110,$U$114,$O$94)*$M$123,-1),0),0)</f>
        <v>0</v>
      </c>
      <c r="V126" s="340"/>
      <c r="W126" s="340"/>
      <c r="X126" s="341"/>
      <c r="Y126" s="340">
        <f>IFERROR(IF($I$123="適用",ROUNDDOWN(SUM($Y$67,Y81,$O$91,$Y$106,$O$110,$Y$114,$O$94)*$M$123,-1),0),0)</f>
        <v>0</v>
      </c>
      <c r="Z126" s="341"/>
    </row>
    <row r="127" spans="1:31" s="126" customFormat="1" ht="13.5" customHeight="1">
      <c r="A127" s="161"/>
      <c r="B127" s="651"/>
      <c r="C127" s="791"/>
      <c r="D127" s="792"/>
      <c r="E127" s="792"/>
      <c r="F127" s="792"/>
      <c r="G127" s="792"/>
      <c r="H127" s="793"/>
      <c r="I127" s="366"/>
      <c r="J127" s="367"/>
      <c r="K127" s="343" t="s">
        <v>46</v>
      </c>
      <c r="L127" s="344"/>
      <c r="M127" s="691"/>
      <c r="N127" s="692"/>
      <c r="O127" s="342">
        <f>IFERROR(IF($I$123="適用",ROUNDDOWN(SUM($O$68,O80,$O$91,$O$107,$O$110,$O$115,$O$94)*$M$123,-1),0),0)</f>
        <v>0</v>
      </c>
      <c r="P127" s="340"/>
      <c r="Q127" s="340"/>
      <c r="R127" s="341"/>
      <c r="S127" s="340">
        <f>IFERROR(IF($I$123="適用",ROUNDDOWN(SUM($O$68,O80,$O$91,$S$107,$O$110,$S$115,$O$94)*$M$123,-1),0),0)</f>
        <v>0</v>
      </c>
      <c r="T127" s="341"/>
      <c r="U127" s="342">
        <f>IFERROR(IF($I$123="適用",ROUNDDOWN(SUM($U$68,U80,$O$91,$U$107,$O$110,$U$115,$O$94)*$M$123,-1),0),0)</f>
        <v>0</v>
      </c>
      <c r="V127" s="340"/>
      <c r="W127" s="340"/>
      <c r="X127" s="341"/>
      <c r="Y127" s="340">
        <f>IFERROR(IF($I$123="適用",ROUNDDOWN(SUM($Y$68,Y81,$O$91,$Y$107,$O$110,$Y$115,$O$94)*$M$123,-1),0),0)</f>
        <v>0</v>
      </c>
      <c r="Z127" s="341"/>
      <c r="AA127" s="180" t="s">
        <v>110</v>
      </c>
      <c r="AB127" s="181" t="s">
        <v>111</v>
      </c>
      <c r="AC127" s="181" t="s">
        <v>112</v>
      </c>
      <c r="AD127" s="181" t="s">
        <v>113</v>
      </c>
      <c r="AE127" s="181" t="s">
        <v>79</v>
      </c>
    </row>
    <row r="128" spans="1:31" s="126" customFormat="1" ht="13.5" customHeight="1">
      <c r="A128" s="162"/>
      <c r="B128" s="811"/>
      <c r="C128" s="794"/>
      <c r="D128" s="795"/>
      <c r="E128" s="795"/>
      <c r="F128" s="795"/>
      <c r="G128" s="795"/>
      <c r="H128" s="796"/>
      <c r="I128" s="368"/>
      <c r="J128" s="369"/>
      <c r="K128" s="351" t="s">
        <v>376</v>
      </c>
      <c r="L128" s="352"/>
      <c r="M128" s="412"/>
      <c r="N128" s="414"/>
      <c r="O128" s="342">
        <f>IFERROR(IF($I$123="適用",ROUNDDOWN(SUM($O$68,O80,$O$91,$O$107,$O$110,$O$115,$O$94)*$M$123,-1),0),0)</f>
        <v>0</v>
      </c>
      <c r="P128" s="340"/>
      <c r="Q128" s="340"/>
      <c r="R128" s="341"/>
      <c r="S128" s="340">
        <f>IFERROR(IF($I$123="適用",ROUNDDOWN(SUM($O$68,O80,$O$91,$S$107,$O$110,$S$115,$O$94)*$M$123,-1),0),0)</f>
        <v>0</v>
      </c>
      <c r="T128" s="341"/>
      <c r="U128" s="376">
        <f>IFERROR(IF($I$123="適用",ROUNDDOWN(SUM($U$68,U80,$O$91,$U$107,$O$110,$U$115,$O$94)*$M$123,-1),0),0)</f>
        <v>0</v>
      </c>
      <c r="V128" s="377"/>
      <c r="W128" s="434"/>
      <c r="X128" s="435"/>
      <c r="Y128" s="435"/>
      <c r="Z128" s="436"/>
      <c r="AA128" s="182"/>
      <c r="AB128" s="182"/>
      <c r="AC128" s="182"/>
      <c r="AD128" s="182"/>
      <c r="AE128" s="182"/>
    </row>
    <row r="129" spans="1:127" s="126" customFormat="1" ht="13.5" customHeight="1">
      <c r="A129" s="797" t="s">
        <v>44</v>
      </c>
      <c r="B129" s="679" t="s">
        <v>234</v>
      </c>
      <c r="C129" s="680"/>
      <c r="D129" s="680"/>
      <c r="E129" s="680"/>
      <c r="F129" s="680"/>
      <c r="G129" s="680"/>
      <c r="H129" s="680"/>
      <c r="I129" s="364"/>
      <c r="J129" s="365"/>
      <c r="K129" s="689" t="s">
        <v>45</v>
      </c>
      <c r="L129" s="690"/>
      <c r="M129" s="358"/>
      <c r="N129" s="359"/>
      <c r="O129" s="354">
        <f>IFERROR(IF($I$123="適用",ROUNDDOWN(SUM($O$56,$O$67,O76,$O$82,$O$88,$O$92,$O$95,$O$96,$O$101,$O$102,$O$108,$O$117)*$M$123,-1),0),0)</f>
        <v>0</v>
      </c>
      <c r="P129" s="354"/>
      <c r="Q129" s="354"/>
      <c r="R129" s="355"/>
      <c r="S129" s="354">
        <f>IFERROR(IF($I$123="適用",ROUNDDOWN(SUM($S$56,$O$67,O76,$O$82,$O$88,$O$92,$O$95,$O$96,$O$101,$S$102,$O$108,$S$117)*$M$123,-1),0),0)</f>
        <v>0</v>
      </c>
      <c r="T129" s="355"/>
      <c r="U129" s="353">
        <f>IFERROR(IF($I$123="適用",ROUNDDOWN(SUM($O$56,$U$67,U76,$U$82,$O$88,$O$92,$O$95,$O$96,$O$101,$U$102,$O$108,$U$117)*$M$123,-1),0),0)</f>
        <v>0</v>
      </c>
      <c r="V129" s="354"/>
      <c r="W129" s="354"/>
      <c r="X129" s="355"/>
      <c r="Y129" s="354">
        <f>IFERROR(IF($I$123="適用",ROUNDDOWN(SUM($O$56,$Y$67,Y77,$Y$83,$O$88,$O$92,$O$95,$O$96,$O$101,$Y$102,$O$108,$Y$117)*$M$123,-1),0),0)</f>
        <v>0</v>
      </c>
      <c r="Z129" s="355"/>
      <c r="AA129" s="153"/>
      <c r="AB129" s="130"/>
      <c r="AC129" s="130"/>
      <c r="AD129" s="130"/>
      <c r="AE129" s="130"/>
      <c r="AF129" s="130"/>
      <c r="AG129" s="130"/>
      <c r="AH129" s="130"/>
      <c r="AI129" s="130"/>
      <c r="AJ129" s="130"/>
      <c r="AK129" s="130"/>
      <c r="AL129" s="130"/>
      <c r="AM129" s="130"/>
      <c r="AN129" s="130"/>
      <c r="AO129" s="130"/>
      <c r="AP129" s="130"/>
      <c r="AQ129" s="130"/>
      <c r="AR129" s="130"/>
      <c r="AS129" s="130"/>
      <c r="AT129" s="130"/>
      <c r="AU129" s="130"/>
    </row>
    <row r="130" spans="1:127" s="126" customFormat="1" ht="13.5" customHeight="1">
      <c r="A130" s="846"/>
      <c r="B130" s="681"/>
      <c r="C130" s="682"/>
      <c r="D130" s="682"/>
      <c r="E130" s="682"/>
      <c r="F130" s="682"/>
      <c r="G130" s="682"/>
      <c r="H130" s="682"/>
      <c r="I130" s="366"/>
      <c r="J130" s="367"/>
      <c r="K130" s="343" t="s">
        <v>46</v>
      </c>
      <c r="L130" s="344"/>
      <c r="M130" s="360"/>
      <c r="N130" s="361"/>
      <c r="O130" s="340">
        <f>IFERROR(IF($I$123="適用",ROUNDDOWN(SUM($O$57,$O$68,O76,$O$82,$O$88,$O$92,$O$95,$O$96,$O$101,$O$103,$O$108,$O$118)*$M$123,-1),0),0)</f>
        <v>0</v>
      </c>
      <c r="P130" s="340"/>
      <c r="Q130" s="340"/>
      <c r="R130" s="341"/>
      <c r="S130" s="340">
        <f>IFERROR(IF($I$123="適用",ROUNDDOWN(SUM($S$57,$O$68,O76,$O$82,$O$88,$O$92,$O$95,$O$96,$O$101,$S$103,$O$108,$S$118)*$M$123,-1),0),0)</f>
        <v>0</v>
      </c>
      <c r="T130" s="341"/>
      <c r="U130" s="342">
        <f>IFERROR(IF($I$123="適用",ROUNDDOWN(SUM($O$57,$U$68,U76,$U$82,$O$88,$O$92,$O$95,$O$96,$O$101,$U$103,$O$108,$U$118)*$M$123,-1),0),0)</f>
        <v>0</v>
      </c>
      <c r="V130" s="340"/>
      <c r="W130" s="340"/>
      <c r="X130" s="341"/>
      <c r="Y130" s="340">
        <f>IFERROR(IF($I$123="適用",ROUNDDOWN(SUM($O$57,$Y$68,Y77,$Y$83,$O$88,$O$92,$O$95,$O$96,$O$101,$Y$103,$O$108,$Y$118)*$M$123,-1),0),0)</f>
        <v>0</v>
      </c>
      <c r="Z130" s="341"/>
      <c r="AA130" s="153"/>
      <c r="AB130" s="130"/>
      <c r="AC130" s="130"/>
      <c r="AD130" s="130"/>
      <c r="AE130" s="130"/>
      <c r="AF130" s="130"/>
      <c r="AG130" s="130"/>
      <c r="AH130" s="130"/>
      <c r="AI130" s="130"/>
      <c r="AJ130" s="130"/>
      <c r="AK130" s="130"/>
      <c r="AL130" s="130"/>
      <c r="AM130" s="130"/>
      <c r="AN130" s="130"/>
      <c r="AO130" s="130"/>
      <c r="AP130" s="130"/>
      <c r="AQ130" s="130"/>
      <c r="AR130" s="130"/>
      <c r="AS130" s="130"/>
      <c r="AT130" s="130"/>
      <c r="AU130" s="130"/>
    </row>
    <row r="131" spans="1:127" s="126" customFormat="1" ht="13.5" customHeight="1">
      <c r="A131" s="172"/>
      <c r="B131" s="177"/>
      <c r="C131" s="178"/>
      <c r="D131" s="178"/>
      <c r="E131" s="178"/>
      <c r="F131" s="178"/>
      <c r="G131" s="178"/>
      <c r="H131" s="178"/>
      <c r="I131" s="366"/>
      <c r="J131" s="367"/>
      <c r="K131" s="351" t="s">
        <v>376</v>
      </c>
      <c r="L131" s="352"/>
      <c r="M131" s="360"/>
      <c r="N131" s="361"/>
      <c r="O131" s="340">
        <f>IFERROR(IF($I$123="適用",ROUNDDOWN(SUM($O$58,$O$68,O76,$O$82,$O$88,$O$92,$O$95,$O$96,$O$101,$O$103,$O$108,$O$118)*$M$123,-1),0),0)</f>
        <v>0</v>
      </c>
      <c r="P131" s="340"/>
      <c r="Q131" s="340"/>
      <c r="R131" s="341"/>
      <c r="S131" s="340">
        <f>IFERROR(IF($I$123="適用",ROUNDDOWN(SUM($S$58,$O$68,O76,$O$82,$O$88,$O$92,$O$95,$O$96,$O$101,$S$103,$O$108,$S$118)*$M$123,-1),0),0)</f>
        <v>0</v>
      </c>
      <c r="T131" s="341"/>
      <c r="U131" s="342">
        <f>IFERROR(IF($I$123="適用",ROUNDDOWN(SUM($U$58,$U$68,U76,$U$82,$O$88,$O$92,$O$95,$O$96,$O$101,$U$103,$O$108,$U$118)*$M$123,-1),0),0)</f>
        <v>0</v>
      </c>
      <c r="V131" s="340"/>
      <c r="W131" s="337"/>
      <c r="X131" s="338"/>
      <c r="Y131" s="338"/>
      <c r="Z131" s="339"/>
      <c r="AA131" s="153"/>
      <c r="AB131" s="130"/>
      <c r="AC131" s="130"/>
      <c r="AD131" s="130"/>
      <c r="AE131" s="130"/>
      <c r="AF131" s="130"/>
      <c r="AG131" s="130"/>
      <c r="AH131" s="130"/>
      <c r="AI131" s="130"/>
      <c r="AJ131" s="130"/>
      <c r="AK131" s="130"/>
      <c r="AL131" s="130"/>
      <c r="AM131" s="130"/>
      <c r="AN131" s="130"/>
      <c r="AO131" s="130"/>
      <c r="AP131" s="130"/>
      <c r="AQ131" s="130"/>
      <c r="AR131" s="130"/>
      <c r="AS131" s="130"/>
      <c r="AT131" s="130"/>
      <c r="AU131" s="130"/>
    </row>
    <row r="132" spans="1:127" s="126" customFormat="1" ht="13.5" customHeight="1">
      <c r="A132" s="161"/>
      <c r="B132" s="651"/>
      <c r="C132" s="788" t="s">
        <v>9</v>
      </c>
      <c r="D132" s="789"/>
      <c r="E132" s="789"/>
      <c r="F132" s="789"/>
      <c r="G132" s="789"/>
      <c r="H132" s="790"/>
      <c r="I132" s="366"/>
      <c r="J132" s="367"/>
      <c r="K132" s="356" t="s">
        <v>45</v>
      </c>
      <c r="L132" s="357"/>
      <c r="M132" s="360"/>
      <c r="N132" s="361"/>
      <c r="O132" s="340">
        <f>IFERROR(IF($I$123="適用",ROUNDDOWN(SUM($O$67,O80,$O$86,$O$91,$O$106,$O$110,$O$120,$O$94)*$M$123,-1),0),0)</f>
        <v>0</v>
      </c>
      <c r="P132" s="340"/>
      <c r="Q132" s="340"/>
      <c r="R132" s="341"/>
      <c r="S132" s="340">
        <f>IFERROR(IF($I$123="適用",ROUNDDOWN(SUM($O$67,O80,$O$86,$O$91,$S$106,$O$110,$S$120,$O$94)*$M$123,-1),0),0)</f>
        <v>0</v>
      </c>
      <c r="T132" s="341"/>
      <c r="U132" s="342">
        <f>IFERROR(IF($I$123="適用",ROUNDDOWN(SUM($U$67,U80,$U$86,$O$91,$U$106,$O$110,$U$120,$O$94)*$M$123,-1),0),0)</f>
        <v>0</v>
      </c>
      <c r="V132" s="340"/>
      <c r="W132" s="340"/>
      <c r="X132" s="341"/>
      <c r="Y132" s="340">
        <f>IFERROR(IF($I$123="適用",ROUNDDOWN(SUM($Y$67,Y81,$Y$87,$O$91,$Y$106,$O$110,$Y$120,$O$94)*$M$123,-1),0),0)</f>
        <v>0</v>
      </c>
      <c r="Z132" s="341"/>
      <c r="AA132" s="153"/>
      <c r="AB132" s="130"/>
      <c r="AC132" s="130"/>
      <c r="AD132" s="130"/>
      <c r="AE132" s="130"/>
      <c r="AF132" s="130"/>
      <c r="AG132" s="130"/>
      <c r="AH132" s="130"/>
      <c r="AI132" s="130"/>
      <c r="AJ132" s="130"/>
      <c r="AK132" s="130"/>
      <c r="AL132" s="130"/>
      <c r="AM132" s="130"/>
      <c r="AN132" s="130"/>
      <c r="AO132" s="130"/>
      <c r="AP132" s="130"/>
      <c r="AQ132" s="130"/>
      <c r="AR132" s="130"/>
      <c r="AS132" s="130"/>
      <c r="AT132" s="130"/>
      <c r="AU132" s="130"/>
    </row>
    <row r="133" spans="1:127" s="126" customFormat="1" ht="13.5" customHeight="1">
      <c r="A133" s="161"/>
      <c r="B133" s="651"/>
      <c r="C133" s="791"/>
      <c r="D133" s="792"/>
      <c r="E133" s="792"/>
      <c r="F133" s="792"/>
      <c r="G133" s="792"/>
      <c r="H133" s="793"/>
      <c r="I133" s="366"/>
      <c r="J133" s="367"/>
      <c r="K133" s="343" t="s">
        <v>46</v>
      </c>
      <c r="L133" s="344"/>
      <c r="M133" s="360"/>
      <c r="N133" s="361"/>
      <c r="O133" s="340">
        <f>IFERROR(IF($I$123="適用",ROUNDDOWN(SUM($O$68,O80,$O$86,$O$91,$O$107,$O$110,$O$121,$O$94)*$M$123,-1),0),0)</f>
        <v>0</v>
      </c>
      <c r="P133" s="340"/>
      <c r="Q133" s="340"/>
      <c r="R133" s="341"/>
      <c r="S133" s="340">
        <f>IFERROR(IF($I$123="適用",ROUNDDOWN(SUM($O$68,O80,$O$86,$O$91,$S$107,$O$110,$S$121,$O$94)*$M$123,-1),0),0)</f>
        <v>0</v>
      </c>
      <c r="T133" s="341"/>
      <c r="U133" s="342">
        <f>IFERROR(IF($I$123="適用",ROUNDDOWN(SUM($U$68,U80,$U$86,$O$91,$U$107,$O$110,$U$121,$O$94)*$M$123,-1),0),0)</f>
        <v>0</v>
      </c>
      <c r="V133" s="340"/>
      <c r="W133" s="340"/>
      <c r="X133" s="341"/>
      <c r="Y133" s="340">
        <f>IFERROR(IF($I$123="適用",ROUNDDOWN(SUM($Y$68,Y81,$Y$87,$O$91,$Y$107,$O$110,$Y$121,$O$94)*$M$123,-1),0),0)</f>
        <v>0</v>
      </c>
      <c r="Z133" s="341"/>
      <c r="AA133" s="183"/>
      <c r="AB133" s="182"/>
      <c r="AC133" s="182"/>
      <c r="AD133" s="182"/>
      <c r="AE133" s="182"/>
      <c r="AF133" s="130"/>
      <c r="AG133" s="130"/>
      <c r="AH133" s="130"/>
      <c r="AI133" s="130"/>
      <c r="AJ133" s="130"/>
      <c r="AK133" s="130"/>
      <c r="AL133" s="130"/>
      <c r="AM133" s="130"/>
      <c r="AN133" s="130"/>
      <c r="AO133" s="130"/>
      <c r="AP133" s="130"/>
      <c r="AQ133" s="130"/>
      <c r="AR133" s="130"/>
      <c r="AS133" s="130"/>
      <c r="AT133" s="130"/>
      <c r="AU133" s="130"/>
    </row>
    <row r="134" spans="1:127" s="126" customFormat="1" ht="13.5" customHeight="1">
      <c r="A134" s="162"/>
      <c r="B134" s="175"/>
      <c r="C134" s="794"/>
      <c r="D134" s="795"/>
      <c r="E134" s="795"/>
      <c r="F134" s="795"/>
      <c r="G134" s="795"/>
      <c r="H134" s="796"/>
      <c r="I134" s="832"/>
      <c r="J134" s="833"/>
      <c r="K134" s="351" t="s">
        <v>376</v>
      </c>
      <c r="L134" s="352"/>
      <c r="M134" s="362"/>
      <c r="N134" s="363"/>
      <c r="O134" s="340">
        <f>IFERROR(IF($I$123="適用",ROUNDDOWN(SUM($O$68,O80,$O$86,$O$91,$O$107,$O$110,$O$121,$O$94)*$M$123,-1),0),0)</f>
        <v>0</v>
      </c>
      <c r="P134" s="340"/>
      <c r="Q134" s="340"/>
      <c r="R134" s="341"/>
      <c r="S134" s="340">
        <f>IFERROR(IF($I$123="適用",ROUNDDOWN(SUM($O$68,O80,$O$86,$O$91,$S$107,$O$110,$S$121,$O$94)*$M$123,-1),0),0)</f>
        <v>0</v>
      </c>
      <c r="T134" s="341"/>
      <c r="U134" s="376">
        <f>IFERROR(IF($I$123="適用",ROUNDDOWN(SUM($U$68,U80,$U$86,$O$91,$U$107,$O$110,$U$121,$O$94)*$M$123,-1),0),0)</f>
        <v>0</v>
      </c>
      <c r="V134" s="377"/>
      <c r="W134" s="337"/>
      <c r="X134" s="338"/>
      <c r="Y134" s="338"/>
      <c r="Z134" s="339"/>
      <c r="AA134" s="182"/>
      <c r="AB134" s="182"/>
      <c r="AC134" s="182"/>
      <c r="AD134" s="182"/>
      <c r="AE134" s="182"/>
      <c r="AF134" s="130"/>
      <c r="AG134" s="130"/>
      <c r="AH134" s="130"/>
      <c r="AI134" s="130"/>
      <c r="AJ134" s="130"/>
      <c r="AK134" s="130"/>
      <c r="AL134" s="130"/>
      <c r="AM134" s="130"/>
      <c r="AN134" s="130"/>
      <c r="AO134" s="130"/>
      <c r="AP134" s="130"/>
      <c r="AQ134" s="130"/>
      <c r="AR134" s="130"/>
      <c r="AS134" s="130"/>
      <c r="AT134" s="130"/>
      <c r="AU134" s="130"/>
    </row>
    <row r="135" spans="1:127" s="126" customFormat="1" ht="13.5" customHeight="1">
      <c r="A135" s="167"/>
      <c r="B135" s="167"/>
      <c r="C135" s="167"/>
      <c r="D135" s="167"/>
      <c r="E135" s="167"/>
      <c r="F135" s="167"/>
      <c r="G135" s="167"/>
      <c r="H135" s="167"/>
      <c r="I135" s="168"/>
      <c r="J135" s="168"/>
      <c r="K135" s="168"/>
      <c r="L135" s="168"/>
      <c r="M135" s="168"/>
      <c r="N135" s="168"/>
      <c r="O135" s="169"/>
      <c r="P135" s="169"/>
      <c r="Q135" s="169"/>
      <c r="R135" s="169"/>
      <c r="S135" s="169"/>
      <c r="T135" s="169"/>
      <c r="U135" s="169"/>
      <c r="V135" s="169"/>
      <c r="W135" s="169"/>
      <c r="X135" s="169"/>
      <c r="Y135" s="169"/>
      <c r="Z135" s="169"/>
      <c r="AA135" s="182"/>
      <c r="AB135" s="182"/>
      <c r="AC135" s="182"/>
      <c r="AD135" s="182"/>
      <c r="AE135" s="182"/>
    </row>
    <row r="136" spans="1:127" s="126" customFormat="1" ht="13.5" customHeight="1">
      <c r="A136" s="154" t="s">
        <v>238</v>
      </c>
      <c r="B136" s="154"/>
      <c r="C136" s="154"/>
      <c r="D136" s="154"/>
      <c r="E136" s="154"/>
      <c r="F136" s="154"/>
      <c r="G136" s="154"/>
      <c r="H136" s="154"/>
      <c r="I136" s="154"/>
      <c r="J136" s="154"/>
      <c r="K136" s="154"/>
      <c r="L136" s="154"/>
      <c r="M136" s="154"/>
      <c r="N136" s="154"/>
      <c r="O136" s="154"/>
      <c r="P136" s="154"/>
      <c r="Q136" s="154"/>
      <c r="R136" s="154"/>
      <c r="S136" s="154"/>
      <c r="T136" s="154"/>
      <c r="U136" s="154"/>
      <c r="V136" s="154"/>
      <c r="W136" s="154"/>
      <c r="X136" s="154"/>
      <c r="Y136" s="154"/>
      <c r="Z136" s="154"/>
      <c r="AA136" s="182"/>
      <c r="AB136" s="182"/>
      <c r="AC136" s="182"/>
      <c r="AD136" s="182"/>
      <c r="AE136" s="182"/>
    </row>
    <row r="137" spans="1:127" s="126" customFormat="1" ht="13.5" customHeight="1">
      <c r="A137" s="646" t="s">
        <v>5</v>
      </c>
      <c r="B137" s="345"/>
      <c r="C137" s="345"/>
      <c r="D137" s="345"/>
      <c r="E137" s="345"/>
      <c r="F137" s="345"/>
      <c r="G137" s="345"/>
      <c r="H137" s="346"/>
      <c r="I137" s="646" t="s">
        <v>8</v>
      </c>
      <c r="J137" s="345"/>
      <c r="K137" s="345"/>
      <c r="L137" s="346"/>
      <c r="M137" s="345" t="s">
        <v>94</v>
      </c>
      <c r="N137" s="346"/>
      <c r="O137" s="347" t="s">
        <v>95</v>
      </c>
      <c r="P137" s="348"/>
      <c r="Q137" s="347" t="s">
        <v>96</v>
      </c>
      <c r="R137" s="348"/>
      <c r="S137" s="674" t="s">
        <v>98</v>
      </c>
      <c r="T137" s="675"/>
      <c r="U137" s="348" t="s">
        <v>52</v>
      </c>
      <c r="V137" s="348"/>
      <c r="W137" s="347" t="s">
        <v>53</v>
      </c>
      <c r="X137" s="348"/>
      <c r="Y137" s="347" t="s">
        <v>48</v>
      </c>
      <c r="Z137" s="641"/>
    </row>
    <row r="138" spans="1:127" s="126" customFormat="1" ht="13.5" customHeight="1">
      <c r="A138" s="697" t="s">
        <v>102</v>
      </c>
      <c r="B138" s="698" t="s">
        <v>105</v>
      </c>
      <c r="C138" s="642"/>
      <c r="D138" s="642"/>
      <c r="E138" s="642"/>
      <c r="F138" s="642"/>
      <c r="G138" s="642"/>
      <c r="H138" s="699"/>
      <c r="I138" s="426" t="s">
        <v>106</v>
      </c>
      <c r="J138" s="427"/>
      <c r="K138" s="703"/>
      <c r="L138" s="704"/>
      <c r="M138" s="705">
        <f>'保育単価表（Ｂ型）②'!L4</f>
        <v>49010</v>
      </c>
      <c r="N138" s="706"/>
      <c r="O138" s="707">
        <f>IF(SUM(K138:L139)&gt;0,ROUNDDOWN(SUM(K138*M138,K139*M139)/N45,-1),0)</f>
        <v>0</v>
      </c>
      <c r="P138" s="708"/>
      <c r="Q138" s="708"/>
      <c r="R138" s="708"/>
      <c r="S138" s="708"/>
      <c r="T138" s="708"/>
      <c r="U138" s="708"/>
      <c r="V138" s="708"/>
      <c r="W138" s="708"/>
      <c r="X138" s="708"/>
      <c r="Y138" s="708"/>
      <c r="Z138" s="709"/>
      <c r="AA138" s="142" t="s">
        <v>100</v>
      </c>
      <c r="AB138" s="131" t="s">
        <v>103</v>
      </c>
      <c r="AC138" s="131" t="s">
        <v>104</v>
      </c>
      <c r="AD138" s="131" t="s">
        <v>117</v>
      </c>
    </row>
    <row r="139" spans="1:127" s="126" customFormat="1" ht="13.5" customHeight="1">
      <c r="A139" s="697"/>
      <c r="B139" s="700"/>
      <c r="C139" s="701"/>
      <c r="D139" s="701"/>
      <c r="E139" s="701"/>
      <c r="F139" s="701"/>
      <c r="G139" s="701"/>
      <c r="H139" s="702"/>
      <c r="I139" s="710" t="s">
        <v>107</v>
      </c>
      <c r="J139" s="711"/>
      <c r="K139" s="712"/>
      <c r="L139" s="713"/>
      <c r="M139" s="714">
        <f>'保育単価表（Ｂ型）②'!L5</f>
        <v>6130</v>
      </c>
      <c r="N139" s="715"/>
      <c r="O139" s="415"/>
      <c r="P139" s="416"/>
      <c r="Q139" s="416"/>
      <c r="R139" s="416"/>
      <c r="S139" s="416"/>
      <c r="T139" s="416"/>
      <c r="U139" s="416"/>
      <c r="V139" s="416"/>
      <c r="W139" s="416"/>
      <c r="X139" s="416"/>
      <c r="Y139" s="416"/>
      <c r="Z139" s="417"/>
    </row>
    <row r="140" spans="1:127" s="126" customFormat="1" ht="13.5" customHeight="1">
      <c r="A140" s="165" t="s">
        <v>102</v>
      </c>
      <c r="B140" s="698" t="s">
        <v>397</v>
      </c>
      <c r="C140" s="642"/>
      <c r="D140" s="642"/>
      <c r="E140" s="642"/>
      <c r="F140" s="642"/>
      <c r="G140" s="642"/>
      <c r="H140" s="699"/>
      <c r="I140" s="939" t="s">
        <v>405</v>
      </c>
      <c r="J140" s="939"/>
      <c r="K140" s="940"/>
      <c r="L140" s="940"/>
      <c r="M140" s="941">
        <f>'保育単価表（Ｂ型）②'!D7</f>
        <v>11030</v>
      </c>
      <c r="N140" s="941"/>
      <c r="O140" s="749">
        <f>IF(SUM(K140:L140)&gt;0,ROUNDDOWN(M140*K140/N45,-1),0)</f>
        <v>0</v>
      </c>
      <c r="P140" s="750"/>
      <c r="Q140" s="750"/>
      <c r="R140" s="750"/>
      <c r="S140" s="750"/>
      <c r="T140" s="750"/>
      <c r="U140" s="750"/>
      <c r="V140" s="750"/>
      <c r="W140" s="750"/>
      <c r="X140" s="750"/>
      <c r="Y140" s="750"/>
      <c r="Z140" s="751"/>
      <c r="AA140" s="125">
        <v>0</v>
      </c>
      <c r="AB140" s="125">
        <v>1</v>
      </c>
      <c r="AC140" s="125">
        <v>2</v>
      </c>
      <c r="AD140" s="125">
        <v>3</v>
      </c>
      <c r="AE140" s="125">
        <v>4</v>
      </c>
      <c r="AF140" s="125">
        <v>5</v>
      </c>
      <c r="AG140" s="125">
        <v>6</v>
      </c>
      <c r="AH140" s="125">
        <v>7</v>
      </c>
      <c r="AI140" s="125">
        <v>8</v>
      </c>
      <c r="AJ140" s="125">
        <v>9</v>
      </c>
      <c r="AK140" s="125">
        <v>10</v>
      </c>
      <c r="AL140" s="125">
        <v>11</v>
      </c>
      <c r="AM140" s="125">
        <v>12</v>
      </c>
      <c r="AN140" s="125">
        <v>13</v>
      </c>
      <c r="AO140" s="125">
        <v>14</v>
      </c>
      <c r="AP140" s="125">
        <v>15</v>
      </c>
      <c r="AQ140" s="125">
        <v>16</v>
      </c>
      <c r="AR140" s="125">
        <v>17</v>
      </c>
      <c r="AS140" s="125">
        <v>18</v>
      </c>
      <c r="AT140" s="125">
        <v>19</v>
      </c>
      <c r="AU140" s="125">
        <v>20</v>
      </c>
      <c r="AV140" s="125">
        <v>21</v>
      </c>
      <c r="AW140" s="125">
        <v>22</v>
      </c>
      <c r="AX140" s="125">
        <v>23</v>
      </c>
      <c r="AY140" s="125">
        <v>24</v>
      </c>
      <c r="AZ140" s="125">
        <v>25</v>
      </c>
      <c r="BA140" s="125">
        <v>26</v>
      </c>
      <c r="BB140" s="125">
        <v>27</v>
      </c>
      <c r="BC140" s="125">
        <v>28</v>
      </c>
      <c r="BD140" s="125">
        <v>29</v>
      </c>
      <c r="BE140" s="125">
        <v>30</v>
      </c>
      <c r="BF140" s="125">
        <v>31</v>
      </c>
      <c r="BG140" s="125"/>
      <c r="BH140" s="125"/>
      <c r="BI140" s="125"/>
      <c r="BJ140" s="125"/>
      <c r="BK140" s="125"/>
      <c r="BL140" s="125"/>
      <c r="BM140" s="125"/>
      <c r="BN140" s="125"/>
      <c r="BO140" s="125"/>
      <c r="BP140" s="125"/>
      <c r="BQ140" s="125"/>
      <c r="BR140" s="125"/>
      <c r="BS140" s="125"/>
      <c r="BT140" s="125"/>
      <c r="BU140" s="125"/>
      <c r="BV140" s="125"/>
      <c r="BW140" s="125"/>
      <c r="BX140" s="125"/>
      <c r="BY140" s="125"/>
      <c r="BZ140" s="125"/>
      <c r="CA140" s="125"/>
      <c r="CB140" s="125"/>
      <c r="CC140" s="125"/>
      <c r="CD140" s="125"/>
      <c r="CE140" s="125"/>
      <c r="CF140" s="125"/>
      <c r="CG140" s="125"/>
      <c r="CH140" s="125"/>
      <c r="CI140" s="125"/>
      <c r="CJ140" s="125"/>
      <c r="CK140" s="125"/>
      <c r="CL140" s="125"/>
      <c r="CM140" s="125"/>
      <c r="CN140" s="125"/>
      <c r="CO140" s="125"/>
      <c r="CP140" s="125"/>
      <c r="CQ140" s="125"/>
      <c r="CR140" s="125"/>
      <c r="CS140" s="125"/>
      <c r="CT140" s="125"/>
      <c r="CU140" s="125"/>
      <c r="CV140" s="125"/>
      <c r="CW140" s="125"/>
      <c r="CX140" s="125"/>
      <c r="CY140" s="125"/>
      <c r="CZ140" s="125"/>
      <c r="DA140" s="125"/>
      <c r="DB140" s="125"/>
      <c r="DC140" s="125"/>
      <c r="DD140" s="125"/>
      <c r="DE140" s="125"/>
      <c r="DF140" s="125"/>
      <c r="DG140" s="125"/>
      <c r="DH140" s="125"/>
      <c r="DI140" s="125"/>
      <c r="DJ140" s="125"/>
      <c r="DK140" s="125"/>
      <c r="DL140" s="125"/>
      <c r="DM140" s="125"/>
      <c r="DN140" s="125"/>
      <c r="DO140" s="125"/>
      <c r="DP140" s="125"/>
      <c r="DQ140" s="125"/>
      <c r="DR140" s="125"/>
      <c r="DS140" s="125"/>
      <c r="DT140" s="125"/>
      <c r="DU140" s="125"/>
      <c r="DV140" s="125"/>
      <c r="DW140" s="125"/>
    </row>
    <row r="141" spans="1:127" s="126" customFormat="1" ht="13.5" customHeight="1">
      <c r="A141" s="171" t="s">
        <v>44</v>
      </c>
      <c r="B141" s="643" t="s">
        <v>108</v>
      </c>
      <c r="C141" s="644"/>
      <c r="D141" s="644"/>
      <c r="E141" s="644"/>
      <c r="F141" s="644"/>
      <c r="G141" s="644"/>
      <c r="H141" s="645"/>
      <c r="I141" s="646" t="s">
        <v>109</v>
      </c>
      <c r="J141" s="345"/>
      <c r="K141" s="663"/>
      <c r="L141" s="664"/>
      <c r="M141" s="665">
        <f ca="1">IF(計算用!D36&lt;3,OFFSET('保育単価表（Ｂ型）②'!H10,計算用!$D$36,0),OFFSET('保育単価表（Ｂ型）②'!R10,計算用!$D$36-3,0))</f>
        <v>120</v>
      </c>
      <c r="N141" s="666"/>
      <c r="O141" s="647">
        <f>IF(OR(K141="その他",K141="１級地",K141="２級地",K141="３級地",K141="４級地"),ROUNDDOWN(M141,-1),0)</f>
        <v>0</v>
      </c>
      <c r="P141" s="648"/>
      <c r="Q141" s="648"/>
      <c r="R141" s="648"/>
      <c r="S141" s="648"/>
      <c r="T141" s="648"/>
      <c r="U141" s="648"/>
      <c r="V141" s="648"/>
      <c r="W141" s="648"/>
      <c r="X141" s="648"/>
      <c r="Y141" s="648"/>
      <c r="Z141" s="649"/>
    </row>
    <row r="142" spans="1:127" s="126" customFormat="1" ht="13.5" customHeight="1">
      <c r="A142" s="171" t="s">
        <v>102</v>
      </c>
      <c r="B142" s="643" t="s">
        <v>239</v>
      </c>
      <c r="C142" s="644"/>
      <c r="D142" s="644"/>
      <c r="E142" s="644"/>
      <c r="F142" s="644"/>
      <c r="G142" s="644"/>
      <c r="H142" s="645"/>
      <c r="I142" s="799"/>
      <c r="J142" s="831"/>
      <c r="K142" s="831"/>
      <c r="L142" s="800"/>
      <c r="M142" s="647">
        <f>'保育単価表（Ｂ型）②'!C14</f>
        <v>6270</v>
      </c>
      <c r="N142" s="649"/>
      <c r="O142" s="647">
        <f>IF(AND(I142="適用",OR(U53=3,X53=3)),M142,0)</f>
        <v>0</v>
      </c>
      <c r="P142" s="648"/>
      <c r="Q142" s="648"/>
      <c r="R142" s="648"/>
      <c r="S142" s="648"/>
      <c r="T142" s="648"/>
      <c r="U142" s="648"/>
      <c r="V142" s="648"/>
      <c r="W142" s="648"/>
      <c r="X142" s="648"/>
      <c r="Y142" s="648"/>
      <c r="Z142" s="649"/>
    </row>
    <row r="143" spans="1:127" s="126" customFormat="1" ht="13.5" customHeight="1">
      <c r="A143" s="171" t="s">
        <v>102</v>
      </c>
      <c r="B143" s="643" t="s">
        <v>240</v>
      </c>
      <c r="C143" s="644"/>
      <c r="D143" s="644"/>
      <c r="E143" s="644"/>
      <c r="F143" s="644"/>
      <c r="G143" s="644"/>
      <c r="H143" s="645"/>
      <c r="I143" s="799"/>
      <c r="J143" s="831"/>
      <c r="K143" s="831"/>
      <c r="L143" s="800"/>
      <c r="M143" s="647">
        <f>'保育単価表（Ｂ型）②'!C16</f>
        <v>162470</v>
      </c>
      <c r="N143" s="649"/>
      <c r="O143" s="647">
        <f>IF(AND(I143="適用",OR(U53=3,X53=3)),ROUNDDOWN(M143/N45,-1),0)</f>
        <v>0</v>
      </c>
      <c r="P143" s="648"/>
      <c r="Q143" s="648"/>
      <c r="R143" s="648"/>
      <c r="S143" s="648"/>
      <c r="T143" s="648"/>
      <c r="U143" s="648"/>
      <c r="V143" s="648"/>
      <c r="W143" s="648"/>
      <c r="X143" s="648"/>
      <c r="Y143" s="648"/>
      <c r="Z143" s="649"/>
    </row>
    <row r="144" spans="1:127" s="126" customFormat="1" ht="13.5" customHeight="1">
      <c r="A144" s="171" t="s">
        <v>102</v>
      </c>
      <c r="B144" s="643" t="s">
        <v>114</v>
      </c>
      <c r="C144" s="644"/>
      <c r="D144" s="644"/>
      <c r="E144" s="644"/>
      <c r="F144" s="644"/>
      <c r="G144" s="644"/>
      <c r="H144" s="645"/>
      <c r="I144" s="646" t="s">
        <v>115</v>
      </c>
      <c r="J144" s="345"/>
      <c r="K144" s="655"/>
      <c r="L144" s="656"/>
      <c r="M144" s="647">
        <f>'保育単価表（Ｂ型）②'!C18</f>
        <v>160000</v>
      </c>
      <c r="N144" s="649"/>
      <c r="O144" s="647">
        <f>IF(AND(K144&gt;0,OR(U53=3,X53=3)),ROUNDDOWN(MIN(K144,M144)/N45,-1),0)</f>
        <v>0</v>
      </c>
      <c r="P144" s="648"/>
      <c r="Q144" s="648"/>
      <c r="R144" s="648"/>
      <c r="S144" s="648"/>
      <c r="T144" s="648"/>
      <c r="U144" s="648"/>
      <c r="V144" s="648"/>
      <c r="W144" s="648"/>
      <c r="X144" s="648"/>
      <c r="Y144" s="648"/>
      <c r="Z144" s="649"/>
    </row>
    <row r="145" spans="1:27" s="126" customFormat="1" ht="13.5" customHeight="1">
      <c r="A145" s="158" t="s">
        <v>102</v>
      </c>
      <c r="B145" s="410" t="s">
        <v>7</v>
      </c>
      <c r="C145" s="580"/>
      <c r="D145" s="580"/>
      <c r="E145" s="580"/>
      <c r="F145" s="580"/>
      <c r="G145" s="580"/>
      <c r="H145" s="581"/>
      <c r="I145" s="426" t="s">
        <v>116</v>
      </c>
      <c r="J145" s="428"/>
      <c r="K145" s="657" t="s">
        <v>525</v>
      </c>
      <c r="L145" s="658"/>
      <c r="M145" s="705">
        <f ca="1">M146+M147</f>
        <v>10000</v>
      </c>
      <c r="N145" s="706"/>
      <c r="O145" s="707" t="e">
        <f ca="1">IF(OR(K145="A",K145="B",K145="C"),ROUNDDOWN(M145/N45,-1),0)</f>
        <v>#DIV/0!</v>
      </c>
      <c r="P145" s="708"/>
      <c r="Q145" s="708"/>
      <c r="R145" s="708"/>
      <c r="S145" s="708"/>
      <c r="T145" s="708"/>
      <c r="U145" s="708"/>
      <c r="V145" s="708"/>
      <c r="W145" s="708"/>
      <c r="X145" s="708"/>
      <c r="Y145" s="708"/>
      <c r="Z145" s="709"/>
    </row>
    <row r="146" spans="1:27" s="126" customFormat="1" ht="13.5" customHeight="1">
      <c r="A146" s="161"/>
      <c r="B146" s="173"/>
      <c r="C146" s="650" t="s">
        <v>101</v>
      </c>
      <c r="D146" s="464"/>
      <c r="E146" s="464"/>
      <c r="F146" s="464"/>
      <c r="G146" s="464"/>
      <c r="H146" s="465"/>
      <c r="I146" s="659"/>
      <c r="J146" s="660"/>
      <c r="K146" s="660"/>
      <c r="L146" s="661"/>
      <c r="M146" s="672">
        <f>IF(INDEX(計算用!$B$44:$B$47,MATCH(K145,計算用!$J$44:$J$47,0))&lt;2,'保育単価表（Ｂ型）②'!E21,IF(INDEX(計算用!$B$44:$B$47,MATCH(K145,計算用!$J$44:$J$47,0))=2,'保育単価表（Ｂ型）②'!E24,'保育単価表（Ｂ型）②'!D27))</f>
        <v>10000</v>
      </c>
      <c r="N146" s="673"/>
      <c r="O146" s="652" t="e">
        <f ca="1">O145-O147</f>
        <v>#DIV/0!</v>
      </c>
      <c r="P146" s="653"/>
      <c r="Q146" s="653"/>
      <c r="R146" s="653"/>
      <c r="S146" s="653"/>
      <c r="T146" s="653"/>
      <c r="U146" s="653"/>
      <c r="V146" s="653"/>
      <c r="W146" s="653"/>
      <c r="X146" s="653"/>
      <c r="Y146" s="653"/>
      <c r="Z146" s="654"/>
    </row>
    <row r="147" spans="1:27" s="126" customFormat="1" ht="13.5" customHeight="1">
      <c r="A147" s="162"/>
      <c r="B147" s="184"/>
      <c r="C147" s="669" t="s">
        <v>9</v>
      </c>
      <c r="D147" s="468"/>
      <c r="E147" s="468"/>
      <c r="F147" s="468"/>
      <c r="G147" s="468"/>
      <c r="H147" s="469"/>
      <c r="I147" s="368"/>
      <c r="J147" s="662"/>
      <c r="K147" s="662"/>
      <c r="L147" s="369"/>
      <c r="M147" s="670">
        <f ca="1">IF(INDEX(計算用!$B$44:$B$47,MATCH(K145,計算用!$J$44:$J$47,0))&lt;2,'保育単価表（Ｂ型）②'!K21,OFFSET('保育単価表（Ｂ型）②'!K21,(INDEX(計算用!$B$44:$B$47,MATCH(K145,計算用!$J$44:$J$47,0))-1)*3,0))*$K$66</f>
        <v>0</v>
      </c>
      <c r="N147" s="671"/>
      <c r="O147" s="652" t="e">
        <f ca="1">IF(OR(K145="A",K145="B",K145="C"),ROUNDDOWN(M147/N45,-1),0)</f>
        <v>#DIV/0!</v>
      </c>
      <c r="P147" s="653"/>
      <c r="Q147" s="653"/>
      <c r="R147" s="653"/>
      <c r="S147" s="653"/>
      <c r="T147" s="653"/>
      <c r="U147" s="653"/>
      <c r="V147" s="653"/>
      <c r="W147" s="653"/>
      <c r="X147" s="653"/>
      <c r="Y147" s="653"/>
      <c r="Z147" s="654"/>
    </row>
    <row r="148" spans="1:27" s="126" customFormat="1" ht="13.5" customHeight="1">
      <c r="A148" s="171" t="s">
        <v>102</v>
      </c>
      <c r="B148" s="676" t="s">
        <v>118</v>
      </c>
      <c r="C148" s="677"/>
      <c r="D148" s="677"/>
      <c r="E148" s="677"/>
      <c r="F148" s="677"/>
      <c r="G148" s="677"/>
      <c r="H148" s="678"/>
      <c r="I148" s="799"/>
      <c r="J148" s="831"/>
      <c r="K148" s="831"/>
      <c r="L148" s="800"/>
      <c r="M148" s="665">
        <f>'保育単価表（Ｂ型）②'!C29</f>
        <v>150000</v>
      </c>
      <c r="N148" s="666"/>
      <c r="O148" s="647">
        <f>IF(AND(I148="適用",OR(U53=3,X53=3)),ROUNDDOWN(M148/N45,-1),0)</f>
        <v>0</v>
      </c>
      <c r="P148" s="648"/>
      <c r="Q148" s="648"/>
      <c r="R148" s="648"/>
      <c r="S148" s="648"/>
      <c r="T148" s="648"/>
      <c r="U148" s="648"/>
      <c r="V148" s="648"/>
      <c r="W148" s="648"/>
      <c r="X148" s="648"/>
      <c r="Y148" s="648"/>
      <c r="Z148" s="649"/>
      <c r="AA148" s="130"/>
    </row>
    <row r="149" spans="1:27" s="126" customFormat="1" ht="13.5" customHeight="1">
      <c r="A149" s="642" t="s">
        <v>119</v>
      </c>
      <c r="B149" s="642"/>
      <c r="C149" s="642"/>
      <c r="D149" s="642"/>
      <c r="E149" s="642"/>
      <c r="F149" s="642"/>
      <c r="G149" s="642"/>
      <c r="H149" s="642"/>
      <c r="I149" s="642"/>
      <c r="J149" s="642"/>
      <c r="K149" s="642"/>
      <c r="L149" s="642"/>
      <c r="M149" s="642"/>
      <c r="N149" s="642"/>
      <c r="O149" s="642"/>
      <c r="P149" s="642"/>
      <c r="Q149" s="642"/>
      <c r="R149" s="642"/>
      <c r="S149" s="642"/>
      <c r="T149" s="642"/>
      <c r="U149" s="642"/>
      <c r="V149" s="642"/>
      <c r="W149" s="642"/>
      <c r="X149" s="642"/>
      <c r="Y149" s="642"/>
      <c r="Z149" s="642"/>
      <c r="AA149" s="130"/>
    </row>
    <row r="150" spans="1:27" s="126" customFormat="1" ht="13.5" customHeight="1">
      <c r="A150" s="642" t="s">
        <v>120</v>
      </c>
      <c r="B150" s="642"/>
      <c r="C150" s="642"/>
      <c r="D150" s="642"/>
      <c r="E150" s="642"/>
      <c r="F150" s="642"/>
      <c r="G150" s="642"/>
      <c r="H150" s="642"/>
      <c r="I150" s="642"/>
      <c r="J150" s="642"/>
      <c r="K150" s="642"/>
      <c r="L150" s="642"/>
      <c r="M150" s="642"/>
      <c r="N150" s="642"/>
      <c r="O150" s="642"/>
      <c r="P150" s="642"/>
      <c r="Q150" s="642"/>
      <c r="R150" s="642"/>
      <c r="S150" s="642"/>
      <c r="T150" s="642"/>
      <c r="U150" s="642"/>
      <c r="V150" s="642"/>
      <c r="W150" s="642"/>
      <c r="X150" s="642"/>
      <c r="Y150" s="642"/>
      <c r="Z150" s="642"/>
      <c r="AA150" s="130"/>
    </row>
    <row r="151" spans="1:27" s="126" customFormat="1" ht="13.5" customHeight="1">
      <c r="A151" s="185"/>
      <c r="B151" s="152"/>
      <c r="C151" s="152"/>
      <c r="D151" s="152"/>
      <c r="E151" s="152"/>
      <c r="F151" s="152"/>
      <c r="G151" s="152"/>
      <c r="H151" s="152"/>
      <c r="I151" s="150"/>
      <c r="J151" s="150"/>
      <c r="K151" s="150"/>
      <c r="L151" s="150"/>
      <c r="M151" s="151"/>
      <c r="N151" s="151"/>
      <c r="O151" s="150"/>
      <c r="P151" s="150"/>
      <c r="Q151" s="150"/>
      <c r="R151" s="150"/>
      <c r="S151" s="150"/>
      <c r="T151" s="150"/>
      <c r="U151" s="150"/>
      <c r="V151" s="150"/>
      <c r="W151" s="150"/>
      <c r="X151" s="150"/>
      <c r="Y151" s="150"/>
      <c r="Z151" s="150"/>
      <c r="AA151" s="130"/>
    </row>
    <row r="152" spans="1:27" s="126" customFormat="1" ht="13.5" customHeight="1">
      <c r="A152" s="347" t="s">
        <v>5</v>
      </c>
      <c r="B152" s="348"/>
      <c r="C152" s="348"/>
      <c r="D152" s="348"/>
      <c r="E152" s="348"/>
      <c r="F152" s="348"/>
      <c r="G152" s="348"/>
      <c r="H152" s="348"/>
      <c r="I152" s="348"/>
      <c r="J152" s="348"/>
      <c r="K152" s="348"/>
      <c r="L152" s="348"/>
      <c r="M152" s="348"/>
      <c r="N152" s="641"/>
      <c r="O152" s="347" t="s">
        <v>95</v>
      </c>
      <c r="P152" s="348"/>
      <c r="Q152" s="347" t="s">
        <v>96</v>
      </c>
      <c r="R152" s="348"/>
      <c r="S152" s="674" t="s">
        <v>98</v>
      </c>
      <c r="T152" s="675"/>
      <c r="U152" s="348" t="s">
        <v>52</v>
      </c>
      <c r="V152" s="348"/>
      <c r="W152" s="347" t="s">
        <v>53</v>
      </c>
      <c r="X152" s="348"/>
      <c r="Y152" s="347" t="s">
        <v>48</v>
      </c>
      <c r="Z152" s="641"/>
      <c r="AA152" s="130"/>
    </row>
    <row r="153" spans="1:27" s="126" customFormat="1" ht="13.5" customHeight="1">
      <c r="A153" s="618" t="s">
        <v>526</v>
      </c>
      <c r="B153" s="379"/>
      <c r="C153" s="379"/>
      <c r="D153" s="379"/>
      <c r="E153" s="379"/>
      <c r="F153" s="379"/>
      <c r="G153" s="379"/>
      <c r="H153" s="379"/>
      <c r="I153" s="379"/>
      <c r="J153" s="379"/>
      <c r="K153" s="379"/>
      <c r="L153" s="379"/>
      <c r="M153" s="614" t="s">
        <v>45</v>
      </c>
      <c r="N153" s="615"/>
      <c r="O153" s="353" t="e">
        <f ca="1">IF($I$123="適用",SUM($O$123,$O$138,$O$140,$O$141,$O$142,$O$143,$O$144,$O$145,$O$148),SUM($O$56,$O$67,O76,$O$88,$O$92,$O$95,$O$96,$O$101,$O$102,$O$108,$O$111,$O$138,$O$140,$O$141,$O$142,$O$143,$O$144,$O$145,$O$148))</f>
        <v>#N/A</v>
      </c>
      <c r="P153" s="354"/>
      <c r="Q153" s="354"/>
      <c r="R153" s="354"/>
      <c r="S153" s="398" t="e">
        <f ca="1">IF($I$123="適用",SUM($S$123,$O$138,$O$140,$O$141,$O$142,$O$143,$O$144,$O$145,$O$148),SUM($S$56,$O$67,O76,$O$88,$O$92,$O$95,$O$96,$O$101,$S$102,$O$108,$S$111,$O$138,$O$140,$O$141,$O$142,$O$143,$O$144,$O$145,$O$148))</f>
        <v>#N/A</v>
      </c>
      <c r="T153" s="355"/>
      <c r="U153" s="353" t="e">
        <f ca="1">IF($I$123="適用",SUM($U$123,$O$138,$O$140,$O$141,$O$142,$O$143,$O$144,$O$145,$O$148),SUM($U$56,$U$67,U76,$O$88,$O$92,$O$95,$O$96,$O$101,$U$102,$O$108,$U$111,$O$138,$O$140,$O$141,$O$142,$O$143,$O$144,$O$145,$O$148))</f>
        <v>#N/A</v>
      </c>
      <c r="V153" s="354"/>
      <c r="W153" s="354"/>
      <c r="X153" s="355"/>
      <c r="Y153" s="354" t="e">
        <f ca="1">IF($I$123="適用",SUM($Y$123,$O$138,$O$140,$O$141,$O$142,$O$143,$O$144,$O$145,$O$148),SUM($Y$56,$Y$67,Y77,$O$88,$O$92,$O$95,$O$96,$O$101,$Y$102,$O$108,$Y$111,$O$138,$O$140,$O$141,$O$142,$O$143,$O$144,$O$145,$O$148))</f>
        <v>#N/A</v>
      </c>
      <c r="Z153" s="355"/>
      <c r="AA153" s="130"/>
    </row>
    <row r="154" spans="1:27" s="126" customFormat="1" ht="13.5" customHeight="1">
      <c r="A154" s="619"/>
      <c r="B154" s="620"/>
      <c r="C154" s="620"/>
      <c r="D154" s="620"/>
      <c r="E154" s="620"/>
      <c r="F154" s="620"/>
      <c r="G154" s="620"/>
      <c r="H154" s="620"/>
      <c r="I154" s="620"/>
      <c r="J154" s="620"/>
      <c r="K154" s="620"/>
      <c r="L154" s="620"/>
      <c r="M154" s="621" t="s">
        <v>46</v>
      </c>
      <c r="N154" s="622"/>
      <c r="O154" s="399" t="e">
        <f ca="1">IF($I$123="適用",SUM($O$124,$O$138,$O$140,$O$141,$O$142,$O$143,$O$144,$O$145,$O$148),SUM($O$57,$O$68,O76,$O$88,$O$92,$O$95,$O$96,$O$101,$O$103,$O$108,$O$112,$O$138,$O$140,$O$141,$O$142,$O$143,$O$144,$O$145,$O$148))</f>
        <v>#N/A</v>
      </c>
      <c r="P154" s="400"/>
      <c r="Q154" s="400"/>
      <c r="R154" s="400"/>
      <c r="S154" s="667" t="e">
        <f ca="1">IF($I$123="適用",SUM($S$124,$O$138,$O$140,$O$141,$O$142,$O$143,$O$144,$O$145,$O$148),SUM($S$57,$O$68,O76,$O$88,$O$92,$O$95,$O$96,$O$101,$S$103,$O$108,$S$112,$O$138,$O$140,$O$141,$O$142,$O$143,$O$144,$O$145,$O$148))</f>
        <v>#N/A</v>
      </c>
      <c r="T154" s="668"/>
      <c r="U154" s="399" t="e">
        <f ca="1">IF($I$123="適用",SUM($U$124,$O$138,$O$140,$O$141,$O$142,$O$143,$O$144,$O$145,$O$148),SUM($U$57,$U$68,U76,$O$88,$O$92,$O$95,$O$96,$O$101,$U$103,$O$108,$U$112,$O$138,$O$140,$O$141,$O$142,$O$143,$O$144,$O$145,$O$148))</f>
        <v>#N/A</v>
      </c>
      <c r="V154" s="400"/>
      <c r="W154" s="400"/>
      <c r="X154" s="668"/>
      <c r="Y154" s="400" t="e">
        <f ca="1">IF($I$123="適用",SUM($Y$124,$O$138,$O$140,$O$141,$O$142,$O$143,$O$144,$O$145,$O$148),SUM($Y$57,$Y$68,Y77,$O$88,$O$92,$O$95,$O$96,$O$101,$Y$103,$O$108,$Y$112,$O$138,$O$140,$O$141,$O$142,$O$143,$O$144,$O$145,$O$148))</f>
        <v>#N/A</v>
      </c>
      <c r="Z154" s="668"/>
      <c r="AA154" s="130"/>
    </row>
    <row r="155" spans="1:27" s="126" customFormat="1" ht="13.5" customHeight="1">
      <c r="A155" s="186"/>
      <c r="B155" s="635" t="s">
        <v>316</v>
      </c>
      <c r="C155" s="635"/>
      <c r="D155" s="635"/>
      <c r="E155" s="635"/>
      <c r="F155" s="635"/>
      <c r="G155" s="635"/>
      <c r="H155" s="635"/>
      <c r="I155" s="635"/>
      <c r="J155" s="635"/>
      <c r="K155" s="635"/>
      <c r="L155" s="635"/>
      <c r="M155" s="621" t="s">
        <v>45</v>
      </c>
      <c r="N155" s="622"/>
      <c r="O155" s="342" t="e">
        <f ca="1">IF($I$123="適用",SUM($O$126,$O$147),SUM($O$67,O80,$O$91,$O$94,$O$106,$O$110,$O$114,$O$147))</f>
        <v>#N/A</v>
      </c>
      <c r="P155" s="340"/>
      <c r="Q155" s="340"/>
      <c r="R155" s="340"/>
      <c r="S155" s="638" t="e">
        <f ca="1">IF($I$123="適用",SUM($S$126,$O$147),SUM($O$67,O80,$O$91,$O$94,$S$106,$O$110,$S$114,$O$147))</f>
        <v>#N/A</v>
      </c>
      <c r="T155" s="341"/>
      <c r="U155" s="342" t="e">
        <f ca="1">IF($I$123="適用",SUM($U$126,$O$147),SUM($U$67,U80,$O$91,$O$94,$U$106,$O$110,$U$114,$O$147))</f>
        <v>#N/A</v>
      </c>
      <c r="V155" s="340"/>
      <c r="W155" s="340"/>
      <c r="X155" s="341"/>
      <c r="Y155" s="340" t="e">
        <f ca="1">IF($I$123="適用",SUM($Y$126,$O$147),SUM($Y$67,Y81,$O$91,$O$94,$Y$106,$O$110,$Y$114,$O$147))</f>
        <v>#N/A</v>
      </c>
      <c r="Z155" s="341"/>
      <c r="AA155" s="130"/>
    </row>
    <row r="156" spans="1:27" s="126" customFormat="1" ht="13.5" customHeight="1">
      <c r="A156" s="187"/>
      <c r="B156" s="620"/>
      <c r="C156" s="620"/>
      <c r="D156" s="620"/>
      <c r="E156" s="620"/>
      <c r="F156" s="620"/>
      <c r="G156" s="620"/>
      <c r="H156" s="620"/>
      <c r="I156" s="620"/>
      <c r="J156" s="620"/>
      <c r="K156" s="620"/>
      <c r="L156" s="620"/>
      <c r="M156" s="621" t="s">
        <v>46</v>
      </c>
      <c r="N156" s="622"/>
      <c r="O156" s="636" t="e">
        <f ca="1">IF($I$123="適用",SUM($O$127,$O$147),SUM($O$68,O80,$O$91,$O$94,$O$107,$O$110,$O$115,$O$147))</f>
        <v>#N/A</v>
      </c>
      <c r="P156" s="637"/>
      <c r="Q156" s="637"/>
      <c r="R156" s="637"/>
      <c r="S156" s="636" t="e">
        <f ca="1">IF($I$123="適用",SUM($S$127,$O$147),SUM($O$68,O80,$O$91,$O$94,$S$107,$O$110,$S$115,$O$147))</f>
        <v>#N/A</v>
      </c>
      <c r="T156" s="639"/>
      <c r="U156" s="640" t="e">
        <f ca="1">IF($I$123="適用",SUM($U$127,$O$147),SUM($U$68,U80,$O$91,$O$94,$U$107,$O$110,$U$115,$O$147))</f>
        <v>#N/A</v>
      </c>
      <c r="V156" s="418"/>
      <c r="W156" s="418"/>
      <c r="X156" s="419"/>
      <c r="Y156" s="418" t="e">
        <f ca="1">IF($I$123="適用",SUM($Y$127,$O$147),SUM($Y$68,Y81,$O$91,$O$94,$Y$107,$O$110,$Y$115,$O$147))</f>
        <v>#N/A</v>
      </c>
      <c r="Z156" s="419"/>
      <c r="AA156" s="130"/>
    </row>
    <row r="157" spans="1:27" s="240" customFormat="1" ht="13.5" hidden="1" customHeight="1">
      <c r="A157" s="623" t="s">
        <v>317</v>
      </c>
      <c r="B157" s="624"/>
      <c r="C157" s="624"/>
      <c r="D157" s="624"/>
      <c r="E157" s="624"/>
      <c r="F157" s="624"/>
      <c r="G157" s="624"/>
      <c r="H157" s="624"/>
      <c r="I157" s="624"/>
      <c r="J157" s="624"/>
      <c r="K157" s="624"/>
      <c r="L157" s="624"/>
      <c r="M157" s="536" t="s">
        <v>45</v>
      </c>
      <c r="N157" s="537"/>
      <c r="O157" s="547" t="e">
        <f ca="1">IF($I$123="適用",SUM($O$123,$O$138,$O$140,$O$141,$O$142,$O$143,$O$144,$O$145,$O$148),SUM($O$56,$O$67,O76,$O$88,$O$92,$O$95,$O$96,$O$101,$O$102,$O$108,$O$111,$O$138,$O$140,$O$141,$O$142,$O$143,$O$144,$O$145,$O$148))+4500</f>
        <v>#N/A</v>
      </c>
      <c r="P157" s="548"/>
      <c r="Q157" s="548"/>
      <c r="R157" s="548"/>
      <c r="S157" s="549" t="e">
        <f ca="1">IF($I$123="適用",SUM($S$123,$O$138,$O$140,$O$141,$O$142,$O$143,$O$144,$O$145,$O$148),SUM($S$56,$O$67,O76,$O$88,$O$92,$O$95,$O$96,$O$101,$S$102,$O$108,$S$111,$O$138,$O$140,$O$141,$O$142,$O$143,$O$144,$O$145,$O$148))+4500</f>
        <v>#N/A</v>
      </c>
      <c r="T157" s="550"/>
      <c r="U157" s="547" t="e">
        <f ca="1">IF($I$123="適用",SUM($U$123,$O$138,$O$140,$O$141,$O$142,$O$143,$O$144,$O$145,$O$148),SUM($U$56,$U$67,U76,$O$88,$O$92,$O$95,$O$96,$O$101,$U$102,$O$108,$U$111,$O$138,$O$140,$O$141,$O$142,$O$143,$O$144,$O$145,$O$148))</f>
        <v>#N/A</v>
      </c>
      <c r="V157" s="548"/>
      <c r="W157" s="548"/>
      <c r="X157" s="550"/>
      <c r="Y157" s="548" t="e">
        <f ca="1">IF($I$123="適用",SUM($Y$123,$O$138,$O$140,$O$141,$O$142,$O$143,$O$144,$O$145,$O$148),SUM($Y$56,$Y$67,Y77,$O$88,$O$92,$O$95,$O$96,$O$101,$Y$102,$O$108,$Y$111,$O$138,$O$140,$O$141,$O$142,$O$143,$O$144,$O$145,$O$148))</f>
        <v>#N/A</v>
      </c>
      <c r="Z157" s="550"/>
      <c r="AA157" s="239"/>
    </row>
    <row r="158" spans="1:27" s="240" customFormat="1" ht="13.5" hidden="1" customHeight="1">
      <c r="A158" s="535"/>
      <c r="B158" s="542"/>
      <c r="C158" s="542"/>
      <c r="D158" s="542"/>
      <c r="E158" s="542"/>
      <c r="F158" s="542"/>
      <c r="G158" s="542"/>
      <c r="H158" s="542"/>
      <c r="I158" s="542"/>
      <c r="J158" s="542"/>
      <c r="K158" s="542"/>
      <c r="L158" s="542"/>
      <c r="M158" s="538" t="s">
        <v>46</v>
      </c>
      <c r="N158" s="539"/>
      <c r="O158" s="551" t="e">
        <f ca="1">IF($I$123="適用",SUM($O$124,$O$138,$O$140,$O$141,$O$142,$O$143,$O$144,$O$145,$O$148),SUM($O$57,$O$68,O76,$O$88,$O$92,$O$95,$O$96,$O$101,$O$103,$O$108,$O$112,$O$138,$O$140,$O$141,$O$142,$O$143,$O$144,$O$145,$O$148))+4500</f>
        <v>#N/A</v>
      </c>
      <c r="P158" s="545"/>
      <c r="Q158" s="545"/>
      <c r="R158" s="545"/>
      <c r="S158" s="557" t="e">
        <f ca="1">IF($I$123="適用",SUM($S$124,$O$138,$O$140,$O$141,$O$142,$O$143,$O$144,$O$145,$O$148),SUM($S$57,$O$68,O76,$O$88,$O$92,$O$95,$O$96,$O$101,$S$103,$O$108,$S$112,$O$138,$O$140,$O$141,$O$142,$O$143,$O$144,$O$145,$O$148))+4500</f>
        <v>#N/A</v>
      </c>
      <c r="T158" s="546"/>
      <c r="U158" s="551" t="e">
        <f ca="1">IF($I$123="適用",SUM($U$124,$O$138,$O$140,$O$141,$O$142,$O$143,$O$144,$O$145,$O$148),SUM($U$57,$U$68,U76,$O$88,$O$92,$O$95,$O$96,$O$101,$U$103,$O$108,$U$112,$O$138,$O$140,$O$141,$O$142,$O$143,$O$144,$O$145,$O$148))</f>
        <v>#N/A</v>
      </c>
      <c r="V158" s="545"/>
      <c r="W158" s="545"/>
      <c r="X158" s="546"/>
      <c r="Y158" s="545" t="e">
        <f ca="1">IF($I$123="適用",SUM($Y$124,$O$138,$O$140,$O$141,$O$142,$O$143,$O$144,$O$145,$O$148),SUM($Y$57,$Y$68,Y77,$O$88,$O$92,$O$95,$O$96,$O$101,$Y$103,$O$108,$Y$112,$O$138,$O$140,$O$141,$O$142,$O$143,$O$144,$O$145,$O$148))</f>
        <v>#N/A</v>
      </c>
      <c r="Z158" s="546"/>
      <c r="AA158" s="239"/>
    </row>
    <row r="159" spans="1:27" s="240" customFormat="1" ht="13.5" hidden="1" customHeight="1">
      <c r="A159" s="241"/>
      <c r="B159" s="540" t="s">
        <v>316</v>
      </c>
      <c r="C159" s="540"/>
      <c r="D159" s="540"/>
      <c r="E159" s="540"/>
      <c r="F159" s="540"/>
      <c r="G159" s="540"/>
      <c r="H159" s="540"/>
      <c r="I159" s="540"/>
      <c r="J159" s="540"/>
      <c r="K159" s="540"/>
      <c r="L159" s="540"/>
      <c r="M159" s="538" t="s">
        <v>45</v>
      </c>
      <c r="N159" s="539"/>
      <c r="O159" s="519" t="e">
        <f ca="1">IF($I$123="適用",SUM($O$126,$O$147),SUM($O$67,O80,$O$91,$O$94,$O$106,$O$110,$O$114,$O$147))</f>
        <v>#N/A</v>
      </c>
      <c r="P159" s="520"/>
      <c r="Q159" s="520"/>
      <c r="R159" s="520"/>
      <c r="S159" s="521" t="e">
        <f ca="1">IF($I$123="適用",SUM($S$126,$O$147),SUM($O$67,O80,$O$91,$O$94,$S$106,$O$110,$S$114,$O$147))</f>
        <v>#N/A</v>
      </c>
      <c r="T159" s="522"/>
      <c r="U159" s="519" t="e">
        <f ca="1">IF($I$123="適用",SUM($U$126,$O$147),SUM($U$67,U80,$O$91,$O$94,$U$106,$O$110,$U$114,$O$147))</f>
        <v>#N/A</v>
      </c>
      <c r="V159" s="520"/>
      <c r="W159" s="520"/>
      <c r="X159" s="522"/>
      <c r="Y159" s="520" t="e">
        <f ca="1">IF($I$123="適用",SUM($Y$126,$O$147),SUM($Y$67,Y81,$O$91,$O$94,$Y$106,$O$110,$Y$114,$O$147))</f>
        <v>#N/A</v>
      </c>
      <c r="Z159" s="522"/>
      <c r="AA159" s="239"/>
    </row>
    <row r="160" spans="1:27" s="240" customFormat="1" ht="13.5" hidden="1" customHeight="1">
      <c r="A160" s="242"/>
      <c r="B160" s="542"/>
      <c r="C160" s="542"/>
      <c r="D160" s="542"/>
      <c r="E160" s="542"/>
      <c r="F160" s="542"/>
      <c r="G160" s="542"/>
      <c r="H160" s="542"/>
      <c r="I160" s="542"/>
      <c r="J160" s="542"/>
      <c r="K160" s="542"/>
      <c r="L160" s="542"/>
      <c r="M160" s="538" t="s">
        <v>46</v>
      </c>
      <c r="N160" s="539"/>
      <c r="O160" s="523" t="e">
        <f ca="1">IF($I$123="適用",SUM($O$127,$O$147),SUM($O$68,O80,$O$91,$O$94,$O$107,$O$110,$O$115,$O$147))</f>
        <v>#N/A</v>
      </c>
      <c r="P160" s="524"/>
      <c r="Q160" s="524"/>
      <c r="R160" s="524"/>
      <c r="S160" s="523" t="e">
        <f ca="1">IF($I$123="適用",SUM($S$127,$O$147),SUM($O$68,O80,$O$91,$O$94,$S$107,$O$110,$S$115,$O$147))</f>
        <v>#N/A</v>
      </c>
      <c r="T160" s="525"/>
      <c r="U160" s="544" t="e">
        <f ca="1">IF($I$123="適用",SUM($U$127,$O$147),SUM($U$68,U80,$O$91,$O$94,$U$107,$O$110,$U$115,$O$147))</f>
        <v>#N/A</v>
      </c>
      <c r="V160" s="529"/>
      <c r="W160" s="529"/>
      <c r="X160" s="530"/>
      <c r="Y160" s="529" t="e">
        <f ca="1">IF($I$123="適用",SUM($Y$127,$O$147),SUM($Y$68,Y81,$O$91,$O$94,$Y$107,$O$110,$Y$115,$O$147))</f>
        <v>#N/A</v>
      </c>
      <c r="Z160" s="530"/>
      <c r="AA160" s="239"/>
    </row>
    <row r="161" spans="1:27" s="240" customFormat="1" ht="13.5" hidden="1" customHeight="1">
      <c r="A161" s="623" t="s">
        <v>318</v>
      </c>
      <c r="B161" s="624"/>
      <c r="C161" s="624"/>
      <c r="D161" s="624"/>
      <c r="E161" s="624"/>
      <c r="F161" s="624"/>
      <c r="G161" s="624"/>
      <c r="H161" s="624"/>
      <c r="I161" s="624"/>
      <c r="J161" s="624"/>
      <c r="K161" s="624"/>
      <c r="L161" s="624"/>
      <c r="M161" s="536" t="s">
        <v>45</v>
      </c>
      <c r="N161" s="537"/>
      <c r="O161" s="547" t="e">
        <f ca="1">IF($I$123="適用",SUM($O$129,$O$138,$O$140,$O$141,$O$142,$O$143,$O$144,$O$145,$O$148),SUM($O$56,$O$67,O76,$O$82,$O$88,$O$92,$O$95,$O$96,$O$101,$O$102,$O$108,$O$117,$O$138,$O$140,$O$141,$O$142,$O$143,$O$144,$O$145,$O$148))</f>
        <v>#N/A</v>
      </c>
      <c r="P161" s="548"/>
      <c r="Q161" s="548"/>
      <c r="R161" s="548"/>
      <c r="S161" s="549" t="e">
        <f ca="1">IF($I$123="適用",SUM($S$129,$O$138,$O$140,$O$141,$O$142,$O$143,$O$144,$O$145,$O$148),SUM($S$56,$O$67,O76,$O$82,$O$88,$O$92,$O$95,$O$96,$O$101,$S$102,$O$108,$S$117,$O$138,$O$140,$O$141,$O$142,$O$143,$O$144,$O$145,$O$148))</f>
        <v>#N/A</v>
      </c>
      <c r="T161" s="550"/>
      <c r="U161" s="547" t="e">
        <f ca="1">IF($I$123="適用",SUM($U$129,$O$138,$O$140,$O$141,$O$142,$O$143,$O$144,$O$145,$O$148),SUM($U$56,$U$67,U76,$U$82,$O$88,$O$92,$O$95,$O$96,$O$101,$U$102,$O$108,$U$117,$O$138,$O$140,$O$141,$O$142,$O$143,$O$144,$O$145,$O$148))</f>
        <v>#N/A</v>
      </c>
      <c r="V161" s="548"/>
      <c r="W161" s="548"/>
      <c r="X161" s="550"/>
      <c r="Y161" s="548" t="e">
        <f ca="1">IF($I$123="適用",SUM($Y$129,$O$138,$O$140,$O$141,$O$142,$O$143,$O$144,$O$145,$O$148),SUM($Y$56,$Y$67,Y77,$Y$83,$O$88,$O$92,$O$95,$O$96,$O$101,$Y$102,$O$108,$Y$117,$O$138,$O$140,$O$141,$O$142,$O$143,$O$144,$O$145,$O$148))</f>
        <v>#N/A</v>
      </c>
      <c r="Z161" s="550"/>
      <c r="AA161" s="239"/>
    </row>
    <row r="162" spans="1:27" s="240" customFormat="1" ht="13.5" hidden="1" customHeight="1">
      <c r="A162" s="535"/>
      <c r="B162" s="542"/>
      <c r="C162" s="542"/>
      <c r="D162" s="542"/>
      <c r="E162" s="542"/>
      <c r="F162" s="542"/>
      <c r="G162" s="542"/>
      <c r="H162" s="542"/>
      <c r="I162" s="542"/>
      <c r="J162" s="542"/>
      <c r="K162" s="542"/>
      <c r="L162" s="542"/>
      <c r="M162" s="538" t="s">
        <v>46</v>
      </c>
      <c r="N162" s="539"/>
      <c r="O162" s="551" t="e">
        <f ca="1">IF($I$123="適用",SUM($O$130,$O$138,$O$140,$O$141,$O$142,$O$143,$O$144,$O$145,$O$148),SUM($O$57,$O$68,O76,$O$82,$O$88,$O$92,$O$95,$O$96,$O$101,$O$103,$O$108,$O$118,$O$138,$O$140,$O$141,$O$142,$O$143,$O$144,$O$145,$O$148))</f>
        <v>#N/A</v>
      </c>
      <c r="P162" s="545"/>
      <c r="Q162" s="545"/>
      <c r="R162" s="545"/>
      <c r="S162" s="557" t="e">
        <f ca="1">IF($I$123="適用",SUM($S$130,$O$138,$O$140,$O$141,$O$142,$O$143,$O$144,$O$145,$O$148),SUM($S$57,$O$68,O76,$O$82,$O$88,$O$92,$O$95,$O$96,$O$101,$S$103,$O$108,$S$118,$O$138,$O$140,$O$141,$O$142,$O$143,$O$144,$O$145,$O$148))</f>
        <v>#N/A</v>
      </c>
      <c r="T162" s="546"/>
      <c r="U162" s="551" t="e">
        <f ca="1">IF($I$123="適用",SUM($U$130,$O$138,$O$140,$O$141,$O$142,$O$143,$O$144,$O$145,$O$148),SUM($U$57,$U$68,U76,$U$82,$O$88,$O$92,$O$95,$O$96,$O$101,$U$103,$O$108,$U$118,$O$138,$O$140,$O$141,$O$142,$O$143,$O$144,$O$145,$O$148))</f>
        <v>#N/A</v>
      </c>
      <c r="V162" s="545"/>
      <c r="W162" s="545"/>
      <c r="X162" s="546"/>
      <c r="Y162" s="545" t="e">
        <f ca="1">IF($I$123="適用",SUM($Y$130,$O$138,$O$140,$O$141,$O$142,$O$143,$O$144,$O$145,$O$148),SUM($Y$57,$Y$68,Y77,$Y$83,$O$88,$O$92,$O$95,$O$96,$O$101,$Y$103,$O$108,$Y$118,$O$138,$O$140,$O$141,$O$142,$O$143,$O$144,$O$145,$O$148))</f>
        <v>#N/A</v>
      </c>
      <c r="Z162" s="546"/>
      <c r="AA162" s="239"/>
    </row>
    <row r="163" spans="1:27" s="240" customFormat="1" ht="13.5" hidden="1" customHeight="1">
      <c r="A163" s="241"/>
      <c r="B163" s="540" t="s">
        <v>316</v>
      </c>
      <c r="C163" s="540"/>
      <c r="D163" s="540"/>
      <c r="E163" s="540"/>
      <c r="F163" s="540"/>
      <c r="G163" s="540"/>
      <c r="H163" s="540"/>
      <c r="I163" s="540"/>
      <c r="J163" s="540"/>
      <c r="K163" s="540"/>
      <c r="L163" s="540"/>
      <c r="M163" s="538" t="s">
        <v>45</v>
      </c>
      <c r="N163" s="539"/>
      <c r="O163" s="519" t="e">
        <f ca="1">IF($I$123="適用",SUM($O$132,$O$147),SUM($O$67,O80,$O$86,$O$91,$O$94,$O$106,$O$110,$O$120,$O$147))</f>
        <v>#N/A</v>
      </c>
      <c r="P163" s="520"/>
      <c r="Q163" s="520"/>
      <c r="R163" s="520"/>
      <c r="S163" s="521" t="e">
        <f ca="1">IF($I$123="適用",SUM($S$132,$O$147),SUM($O$67,O80,$O$86,$O$91,$O$94,$S$106,$O$110,$S$120,$O$147))</f>
        <v>#N/A</v>
      </c>
      <c r="T163" s="522"/>
      <c r="U163" s="519" t="e">
        <f ca="1">IF($I$123="適用",SUM($U$132,$O$147),SUM($U$67,U80,$U$86,$O$91,$O$94,$U$106,$O$110,$U$120,$O$147))</f>
        <v>#N/A</v>
      </c>
      <c r="V163" s="520"/>
      <c r="W163" s="520"/>
      <c r="X163" s="522"/>
      <c r="Y163" s="520" t="e">
        <f ca="1">IF($I$123="適用",SUM($Y$132,$O$147),SUM($Y$67,Y81,$Y$87,$O$91,$O$94,$Y$106,$O$110,$Y$120,$O$147))</f>
        <v>#N/A</v>
      </c>
      <c r="Z163" s="522"/>
      <c r="AA163" s="239"/>
    </row>
    <row r="164" spans="1:27" s="240" customFormat="1" ht="13.5" hidden="1" customHeight="1">
      <c r="A164" s="242"/>
      <c r="B164" s="542"/>
      <c r="C164" s="542"/>
      <c r="D164" s="542"/>
      <c r="E164" s="542"/>
      <c r="F164" s="542"/>
      <c r="G164" s="542"/>
      <c r="H164" s="542"/>
      <c r="I164" s="542"/>
      <c r="J164" s="542"/>
      <c r="K164" s="542"/>
      <c r="L164" s="542"/>
      <c r="M164" s="538" t="s">
        <v>46</v>
      </c>
      <c r="N164" s="539"/>
      <c r="O164" s="523" t="e">
        <f ca="1">IF($I$123="適用",SUM($O$133,$O$147),SUM($O$68,O80,$O$86,$O$91,$O$94,$O$107,$O$110,$O$121,$O$147))</f>
        <v>#N/A</v>
      </c>
      <c r="P164" s="524"/>
      <c r="Q164" s="524"/>
      <c r="R164" s="524"/>
      <c r="S164" s="523" t="e">
        <f ca="1">IF($I$123="適用",SUM($S$133,$O$147),SUM($O$68,O80,$O$86,$O$91,$O$94,$S$107,$O$110,$S$121,$O$147))</f>
        <v>#N/A</v>
      </c>
      <c r="T164" s="525"/>
      <c r="U164" s="544" t="e">
        <f ca="1">IF($I$123="適用",SUM($U$133,$O$147),SUM($U$68,U80,$U$86,$O$91,$O$94,$U$107,$O$110,$U$121,$O$147))</f>
        <v>#N/A</v>
      </c>
      <c r="V164" s="529"/>
      <c r="W164" s="529"/>
      <c r="X164" s="530"/>
      <c r="Y164" s="529" t="e">
        <f ca="1">IF($I$123="適用",SUM($Y$133,$O$147),SUM($Y$68,Y81,$Y$87,$O$91,$O$94,$Y$107,$O$110,$Y$121,$O$147))</f>
        <v>#N/A</v>
      </c>
      <c r="Z164" s="530"/>
      <c r="AA164" s="239"/>
    </row>
    <row r="165" spans="1:27" s="126" customFormat="1" ht="13.5" customHeight="1">
      <c r="A165" s="618" t="s">
        <v>319</v>
      </c>
      <c r="B165" s="379"/>
      <c r="C165" s="379"/>
      <c r="D165" s="379"/>
      <c r="E165" s="379"/>
      <c r="F165" s="379"/>
      <c r="G165" s="379"/>
      <c r="H165" s="379"/>
      <c r="I165" s="379"/>
      <c r="J165" s="379"/>
      <c r="K165" s="379"/>
      <c r="L165" s="379"/>
      <c r="M165" s="614" t="s">
        <v>45</v>
      </c>
      <c r="N165" s="615"/>
      <c r="O165" s="353" t="e">
        <f ca="1">IF($I$123="適用",SUM($O$129,$O$138,$O$140,$O$141,$O$142,$O$143,$O$144,$O$145,$O$148),SUM($O$56,$O$67,O76,$O$82,$O$88,$O$92,$O$95,$O$96,$O$101,$O$102,$O$108,$O$117,$O$138,$O$140,$O$141,$O$142,$O$143,$O$144,$O$145,$O$148))+4500</f>
        <v>#N/A</v>
      </c>
      <c r="P165" s="354"/>
      <c r="Q165" s="354"/>
      <c r="R165" s="354"/>
      <c r="S165" s="398" t="e">
        <f ca="1">IF($I$123="適用",SUM($S$129,$O$138,$O$140,$O$141,$O$142,$O$143,$O$144,$O$145,$O$148),SUM($S$56,$O$67,O76,$O$82,$O$88,$O$92,$O$95,$O$96,$O$101,$S$102,$O$108,$S$117,$O$138,$O$140,$O$141,$O$142,$O$143,$O$144,$O$145,$O$148))+4500</f>
        <v>#N/A</v>
      </c>
      <c r="T165" s="355"/>
      <c r="U165" s="353" t="e">
        <f ca="1">IF($I$123="適用",SUM($U$129,$O$138,$O$140,$O$141,$O$142,$O$143,$O$144,$O$145,$O$148),SUM($U$56,$U$67,U76,$U$82,$O$88,$O$92,$O$95,$O$96,$O$101,$U$102,$O$108,$U$117,$O$138,$O$140,$O$141,$O$142,$O$143,$O$144,$O$145,$O$148))</f>
        <v>#N/A</v>
      </c>
      <c r="V165" s="354"/>
      <c r="W165" s="354"/>
      <c r="X165" s="355"/>
      <c r="Y165" s="354" t="e">
        <f ca="1">IF($I$123="適用",SUM($Y$129,$O$138,$O$140,$O$141,$O$142,$O$143,$O$144,$O$145,$O$148),SUM($Y$56,$Y$67,Y77,$Y$83,$O$88,$O$92,$O$95,$O$96,$O$101,$Y$102,$O$108,$Y$117,$O$138,$O$140,$O$141,$O$142,$O$143,$O$144,$O$145,$O$148))</f>
        <v>#N/A</v>
      </c>
      <c r="Z165" s="355"/>
      <c r="AA165" s="130"/>
    </row>
    <row r="166" spans="1:27" s="126" customFormat="1" ht="13.5" customHeight="1">
      <c r="A166" s="619"/>
      <c r="B166" s="620"/>
      <c r="C166" s="620"/>
      <c r="D166" s="620"/>
      <c r="E166" s="620"/>
      <c r="F166" s="620"/>
      <c r="G166" s="620"/>
      <c r="H166" s="620"/>
      <c r="I166" s="620"/>
      <c r="J166" s="620"/>
      <c r="K166" s="620"/>
      <c r="L166" s="620"/>
      <c r="M166" s="621" t="s">
        <v>46</v>
      </c>
      <c r="N166" s="622"/>
      <c r="O166" s="399" t="e">
        <f ca="1">IF($I$123="適用",SUM($O$130,$O$138,$O$140,$O$141,$O$142,$O$143,$O$144,$O$145,$O$148),SUM($O$57,$O$68,O76,$O$82,$O$88,$O$92,$O$95,$O$96,$O$101,$O$103,$O$108,$O$118,$O$138,$O$140,$O$141,$O$142,$O$143,$O$144,$O$145,$O$148))+4500</f>
        <v>#N/A</v>
      </c>
      <c r="P166" s="400"/>
      <c r="Q166" s="400"/>
      <c r="R166" s="400"/>
      <c r="S166" s="667" t="e">
        <f ca="1">IF($I$123="適用",SUM($S$130,$O$138,$O$140,$O$141,$O$142,$O$143,$O$144,$O$145,$O$148),SUM($S$57,$O$68,O76,$O$82,$O$88,$O$92,$O$95,$O$96,$O$101,$S$103,$O$108,$S$118,$O$138,$O$140,$O$141,$O$142,$O$143,$O$144,$O$145,$O$148))+4500</f>
        <v>#N/A</v>
      </c>
      <c r="T166" s="668"/>
      <c r="U166" s="399" t="e">
        <f ca="1">IF($I$123="適用",SUM($U$130,$O$138,$O$140,$O$141,$O$142,$O$143,$O$144,$O$145,$O$148),SUM($U$57,$U$68,U76,$U$82,$O$88,$O$92,$O$95,$O$96,$O$101,$U$103,$O$108,$U$118,$O$138,$O$140,$O$141,$O$142,$O$143,$O$144,$O$145,$O$148))</f>
        <v>#N/A</v>
      </c>
      <c r="V166" s="400"/>
      <c r="W166" s="400"/>
      <c r="X166" s="668"/>
      <c r="Y166" s="400" t="e">
        <f ca="1">IF($I$123="適用",SUM($Y$130,$O$138,$O$140,$O$141,$O$142,$O$143,$O$144,$O$145,$O$148),SUM($Y$57,$Y$68,Y77,$Y$83,$O$88,$O$92,$O$95,$O$96,$O$101,$Y$103,$O$108,$Y$118,$O$138,$O$140,$O$141,$O$142,$O$143,$O$144,$O$145,$O$148))</f>
        <v>#N/A</v>
      </c>
      <c r="Z166" s="668"/>
      <c r="AA166" s="130"/>
    </row>
    <row r="167" spans="1:27" s="126" customFormat="1" ht="13.5" customHeight="1">
      <c r="A167" s="186"/>
      <c r="B167" s="635" t="s">
        <v>316</v>
      </c>
      <c r="C167" s="635"/>
      <c r="D167" s="635"/>
      <c r="E167" s="635"/>
      <c r="F167" s="635"/>
      <c r="G167" s="635"/>
      <c r="H167" s="635"/>
      <c r="I167" s="635"/>
      <c r="J167" s="635"/>
      <c r="K167" s="635"/>
      <c r="L167" s="635"/>
      <c r="M167" s="621" t="s">
        <v>45</v>
      </c>
      <c r="N167" s="622"/>
      <c r="O167" s="342" t="e">
        <f ca="1">IF($I$123="適用",SUM($O$132,$O$147),SUM($O$67,O80,$O$86,$O$91,$O$94,$O$106,$O$110,$O$120,$O$147))</f>
        <v>#N/A</v>
      </c>
      <c r="P167" s="340"/>
      <c r="Q167" s="340"/>
      <c r="R167" s="340"/>
      <c r="S167" s="638" t="e">
        <f ca="1">IF($I$123="適用",SUM($S$132,$O$147),SUM($O$67,O80,$O$86,$O$91,$O$94,$S$106,$O$110,$S$120,$O$147))</f>
        <v>#N/A</v>
      </c>
      <c r="T167" s="341"/>
      <c r="U167" s="342" t="e">
        <f ca="1">IF($I$123="適用",SUM($U$132,$O$147),SUM($U$67,U80,$U$86,$O$91,$O$94,$U$106,$O$110,$U$120,$O$147))</f>
        <v>#N/A</v>
      </c>
      <c r="V167" s="340"/>
      <c r="W167" s="340"/>
      <c r="X167" s="341"/>
      <c r="Y167" s="340" t="e">
        <f ca="1">IF($I$123="適用",SUM($Y$132,$O$147),SUM($Y$67,Y81,$Y$87,$O$91,$O$94,$Y$106,$O$110,$Y$120,$O$147))</f>
        <v>#N/A</v>
      </c>
      <c r="Z167" s="341"/>
      <c r="AA167" s="130"/>
    </row>
    <row r="168" spans="1:27" s="126" customFormat="1" ht="13.5" customHeight="1">
      <c r="A168" s="187"/>
      <c r="B168" s="620"/>
      <c r="C168" s="620"/>
      <c r="D168" s="620"/>
      <c r="E168" s="620"/>
      <c r="F168" s="620"/>
      <c r="G168" s="620"/>
      <c r="H168" s="620"/>
      <c r="I168" s="620"/>
      <c r="J168" s="620"/>
      <c r="K168" s="620"/>
      <c r="L168" s="620"/>
      <c r="M168" s="621" t="s">
        <v>46</v>
      </c>
      <c r="N168" s="622"/>
      <c r="O168" s="636" t="e">
        <f ca="1">IF($I$123="適用",SUM($O$133,$O$147),SUM($O$68,O80,$O$86,$O$91,$O$94,$O$107,$O$110,$O$121,$O$147))</f>
        <v>#N/A</v>
      </c>
      <c r="P168" s="637"/>
      <c r="Q168" s="637"/>
      <c r="R168" s="637"/>
      <c r="S168" s="636" t="e">
        <f ca="1">IF($I$123="適用",SUM($S$133,$O$147),SUM($O$68,O80,$O$86,$O$91,$O$94,$S$107,$O$110,$S$121,$O$147))</f>
        <v>#N/A</v>
      </c>
      <c r="T168" s="639"/>
      <c r="U168" s="838" t="e">
        <f ca="1">IF($I$123="適用",SUM($U$133,$O$147),SUM($U$68,U80,$U$86,$O$91,$O$94,$U$107,$O$110,$U$121,$O$147))</f>
        <v>#N/A</v>
      </c>
      <c r="V168" s="839"/>
      <c r="W168" s="839"/>
      <c r="X168" s="840"/>
      <c r="Y168" s="418" t="e">
        <f ca="1">IF($I$123="適用",SUM($Y$133,$O$147),SUM($Y$68,Y81,$Y$87,$O$91,$O$94,$Y$107,$O$110,$Y$121,$O$147))</f>
        <v>#N/A</v>
      </c>
      <c r="Z168" s="419"/>
      <c r="AA168" s="130"/>
    </row>
    <row r="169" spans="1:27" s="126" customFormat="1" ht="13.5" customHeight="1">
      <c r="A169" s="608" t="s">
        <v>478</v>
      </c>
      <c r="B169" s="609"/>
      <c r="C169" s="609"/>
      <c r="D169" s="609"/>
      <c r="E169" s="609"/>
      <c r="F169" s="609"/>
      <c r="G169" s="609"/>
      <c r="H169" s="609"/>
      <c r="I169" s="609"/>
      <c r="J169" s="609"/>
      <c r="K169" s="609"/>
      <c r="L169" s="610"/>
      <c r="M169" s="614" t="s">
        <v>45</v>
      </c>
      <c r="N169" s="615"/>
      <c r="O169" s="616">
        <f>'在籍児童一覧（小規模保育事業B型）'!Q31</f>
        <v>0</v>
      </c>
      <c r="P169" s="617"/>
      <c r="Q169" s="616">
        <f>'在籍児童一覧（小規模保育事業B型）'!S31</f>
        <v>0</v>
      </c>
      <c r="R169" s="617"/>
      <c r="S169" s="616">
        <f>'在籍児童一覧（小規模保育事業B型）'!U31</f>
        <v>0</v>
      </c>
      <c r="T169" s="617"/>
      <c r="U169" s="616">
        <f>'在籍児童一覧（小規模保育事業B型）'!W31</f>
        <v>0</v>
      </c>
      <c r="V169" s="617"/>
      <c r="W169" s="616">
        <f>'在籍児童一覧（小規模保育事業B型）'!Y31</f>
        <v>0</v>
      </c>
      <c r="X169" s="617"/>
      <c r="Y169" s="616">
        <f>'在籍児童一覧（小規模保育事業B型）'!AA31</f>
        <v>0</v>
      </c>
      <c r="Z169" s="617"/>
      <c r="AA169" s="130"/>
    </row>
    <row r="170" spans="1:27" s="126" customFormat="1" ht="13.5" customHeight="1">
      <c r="A170" s="611"/>
      <c r="B170" s="612"/>
      <c r="C170" s="612"/>
      <c r="D170" s="612"/>
      <c r="E170" s="612"/>
      <c r="F170" s="612"/>
      <c r="G170" s="612"/>
      <c r="H170" s="612"/>
      <c r="I170" s="612"/>
      <c r="J170" s="612"/>
      <c r="K170" s="612"/>
      <c r="L170" s="613"/>
      <c r="M170" s="590" t="s">
        <v>46</v>
      </c>
      <c r="N170" s="591"/>
      <c r="O170" s="592">
        <f>'在籍児童一覧（小規模保育事業B型）'!Q61</f>
        <v>0</v>
      </c>
      <c r="P170" s="593"/>
      <c r="Q170" s="592">
        <f>'在籍児童一覧（小規模保育事業B型）'!S61</f>
        <v>0</v>
      </c>
      <c r="R170" s="593"/>
      <c r="S170" s="592">
        <f>'在籍児童一覧（小規模保育事業B型）'!U61</f>
        <v>0</v>
      </c>
      <c r="T170" s="593"/>
      <c r="U170" s="592">
        <f>'在籍児童一覧（小規模保育事業B型）'!W61</f>
        <v>0</v>
      </c>
      <c r="V170" s="593"/>
      <c r="W170" s="592">
        <f>'在籍児童一覧（小規模保育事業B型）'!Y61</f>
        <v>0</v>
      </c>
      <c r="X170" s="593"/>
      <c r="Y170" s="592">
        <f>'在籍児童一覧（小規模保育事業B型）'!AA61</f>
        <v>0</v>
      </c>
      <c r="Z170" s="593"/>
      <c r="AA170" s="130"/>
    </row>
    <row r="171" spans="1:27" s="240" customFormat="1" ht="13.5" hidden="1" customHeight="1">
      <c r="A171" s="594" t="s">
        <v>527</v>
      </c>
      <c r="B171" s="595"/>
      <c r="C171" s="595"/>
      <c r="D171" s="595"/>
      <c r="E171" s="595"/>
      <c r="F171" s="595"/>
      <c r="G171" s="595"/>
      <c r="H171" s="595"/>
      <c r="I171" s="595"/>
      <c r="J171" s="595"/>
      <c r="K171" s="595"/>
      <c r="L171" s="596"/>
      <c r="M171" s="536" t="s">
        <v>45</v>
      </c>
      <c r="N171" s="537"/>
      <c r="O171" s="625">
        <f>'在籍児童一覧（小規模保育事業B型）'!Q33</f>
        <v>0</v>
      </c>
      <c r="P171" s="626"/>
      <c r="Q171" s="625">
        <f>'在籍児童一覧（小規模保育事業B型）'!S33</f>
        <v>0</v>
      </c>
      <c r="R171" s="626"/>
      <c r="S171" s="625">
        <f>'在籍児童一覧（小規模保育事業B型）'!U33</f>
        <v>0</v>
      </c>
      <c r="T171" s="626"/>
      <c r="U171" s="627"/>
      <c r="V171" s="628"/>
      <c r="W171" s="628"/>
      <c r="X171" s="628"/>
      <c r="Y171" s="628"/>
      <c r="Z171" s="629"/>
      <c r="AA171" s="239"/>
    </row>
    <row r="172" spans="1:27" s="240" customFormat="1" ht="13.5" hidden="1" customHeight="1">
      <c r="A172" s="597"/>
      <c r="B172" s="598"/>
      <c r="C172" s="598"/>
      <c r="D172" s="598"/>
      <c r="E172" s="598"/>
      <c r="F172" s="598"/>
      <c r="G172" s="598"/>
      <c r="H172" s="598"/>
      <c r="I172" s="598"/>
      <c r="J172" s="598"/>
      <c r="K172" s="598"/>
      <c r="L172" s="599"/>
      <c r="M172" s="496" t="s">
        <v>46</v>
      </c>
      <c r="N172" s="497"/>
      <c r="O172" s="633">
        <f>'在籍児童一覧（小規模保育事業B型）'!Q63</f>
        <v>0</v>
      </c>
      <c r="P172" s="634"/>
      <c r="Q172" s="633">
        <f>'在籍児童一覧（小規模保育事業B型）'!S63</f>
        <v>0</v>
      </c>
      <c r="R172" s="634"/>
      <c r="S172" s="633">
        <f>'在籍児童一覧（小規模保育事業B型）'!U63</f>
        <v>0</v>
      </c>
      <c r="T172" s="634"/>
      <c r="U172" s="630"/>
      <c r="V172" s="631"/>
      <c r="W172" s="631"/>
      <c r="X172" s="631"/>
      <c r="Y172" s="631"/>
      <c r="Z172" s="632"/>
      <c r="AA172" s="239"/>
    </row>
    <row r="173" spans="1:27" s="126" customFormat="1" ht="13.5" customHeight="1">
      <c r="A173" s="608" t="s">
        <v>479</v>
      </c>
      <c r="B173" s="609"/>
      <c r="C173" s="609"/>
      <c r="D173" s="609"/>
      <c r="E173" s="609"/>
      <c r="F173" s="609"/>
      <c r="G173" s="609"/>
      <c r="H173" s="609"/>
      <c r="I173" s="609"/>
      <c r="J173" s="609"/>
      <c r="K173" s="609"/>
      <c r="L173" s="610"/>
      <c r="M173" s="614" t="s">
        <v>45</v>
      </c>
      <c r="N173" s="615"/>
      <c r="O173" s="616">
        <f>'在籍児童一覧（小規模保育事業B型）'!Q35</f>
        <v>0</v>
      </c>
      <c r="P173" s="617"/>
      <c r="Q173" s="616">
        <f>'在籍児童一覧（小規模保育事業B型）'!S35</f>
        <v>0</v>
      </c>
      <c r="R173" s="617"/>
      <c r="S173" s="616">
        <f>'在籍児童一覧（小規模保育事業B型）'!U35</f>
        <v>0</v>
      </c>
      <c r="T173" s="617"/>
      <c r="U173" s="616">
        <f>'在籍児童一覧（小規模保育事業B型）'!W35</f>
        <v>0</v>
      </c>
      <c r="V173" s="617"/>
      <c r="W173" s="616">
        <f>'在籍児童一覧（小規模保育事業B型）'!Y35</f>
        <v>0</v>
      </c>
      <c r="X173" s="617"/>
      <c r="Y173" s="616">
        <f>'在籍児童一覧（小規模保育事業B型）'!AA35</f>
        <v>0</v>
      </c>
      <c r="Z173" s="617"/>
      <c r="AA173" s="130"/>
    </row>
    <row r="174" spans="1:27" s="126" customFormat="1" ht="13.5" customHeight="1">
      <c r="A174" s="611"/>
      <c r="B174" s="612"/>
      <c r="C174" s="612"/>
      <c r="D174" s="612"/>
      <c r="E174" s="612"/>
      <c r="F174" s="612"/>
      <c r="G174" s="612"/>
      <c r="H174" s="612"/>
      <c r="I174" s="612"/>
      <c r="J174" s="612"/>
      <c r="K174" s="612"/>
      <c r="L174" s="613"/>
      <c r="M174" s="590" t="s">
        <v>46</v>
      </c>
      <c r="N174" s="591"/>
      <c r="O174" s="592">
        <f>'在籍児童一覧（小規模保育事業B型）'!Q65</f>
        <v>0</v>
      </c>
      <c r="P174" s="593"/>
      <c r="Q174" s="592">
        <f>'在籍児童一覧（小規模保育事業B型）'!S65</f>
        <v>0</v>
      </c>
      <c r="R174" s="593"/>
      <c r="S174" s="592">
        <f>'在籍児童一覧（小規模保育事業B型）'!U65</f>
        <v>0</v>
      </c>
      <c r="T174" s="593"/>
      <c r="U174" s="592">
        <f>'在籍児童一覧（小規模保育事業B型）'!W65</f>
        <v>0</v>
      </c>
      <c r="V174" s="593"/>
      <c r="W174" s="592">
        <f>'在籍児童一覧（小規模保育事業B型）'!Y65</f>
        <v>0</v>
      </c>
      <c r="X174" s="593"/>
      <c r="Y174" s="592">
        <f>'在籍児童一覧（小規模保育事業B型）'!AA65</f>
        <v>0</v>
      </c>
      <c r="Z174" s="593"/>
      <c r="AA174" s="130"/>
    </row>
    <row r="175" spans="1:27" s="240" customFormat="1" ht="13.5" hidden="1" customHeight="1">
      <c r="A175" s="594" t="s">
        <v>528</v>
      </c>
      <c r="B175" s="595"/>
      <c r="C175" s="595"/>
      <c r="D175" s="595"/>
      <c r="E175" s="595"/>
      <c r="F175" s="595"/>
      <c r="G175" s="595"/>
      <c r="H175" s="595"/>
      <c r="I175" s="595"/>
      <c r="J175" s="595"/>
      <c r="K175" s="595"/>
      <c r="L175" s="596"/>
      <c r="M175" s="536" t="s">
        <v>45</v>
      </c>
      <c r="N175" s="537"/>
      <c r="O175" s="555">
        <f>'在籍児童一覧（小規模保育事業B型）'!Q37</f>
        <v>0</v>
      </c>
      <c r="P175" s="556"/>
      <c r="Q175" s="555">
        <f>'在籍児童一覧（小規模保育事業B型）'!S37</f>
        <v>0</v>
      </c>
      <c r="R175" s="556"/>
      <c r="S175" s="555">
        <f>'在籍児童一覧（小規模保育事業B型）'!U37</f>
        <v>0</v>
      </c>
      <c r="T175" s="556"/>
      <c r="U175" s="600"/>
      <c r="V175" s="601"/>
      <c r="W175" s="601"/>
      <c r="X175" s="601"/>
      <c r="Y175" s="601"/>
      <c r="Z175" s="602"/>
      <c r="AA175" s="239"/>
    </row>
    <row r="176" spans="1:27" s="240" customFormat="1" ht="13.5" hidden="1" customHeight="1">
      <c r="A176" s="597"/>
      <c r="B176" s="598"/>
      <c r="C176" s="598"/>
      <c r="D176" s="598"/>
      <c r="E176" s="598"/>
      <c r="F176" s="598"/>
      <c r="G176" s="598"/>
      <c r="H176" s="598"/>
      <c r="I176" s="598"/>
      <c r="J176" s="598"/>
      <c r="K176" s="598"/>
      <c r="L176" s="599"/>
      <c r="M176" s="496" t="s">
        <v>46</v>
      </c>
      <c r="N176" s="497"/>
      <c r="O176" s="606">
        <f>'在籍児童一覧（小規模保育事業B型）'!Q67</f>
        <v>0</v>
      </c>
      <c r="P176" s="607"/>
      <c r="Q176" s="606">
        <f>'在籍児童一覧（小規模保育事業B型）'!S67</f>
        <v>0</v>
      </c>
      <c r="R176" s="607"/>
      <c r="S176" s="606">
        <f>'在籍児童一覧（小規模保育事業B型）'!U67</f>
        <v>0</v>
      </c>
      <c r="T176" s="607"/>
      <c r="U176" s="603"/>
      <c r="V176" s="604"/>
      <c r="W176" s="604"/>
      <c r="X176" s="604"/>
      <c r="Y176" s="604"/>
      <c r="Z176" s="605"/>
      <c r="AA176" s="239"/>
    </row>
    <row r="177" spans="1:27" s="126" customFormat="1" ht="13.5" customHeight="1">
      <c r="A177" s="579" t="s">
        <v>320</v>
      </c>
      <c r="B177" s="580"/>
      <c r="C177" s="580"/>
      <c r="D177" s="580"/>
      <c r="E177" s="580"/>
      <c r="F177" s="580"/>
      <c r="G177" s="580"/>
      <c r="H177" s="580"/>
      <c r="I177" s="580"/>
      <c r="J177" s="580"/>
      <c r="K177" s="580"/>
      <c r="L177" s="580"/>
      <c r="M177" s="580"/>
      <c r="N177" s="581"/>
      <c r="O177" s="582" t="e">
        <f ca="1">SUM($O$153*O169,$O$154*O170,$O$157*O171,$O$158*O172,$O$161*O173,$O$162*O174,$O$165*O175,$O$166*O176)</f>
        <v>#N/A</v>
      </c>
      <c r="P177" s="583"/>
      <c r="Q177" s="582" t="e">
        <f ca="1">SUM($O$153*Q169,$O$154*Q170,$O$157*Q171,$O$158*Q172,$O$161*Q173,$O$162*Q174,$O$165*Q175,$O$166*Q176)</f>
        <v>#N/A</v>
      </c>
      <c r="R177" s="583"/>
      <c r="S177" s="582" t="e">
        <f ca="1">SUM($S$153*S169,$S$154*S170,$S$157*S171,$S$158*S172,$S$161*S173,$S$162*S174,$S$165*S175,$S$166*S176)</f>
        <v>#N/A</v>
      </c>
      <c r="T177" s="583"/>
      <c r="U177" s="582" t="e">
        <f ca="1">SUM($U$153*U169,$U$154*U170,$U$157*U171:V171,$U$158*U172,$U$161*U173,$U$162*U174,$U$165*U175,$U$166*U176)</f>
        <v>#N/A</v>
      </c>
      <c r="V177" s="583"/>
      <c r="W177" s="582" t="e">
        <f ca="1">SUM($U$153*W169,$U$154*W170,$U$157*W171:X171,$U$158*W172,$U$161*W173,$U$162*W174,$U$165*W175,$U$166*W176)</f>
        <v>#N/A</v>
      </c>
      <c r="X177" s="583"/>
      <c r="Y177" s="582" t="e">
        <f ca="1">SUM($Y$153*Y169,$Y$154*Y170,$Y$157*Y171:Z171,$Y$158*Y172,$Y$161*Y173,$Y$162*Y174,$Y$165*Y175,$Y$166*Y176)</f>
        <v>#N/A</v>
      </c>
      <c r="Z177" s="583"/>
      <c r="AA177" s="130"/>
    </row>
    <row r="178" spans="1:27" s="126" customFormat="1" ht="13.5" customHeight="1">
      <c r="A178" s="188"/>
      <c r="B178" s="467" t="s">
        <v>316</v>
      </c>
      <c r="C178" s="468"/>
      <c r="D178" s="468"/>
      <c r="E178" s="468"/>
      <c r="F178" s="468"/>
      <c r="G178" s="468"/>
      <c r="H178" s="468"/>
      <c r="I178" s="468"/>
      <c r="J178" s="468"/>
      <c r="K178" s="468"/>
      <c r="L178" s="468"/>
      <c r="M178" s="468"/>
      <c r="N178" s="469"/>
      <c r="O178" s="584" t="e">
        <f ca="1">SUM($O$155*O169,$O$156*O170,$O$159*O171,$O$160*O172,$O$163*O173,$O$164*O174,$O$167*O175,$O$168*O176)</f>
        <v>#N/A</v>
      </c>
      <c r="P178" s="585"/>
      <c r="Q178" s="584" t="e">
        <f ca="1">SUM($O$155*Q169,$O$156*Q170,$O$159*Q171,$O$160*Q172,$O$163*Q173,$O$164*Q174,$O$167*Q175,$O$168*Q176)</f>
        <v>#N/A</v>
      </c>
      <c r="R178" s="585"/>
      <c r="S178" s="584" t="e">
        <f ca="1">SUM($S$155*S169,$S$156*S170,$S$159*S171,$S$160*S172,$S$163*S173,$S$164*S174,$S$167*S175,$S$168*S176)</f>
        <v>#N/A</v>
      </c>
      <c r="T178" s="585"/>
      <c r="U178" s="584" t="e">
        <f ca="1">SUM($U$155*U169,$U$156*U170,$U$159*U171,$U$160*U172,$U$163*U173,$U$164*U174,$U$167*U175,$U$168*U176)</f>
        <v>#N/A</v>
      </c>
      <c r="V178" s="585"/>
      <c r="W178" s="584" t="e">
        <f ca="1">SUM($U$155*W169,$U$156*W170,$U$159*W171,$U$160*W172,$U$163*W173,$U$164*W174,$U$167*W175,$U$168*W176)</f>
        <v>#N/A</v>
      </c>
      <c r="X178" s="585"/>
      <c r="Y178" s="586" t="e">
        <f ca="1">SUM($Y$155*Y169,$Y$156*Y170,$Y$159*Y171,$Y$160*Y172,$Y$163*Y173,$Y$164*Y174,$Y$168*Y175,$Y$168*Y176)</f>
        <v>#N/A</v>
      </c>
      <c r="Z178" s="587"/>
      <c r="AA178" s="130"/>
    </row>
    <row r="179" spans="1:27" s="240" customFormat="1" ht="13.5" hidden="1" customHeight="1">
      <c r="A179" s="558" t="s">
        <v>393</v>
      </c>
      <c r="B179" s="535" t="s">
        <v>321</v>
      </c>
      <c r="C179" s="444"/>
      <c r="D179" s="444"/>
      <c r="E179" s="444"/>
      <c r="F179" s="444"/>
      <c r="G179" s="444"/>
      <c r="H179" s="444"/>
      <c r="I179" s="444"/>
      <c r="J179" s="444"/>
      <c r="K179" s="444"/>
      <c r="L179" s="444"/>
      <c r="M179" s="444"/>
      <c r="N179" s="445"/>
      <c r="O179" s="544" t="e">
        <f ca="1">IF($I$123="適用",SUM($O$125,$O$138,$O$140,$O$141,$O$142,$O$143,$O$144,$O$145,$O$148),SUM($O$58,$O$68,O76,$O$88,$O$92,$O$95,$O$96,$O$101,$O$103,$O$108,$O$113,$O$138,$O$140,$O$141,$O$142,$O$143,$O$144,$O$145,$O$148))</f>
        <v>#N/A</v>
      </c>
      <c r="P179" s="529"/>
      <c r="Q179" s="529"/>
      <c r="R179" s="530"/>
      <c r="S179" s="529" t="e">
        <f ca="1">IF($I$123="適用",SUM($S$125,$O$138,$O$140,$O$141,$O$142,$O$143,$O$144,$O$145,$O$148),SUM($S$58,$O$68,O76,$O$88,$O$92,$O$95,$O$96,$O$101,$S$103,$O$108,$S$113,$O$138,$O$140,$O$141,$O$142,$O$143,$O$144,$O$145,$O$148))</f>
        <v>#N/A</v>
      </c>
      <c r="T179" s="530"/>
      <c r="U179" s="544" t="e">
        <f ca="1">IF($I$123="適用",SUM($U$125,$O$138,$O$140,$O$141,$O$142,$O$143,$O$144,$O$145,$O$148),SUM($U$58,$U$68,U76,$O$88,$O$92,$O$95,$O$96,$O$101,$U$103,$O$108,$U$113,$O$138,$O$140,$O$141,$O$142,$O$143,$O$144,$O$145,$O$148))</f>
        <v>#N/A</v>
      </c>
      <c r="V179" s="530"/>
      <c r="W179" s="561"/>
      <c r="X179" s="562"/>
      <c r="Y179" s="563"/>
      <c r="Z179" s="564"/>
      <c r="AA179" s="239"/>
    </row>
    <row r="180" spans="1:27" s="240" customFormat="1" ht="13.5" hidden="1" customHeight="1">
      <c r="A180" s="559"/>
      <c r="B180" s="241"/>
      <c r="C180" s="569" t="s">
        <v>316</v>
      </c>
      <c r="D180" s="540"/>
      <c r="E180" s="540"/>
      <c r="F180" s="540"/>
      <c r="G180" s="540"/>
      <c r="H180" s="540"/>
      <c r="I180" s="540"/>
      <c r="J180" s="540"/>
      <c r="K180" s="540"/>
      <c r="L180" s="540"/>
      <c r="M180" s="540"/>
      <c r="N180" s="541"/>
      <c r="O180" s="570" t="e">
        <f ca="1">IF($I$123="適用",SUM($O$128,$O$147),SUM($O$68,O80,$O$91,$O$94,$O$107,$O$110,$O$116,$O$147))</f>
        <v>#N/A</v>
      </c>
      <c r="P180" s="588"/>
      <c r="Q180" s="588"/>
      <c r="R180" s="571"/>
      <c r="S180" s="588" t="e">
        <f ca="1">IF($I$123="適用",SUM($S$128,$O$147),SUM($O$68,O80,$O$91,$O$94,$S$107,$O$110,$S$116,$O$147))</f>
        <v>#N/A</v>
      </c>
      <c r="T180" s="571"/>
      <c r="U180" s="570" t="e">
        <f ca="1">IF($I$123="適用",SUM($U$128,$O$147),SUM($U$68,U80,$O$91,$O$94,$U$107,$O$110,$U$116,$O$147))</f>
        <v>#N/A</v>
      </c>
      <c r="V180" s="571"/>
      <c r="W180" s="561"/>
      <c r="X180" s="562"/>
      <c r="Y180" s="562"/>
      <c r="Z180" s="565"/>
      <c r="AA180" s="239"/>
    </row>
    <row r="181" spans="1:27" s="240" customFormat="1" ht="13.5" hidden="1" customHeight="1">
      <c r="A181" s="559"/>
      <c r="B181" s="532" t="s">
        <v>322</v>
      </c>
      <c r="C181" s="533"/>
      <c r="D181" s="533"/>
      <c r="E181" s="533"/>
      <c r="F181" s="533"/>
      <c r="G181" s="533"/>
      <c r="H181" s="533"/>
      <c r="I181" s="533"/>
      <c r="J181" s="533"/>
      <c r="K181" s="533"/>
      <c r="L181" s="533"/>
      <c r="M181" s="533"/>
      <c r="N181" s="534"/>
      <c r="O181" s="572" t="e">
        <f ca="1">IF($I$123="適用",SUM($O$125,$O$138,$O$140,$O$141,$O$142,$O$143,$O$144,$O$145,$O$148),SUM($O$58,$O$68,O76,$O$88,$O$92,$O$95,$O$96,$O$101,$O$103,$O$108,$O$113,$O$138,$O$140,$O$141,$O$142,$O$143,$O$144,$O$145,$O$148))+4500</f>
        <v>#N/A</v>
      </c>
      <c r="P181" s="589"/>
      <c r="Q181" s="589"/>
      <c r="R181" s="573"/>
      <c r="S181" s="589" t="e">
        <f ca="1">IF($I$123="適用",SUM($S$125,$O$138,$O$140,$O$141,$O$142,$O$143,$O$144,$O$145,$O$148),SUM($S$58,$O$68,O76,$O$88,$O$92,$O$95,$O$96,$O$101,$S$103,$O$108,$S$113,$O$138,$O$140,$O$141,$O$142,$O$143,$O$144,$O$145,$O$148))+4500</f>
        <v>#N/A</v>
      </c>
      <c r="T181" s="573"/>
      <c r="U181" s="572" t="e">
        <f ca="1">IF($I$123="適用",SUM($U$125,$O$138,$O$140,$O$141,$O$142,$O$143,$O$144,$O$145,$O$148),SUM($U$58,$U$68,U76,$O$88,$O$92,$O$95,$O$96,$O$101,$U$103,$O$108,$U$113,$O$138,$O$140,$O$141,$O$142,$O$143,$O$144,$O$145,$O$148))</f>
        <v>#N/A</v>
      </c>
      <c r="V181" s="573"/>
      <c r="W181" s="561"/>
      <c r="X181" s="562"/>
      <c r="Y181" s="562"/>
      <c r="Z181" s="565"/>
      <c r="AA181" s="239"/>
    </row>
    <row r="182" spans="1:27" s="240" customFormat="1" ht="13.5" hidden="1" customHeight="1">
      <c r="A182" s="559"/>
      <c r="B182" s="241"/>
      <c r="C182" s="574" t="s">
        <v>316</v>
      </c>
      <c r="D182" s="448"/>
      <c r="E182" s="448"/>
      <c r="F182" s="448"/>
      <c r="G182" s="448"/>
      <c r="H182" s="448"/>
      <c r="I182" s="448"/>
      <c r="J182" s="448"/>
      <c r="K182" s="448"/>
      <c r="L182" s="448"/>
      <c r="M182" s="448"/>
      <c r="N182" s="449"/>
      <c r="O182" s="570" t="e">
        <f ca="1">IF($I$123="適用",SUM($O$128,$O$147),SUM($O$68,O80,$O$91,$O$94,$O$107,$O$110,$O$116,$O$147))</f>
        <v>#N/A</v>
      </c>
      <c r="P182" s="588"/>
      <c r="Q182" s="588"/>
      <c r="R182" s="571"/>
      <c r="S182" s="588" t="e">
        <f ca="1">IF($I$123="適用",SUM($S$128,$O$147),SUM($O$68,O80,$O$91,$O$94,$S$107,$O$110,$S$116,$O$147))</f>
        <v>#N/A</v>
      </c>
      <c r="T182" s="571"/>
      <c r="U182" s="570" t="e">
        <f ca="1">IF($I$123="適用",SUM($U$128,$O$147),SUM($U$68,U80,$O$91,$O$94,$U$107,$O$110,$U$116,$O$147))</f>
        <v>#N/A</v>
      </c>
      <c r="V182" s="571"/>
      <c r="W182" s="561"/>
      <c r="X182" s="562"/>
      <c r="Y182" s="562"/>
      <c r="Z182" s="565"/>
      <c r="AA182" s="239"/>
    </row>
    <row r="183" spans="1:27" s="240" customFormat="1" ht="13.5" hidden="1" customHeight="1">
      <c r="A183" s="559"/>
      <c r="B183" s="532" t="s">
        <v>323</v>
      </c>
      <c r="C183" s="533"/>
      <c r="D183" s="533"/>
      <c r="E183" s="533"/>
      <c r="F183" s="533"/>
      <c r="G183" s="533"/>
      <c r="H183" s="533"/>
      <c r="I183" s="533"/>
      <c r="J183" s="533"/>
      <c r="K183" s="533"/>
      <c r="L183" s="533"/>
      <c r="M183" s="533"/>
      <c r="N183" s="534"/>
      <c r="O183" s="572" t="e">
        <f ca="1">IF($I$123="適用",SUM($O$131,$O$138,$O$140,$O$141,$O$142,$O$143,$O$144,$O$145,$O$148),SUM($O$58,$O$68,O76,$O$82,$O$88,$O$92,$O$95,$O$96,$O$101,$O$103,$O$108,$O$119,$O$138,$O$140,$O$141,$O$142,$O$143,$O$144,$O$145,$O$148))</f>
        <v>#N/A</v>
      </c>
      <c r="P183" s="589"/>
      <c r="Q183" s="589"/>
      <c r="R183" s="573"/>
      <c r="S183" s="589" t="e">
        <f ca="1">IF($I$123="適用",SUM($S$131,$O$138,$O$140,$O$141,$O$142,$O$143,$O$144,$O$145,$O$148),SUM($S$58,$O$68,O76,$O$82,$O$88,$O$92,$O$95,$O$96,$O$101,$S$103,$O$108,$S$119,$O$138,$O$140,$O$141,$O$142,$O$143,$O$144,$O$145,$O$148))</f>
        <v>#N/A</v>
      </c>
      <c r="T183" s="573"/>
      <c r="U183" s="572" t="e">
        <f ca="1">IF($I$123="適用",SUM($U$131,$O$138,$O$140,$O$141,$O$142,$O$143,$O$144,$O$145,$O$148),SUM($U$58,$U$68,U76,$U$82,$O$88,$O$92,$O$95,$O$96,$O$101,$U$103,$O$108,$U$119,$O$138,$O$140,$O$141,$O$142,$O$143,$O$144,$O$145,$O$148))</f>
        <v>#N/A</v>
      </c>
      <c r="V183" s="573"/>
      <c r="W183" s="561"/>
      <c r="X183" s="562"/>
      <c r="Y183" s="562"/>
      <c r="Z183" s="565"/>
      <c r="AA183" s="239"/>
    </row>
    <row r="184" spans="1:27" s="240" customFormat="1" ht="13.5" hidden="1" customHeight="1">
      <c r="A184" s="559"/>
      <c r="B184" s="241"/>
      <c r="C184" s="574" t="s">
        <v>316</v>
      </c>
      <c r="D184" s="448"/>
      <c r="E184" s="448"/>
      <c r="F184" s="448"/>
      <c r="G184" s="448"/>
      <c r="H184" s="448"/>
      <c r="I184" s="448"/>
      <c r="J184" s="448"/>
      <c r="K184" s="448"/>
      <c r="L184" s="448"/>
      <c r="M184" s="448"/>
      <c r="N184" s="449"/>
      <c r="O184" s="570" t="e">
        <f ca="1">IF($I$123="適用",SUM($O$134,$O$147),SUM($O$68,O80,$O$86,$O$91,$O$94,$O$107,$O$110,$O$122,$O$147))</f>
        <v>#N/A</v>
      </c>
      <c r="P184" s="588"/>
      <c r="Q184" s="588"/>
      <c r="R184" s="571"/>
      <c r="S184" s="588" t="e">
        <f ca="1">IF($I$123="適用",SUM($S$134,$O$147),SUM($O$68,O80,$O$86,$O$91,$O$94,$S$107,$O$110,$S$122,$O$147))</f>
        <v>#N/A</v>
      </c>
      <c r="T184" s="571"/>
      <c r="U184" s="570" t="e">
        <f ca="1">IF($I$123="適用",SUM($U$134,$O$147),SUM($U$68,U80,$U$86,$O$91,$O$94,$U$107,$O$110,$U$116,$O$147))</f>
        <v>#N/A</v>
      </c>
      <c r="V184" s="571"/>
      <c r="W184" s="561"/>
      <c r="X184" s="562"/>
      <c r="Y184" s="562"/>
      <c r="Z184" s="565"/>
      <c r="AA184" s="239"/>
    </row>
    <row r="185" spans="1:27" s="240" customFormat="1" ht="13.5" hidden="1" customHeight="1">
      <c r="A185" s="559"/>
      <c r="B185" s="532" t="s">
        <v>319</v>
      </c>
      <c r="C185" s="533"/>
      <c r="D185" s="533"/>
      <c r="E185" s="533"/>
      <c r="F185" s="533"/>
      <c r="G185" s="533"/>
      <c r="H185" s="533"/>
      <c r="I185" s="533"/>
      <c r="J185" s="533"/>
      <c r="K185" s="533"/>
      <c r="L185" s="533"/>
      <c r="M185" s="533"/>
      <c r="N185" s="534"/>
      <c r="O185" s="572" t="e">
        <f ca="1">IF($I$123="適用",SUM($O$131,$O$138,$O$140,$O$141,$O$142,$O$143,$O$144,$O$145,$O$148),SUM($O$58,$O$68,O76,$O$82,$O$88,$O$92,$O$95,$O$96,$O$101,$O$103,$O$108,$O$119,$O$138,$O$140,$O$141,$O$142,$O$143,$O$144,$O$145,$O$148))+4500</f>
        <v>#N/A</v>
      </c>
      <c r="P185" s="589"/>
      <c r="Q185" s="589"/>
      <c r="R185" s="573"/>
      <c r="S185" s="589" t="e">
        <f ca="1">IF($I$123="適用",SUM($S$131,$O$138,$O$140,$O$141,$O$142,$O$143,$O$144,$O$145,$O$148),SUM($S$58,$O$68,O76,$O$82,$O$88,$O$92,$O$95,$O$96,$O$101,$S$103,$O$108,$S$119,$O$138,$O$140,$O$141,$O$142,$O$143,$O$144,$O$145,$O$148))+4500</f>
        <v>#N/A</v>
      </c>
      <c r="T185" s="573"/>
      <c r="U185" s="572" t="e">
        <f ca="1">IF($I$123="適用",SUM($U$131,$O$138,$O$140,$O$141,$O$142,$O$143,$O$144,$O$145,$O$148),SUM($U$58,$U$68,U76,$U$82,$O$88,$O$92,$O$95,$O$96,$O$101,$U$103,$O$108,$U$119,$O$138,$O$140,$O$141,$O$142,$O$143,$O$144,$O$145,$O$148))</f>
        <v>#N/A</v>
      </c>
      <c r="V185" s="573"/>
      <c r="W185" s="561"/>
      <c r="X185" s="562"/>
      <c r="Y185" s="562"/>
      <c r="Z185" s="565"/>
      <c r="AA185" s="239"/>
    </row>
    <row r="186" spans="1:27" s="240" customFormat="1" ht="13.5" hidden="1" customHeight="1">
      <c r="A186" s="559"/>
      <c r="B186" s="241"/>
      <c r="C186" s="574" t="s">
        <v>316</v>
      </c>
      <c r="D186" s="448"/>
      <c r="E186" s="448"/>
      <c r="F186" s="448"/>
      <c r="G186" s="448"/>
      <c r="H186" s="448"/>
      <c r="I186" s="448"/>
      <c r="J186" s="448"/>
      <c r="K186" s="448"/>
      <c r="L186" s="448"/>
      <c r="M186" s="448"/>
      <c r="N186" s="449"/>
      <c r="O186" s="570" t="e">
        <f ca="1">IF($I$123="適用",SUM($O$134,$O$147),SUM($O$68,O80,$O$86,$O$91,$O$94,$O$107,$O$110,$O$122,$O$147))</f>
        <v>#N/A</v>
      </c>
      <c r="P186" s="588"/>
      <c r="Q186" s="588"/>
      <c r="R186" s="571"/>
      <c r="S186" s="588" t="e">
        <f ca="1">IF($I$123="適用",SUM($S$134,$O$147),SUM($O$68,O80,$O$86,$O$91,$O$94,$S$107,$O$110,$S$122,$O$147))</f>
        <v>#N/A</v>
      </c>
      <c r="T186" s="571"/>
      <c r="U186" s="570" t="e">
        <f ca="1">IF($I$123="適用",SUM($U$134,$O$147),SUM($U$68,U80,$U$86,$O$91,$O$94,$U$107,$O$110,$U$116,$O$147))</f>
        <v>#N/A</v>
      </c>
      <c r="V186" s="571"/>
      <c r="W186" s="561"/>
      <c r="X186" s="562"/>
      <c r="Y186" s="562"/>
      <c r="Z186" s="565"/>
      <c r="AA186" s="239"/>
    </row>
    <row r="187" spans="1:27" s="240" customFormat="1" ht="13.5" hidden="1" customHeight="1">
      <c r="A187" s="559"/>
      <c r="B187" s="552" t="s">
        <v>324</v>
      </c>
      <c r="C187" s="553"/>
      <c r="D187" s="553"/>
      <c r="E187" s="553"/>
      <c r="F187" s="553"/>
      <c r="G187" s="553"/>
      <c r="H187" s="553"/>
      <c r="I187" s="553"/>
      <c r="J187" s="553"/>
      <c r="K187" s="553"/>
      <c r="L187" s="553"/>
      <c r="M187" s="553"/>
      <c r="N187" s="554"/>
      <c r="O187" s="555">
        <f>'在籍児童一覧（小規模保育事業B型）'!Q91</f>
        <v>0</v>
      </c>
      <c r="P187" s="556"/>
      <c r="Q187" s="555">
        <f>'在籍児童一覧（小規模保育事業B型）'!S91</f>
        <v>0</v>
      </c>
      <c r="R187" s="556"/>
      <c r="S187" s="555">
        <f>'在籍児童一覧（小規模保育事業B型）'!U91</f>
        <v>0</v>
      </c>
      <c r="T187" s="556"/>
      <c r="U187" s="555">
        <f>'在籍児童一覧（小規模保育事業B型）'!W91</f>
        <v>0</v>
      </c>
      <c r="V187" s="556"/>
      <c r="W187" s="561"/>
      <c r="X187" s="562"/>
      <c r="Y187" s="562"/>
      <c r="Z187" s="565"/>
      <c r="AA187" s="239"/>
    </row>
    <row r="188" spans="1:27" s="240" customFormat="1" ht="13.5" hidden="1" customHeight="1">
      <c r="A188" s="559"/>
      <c r="B188" s="552" t="s">
        <v>325</v>
      </c>
      <c r="C188" s="553"/>
      <c r="D188" s="553"/>
      <c r="E188" s="553"/>
      <c r="F188" s="553"/>
      <c r="G188" s="553"/>
      <c r="H188" s="553"/>
      <c r="I188" s="553"/>
      <c r="J188" s="553"/>
      <c r="K188" s="553"/>
      <c r="L188" s="553"/>
      <c r="M188" s="553"/>
      <c r="N188" s="554"/>
      <c r="O188" s="555">
        <f>'在籍児童一覧（小規模保育事業B型）'!Q93</f>
        <v>0</v>
      </c>
      <c r="P188" s="556"/>
      <c r="Q188" s="555">
        <f>'在籍児童一覧（小規模保育事業B型）'!S93</f>
        <v>0</v>
      </c>
      <c r="R188" s="556"/>
      <c r="S188" s="555">
        <f>'在籍児童一覧（小規模保育事業B型）'!U93</f>
        <v>0</v>
      </c>
      <c r="T188" s="556"/>
      <c r="U188" s="555">
        <f>'在籍児童一覧（小規模保育事業B型）'!W93</f>
        <v>0</v>
      </c>
      <c r="V188" s="556"/>
      <c r="W188" s="561"/>
      <c r="X188" s="562"/>
      <c r="Y188" s="562"/>
      <c r="Z188" s="565"/>
      <c r="AA188" s="239"/>
    </row>
    <row r="189" spans="1:27" s="240" customFormat="1" ht="13.5" hidden="1" customHeight="1">
      <c r="A189" s="559"/>
      <c r="B189" s="552" t="s">
        <v>326</v>
      </c>
      <c r="C189" s="553"/>
      <c r="D189" s="553"/>
      <c r="E189" s="553"/>
      <c r="F189" s="553"/>
      <c r="G189" s="553"/>
      <c r="H189" s="553"/>
      <c r="I189" s="553"/>
      <c r="J189" s="553"/>
      <c r="K189" s="553"/>
      <c r="L189" s="553"/>
      <c r="M189" s="553"/>
      <c r="N189" s="554"/>
      <c r="O189" s="555">
        <f>'在籍児童一覧（小規模保育事業B型）'!Q95</f>
        <v>0</v>
      </c>
      <c r="P189" s="556"/>
      <c r="Q189" s="555">
        <f>'在籍児童一覧（小規模保育事業B型）'!S95</f>
        <v>0</v>
      </c>
      <c r="R189" s="556"/>
      <c r="S189" s="555">
        <f>'在籍児童一覧（小規模保育事業B型）'!U95</f>
        <v>0</v>
      </c>
      <c r="T189" s="556"/>
      <c r="U189" s="555">
        <f>'在籍児童一覧（小規模保育事業B型）'!W95</f>
        <v>0</v>
      </c>
      <c r="V189" s="556"/>
      <c r="W189" s="561"/>
      <c r="X189" s="562"/>
      <c r="Y189" s="562"/>
      <c r="Z189" s="565"/>
      <c r="AA189" s="239"/>
    </row>
    <row r="190" spans="1:27" s="240" customFormat="1" ht="13.5" hidden="1" customHeight="1">
      <c r="A190" s="559"/>
      <c r="B190" s="552" t="s">
        <v>327</v>
      </c>
      <c r="C190" s="553"/>
      <c r="D190" s="553"/>
      <c r="E190" s="553"/>
      <c r="F190" s="553"/>
      <c r="G190" s="553"/>
      <c r="H190" s="553"/>
      <c r="I190" s="553"/>
      <c r="J190" s="553"/>
      <c r="K190" s="553"/>
      <c r="L190" s="553"/>
      <c r="M190" s="553"/>
      <c r="N190" s="554"/>
      <c r="O190" s="555">
        <f>'在籍児童一覧（小規模保育事業B型）'!Q97</f>
        <v>0</v>
      </c>
      <c r="P190" s="556"/>
      <c r="Q190" s="555">
        <f>'在籍児童一覧（小規模保育事業B型）'!S97</f>
        <v>0</v>
      </c>
      <c r="R190" s="556"/>
      <c r="S190" s="555">
        <f>'在籍児童一覧（小規模保育事業B型）'!U97</f>
        <v>0</v>
      </c>
      <c r="T190" s="556"/>
      <c r="U190" s="555">
        <f>'在籍児童一覧（小規模保育事業B型）'!W97</f>
        <v>0</v>
      </c>
      <c r="V190" s="556"/>
      <c r="W190" s="561"/>
      <c r="X190" s="562"/>
      <c r="Y190" s="562"/>
      <c r="Z190" s="565"/>
      <c r="AA190" s="239"/>
    </row>
    <row r="191" spans="1:27" s="240" customFormat="1" ht="13.5" hidden="1" customHeight="1">
      <c r="A191" s="559"/>
      <c r="B191" s="532" t="s">
        <v>320</v>
      </c>
      <c r="C191" s="533"/>
      <c r="D191" s="533"/>
      <c r="E191" s="533"/>
      <c r="F191" s="533"/>
      <c r="G191" s="533"/>
      <c r="H191" s="533"/>
      <c r="I191" s="533"/>
      <c r="J191" s="533"/>
      <c r="K191" s="533"/>
      <c r="L191" s="533"/>
      <c r="M191" s="533"/>
      <c r="N191" s="534"/>
      <c r="O191" s="575" t="e">
        <f ca="1">SUM($O$179*O187,$O$181*O188,$O$183*O189,$O$185*O190)</f>
        <v>#N/A</v>
      </c>
      <c r="P191" s="576"/>
      <c r="Q191" s="575" t="e">
        <f ca="1">SUM($O$179*Q187,$O$181*Q188,$O$183*Q189,$O$185*Q190)</f>
        <v>#N/A</v>
      </c>
      <c r="R191" s="576"/>
      <c r="S191" s="575" t="e">
        <f ca="1">SUM($S$179*S187,$S$181*S188,$S$183*S189,$S$185*S190)</f>
        <v>#N/A</v>
      </c>
      <c r="T191" s="576"/>
      <c r="U191" s="575" t="e">
        <f ca="1">SUM($U$179*U187,$U$181*U188,$U$183*U189,$U$185*U190)</f>
        <v>#N/A</v>
      </c>
      <c r="V191" s="576"/>
      <c r="W191" s="561"/>
      <c r="X191" s="562"/>
      <c r="Y191" s="562"/>
      <c r="Z191" s="565"/>
      <c r="AA191" s="239"/>
    </row>
    <row r="192" spans="1:27" s="240" customFormat="1" ht="13.5" hidden="1" customHeight="1">
      <c r="A192" s="560"/>
      <c r="B192" s="243"/>
      <c r="C192" s="503" t="s">
        <v>316</v>
      </c>
      <c r="D192" s="504"/>
      <c r="E192" s="504"/>
      <c r="F192" s="504"/>
      <c r="G192" s="504"/>
      <c r="H192" s="504"/>
      <c r="I192" s="504"/>
      <c r="J192" s="504"/>
      <c r="K192" s="504"/>
      <c r="L192" s="504"/>
      <c r="M192" s="504"/>
      <c r="N192" s="505"/>
      <c r="O192" s="577" t="e">
        <f ca="1">SUM($O$180*O187,$O$182*O188,$O$184*O189,$O$186*O190)</f>
        <v>#N/A</v>
      </c>
      <c r="P192" s="578"/>
      <c r="Q192" s="577" t="e">
        <f ca="1">SUM($O$180*Q187,$O$182*Q188,$O$184*Q189,$O$186*Q190)</f>
        <v>#N/A</v>
      </c>
      <c r="R192" s="578"/>
      <c r="S192" s="577" t="e">
        <f ca="1">SUM($S$180*S187,$S$182*S188,$S$184*S189,$S$186*S190)</f>
        <v>#N/A</v>
      </c>
      <c r="T192" s="578"/>
      <c r="U192" s="577" t="e">
        <f ca="1">SUM($U$180*U187,$U$182*U188,$U$184*U189,$U$186*U190)</f>
        <v>#N/A</v>
      </c>
      <c r="V192" s="578"/>
      <c r="W192" s="566"/>
      <c r="X192" s="567"/>
      <c r="Y192" s="567"/>
      <c r="Z192" s="568"/>
      <c r="AA192" s="239"/>
    </row>
    <row r="193" spans="1:27" s="126" customFormat="1" ht="13.5" customHeight="1">
      <c r="A193" s="130"/>
      <c r="B193" s="167"/>
      <c r="C193" s="167"/>
      <c r="D193" s="167"/>
      <c r="E193" s="167"/>
      <c r="F193" s="167"/>
      <c r="G193" s="167"/>
      <c r="H193" s="167"/>
      <c r="I193" s="168"/>
      <c r="J193" s="168"/>
      <c r="K193" s="168"/>
      <c r="L193" s="168"/>
      <c r="M193" s="168"/>
      <c r="N193" s="168"/>
      <c r="O193" s="168"/>
      <c r="P193" s="168"/>
      <c r="Q193" s="168"/>
      <c r="R193" s="168"/>
      <c r="S193" s="168"/>
      <c r="T193" s="168"/>
      <c r="U193" s="168"/>
      <c r="V193" s="168"/>
      <c r="W193" s="168"/>
      <c r="X193" s="168"/>
      <c r="Y193" s="168"/>
      <c r="Z193" s="168"/>
      <c r="AA193" s="153"/>
    </row>
    <row r="194" spans="1:27" s="240" customFormat="1" ht="13.5" hidden="1" customHeight="1">
      <c r="A194" s="532" t="s">
        <v>328</v>
      </c>
      <c r="B194" s="533"/>
      <c r="C194" s="533"/>
      <c r="D194" s="533"/>
      <c r="E194" s="533"/>
      <c r="F194" s="533"/>
      <c r="G194" s="533"/>
      <c r="H194" s="533"/>
      <c r="I194" s="533"/>
      <c r="J194" s="533"/>
      <c r="K194" s="533"/>
      <c r="L194" s="534"/>
      <c r="M194" s="536" t="s">
        <v>45</v>
      </c>
      <c r="N194" s="537"/>
      <c r="O194" s="547" t="e">
        <f ca="1">IF($I$123="適用",SUM($O$123,$O$141),SUM($O$56,$O$67,O76,$O$92,$O$95,$O$96,$O$101,$O$102,$O$108,$O$111,$O$141))</f>
        <v>#N/A</v>
      </c>
      <c r="P194" s="548"/>
      <c r="Q194" s="548"/>
      <c r="R194" s="548"/>
      <c r="S194" s="549" t="e">
        <f ca="1">IF($I$123="適用",SUM($S$123,$O$141),SUM($S$56,$O$67,O76,$O$92,$O$95,$O$96,$O$101,$S$102,$O$108,$S$111,$O$141))</f>
        <v>#N/A</v>
      </c>
      <c r="T194" s="550"/>
      <c r="U194" s="547" t="e">
        <f ca="1">IF($I$123="適用",SUM($U$123,$O$141),SUM($U$56,$U$67,U76,$O$92,$O$95,$O$96,$O$101,$U$102,$O$108,$U$111,$O$141))</f>
        <v>#N/A</v>
      </c>
      <c r="V194" s="548"/>
      <c r="W194" s="548"/>
      <c r="X194" s="550"/>
      <c r="Y194" s="548" t="e">
        <f ca="1">IF($I$123="適用",SUM($Y$123,$O$141),SUM($Y$56,$Y$67,Y77,$O$92,$O$95,$O$96,$O$101,$Y$102,$O$108,$Y$111,$O$141))</f>
        <v>#N/A</v>
      </c>
      <c r="Z194" s="550"/>
      <c r="AA194" s="239"/>
    </row>
    <row r="195" spans="1:27" s="240" customFormat="1" ht="13.5" hidden="1" customHeight="1">
      <c r="A195" s="535"/>
      <c r="B195" s="444"/>
      <c r="C195" s="444"/>
      <c r="D195" s="444"/>
      <c r="E195" s="444"/>
      <c r="F195" s="444"/>
      <c r="G195" s="444"/>
      <c r="H195" s="444"/>
      <c r="I195" s="444"/>
      <c r="J195" s="444"/>
      <c r="K195" s="444"/>
      <c r="L195" s="445"/>
      <c r="M195" s="538" t="s">
        <v>46</v>
      </c>
      <c r="N195" s="539"/>
      <c r="O195" s="551" t="e">
        <f ca="1">IF($I$123="適用",SUM($O$124,$O$141),SUM($O$57,$O$68,O76,$O$92,$O$95,$O$96,$O$101,$O$103,$O$108,$O$112,$O$141))</f>
        <v>#N/A</v>
      </c>
      <c r="P195" s="545"/>
      <c r="Q195" s="545"/>
      <c r="R195" s="545"/>
      <c r="S195" s="557" t="e">
        <f ca="1">IF($I$123="適用",SUM($S$124,$O$141),SUM($S$57,$O$68,O76,$O$92,$O$95,$O$96,$O$101,$S$103,$O$108,$S$112,$O$141))</f>
        <v>#N/A</v>
      </c>
      <c r="T195" s="546"/>
      <c r="U195" s="551" t="e">
        <f ca="1">IF($I$123="適用",SUM($U$124,$O$141),SUM($U$57,$U$68,U76,$O$92,$O$95,$O$96,$O$101,$U$103,$O$108,$U$112,$O$141))</f>
        <v>#N/A</v>
      </c>
      <c r="V195" s="545"/>
      <c r="W195" s="545"/>
      <c r="X195" s="546"/>
      <c r="Y195" s="545" t="e">
        <f ca="1">IF($I$123="適用",SUM($Y$124,$O$141),SUM($Y$57,$Y$68,Y77,$O$92,$O$95,$O$96,$O$101,$Y$103,$O$108,$Y$112,$O$141))</f>
        <v>#N/A</v>
      </c>
      <c r="Z195" s="546"/>
      <c r="AA195" s="239"/>
    </row>
    <row r="196" spans="1:27" s="240" customFormat="1" ht="13.5" hidden="1" customHeight="1">
      <c r="A196" s="241"/>
      <c r="B196" s="540" t="s">
        <v>316</v>
      </c>
      <c r="C196" s="540"/>
      <c r="D196" s="540"/>
      <c r="E196" s="540"/>
      <c r="F196" s="540"/>
      <c r="G196" s="540"/>
      <c r="H196" s="540"/>
      <c r="I196" s="540"/>
      <c r="J196" s="540"/>
      <c r="K196" s="540"/>
      <c r="L196" s="541"/>
      <c r="M196" s="538" t="s">
        <v>45</v>
      </c>
      <c r="N196" s="539"/>
      <c r="O196" s="519" t="e">
        <f ca="1">IF($I$123="適用",SUM($O$126,$O$147),SUM($O$67,O80,$O$91,$O$94,$O$106,$O$110,$O$114,$O$147))</f>
        <v>#N/A</v>
      </c>
      <c r="P196" s="520"/>
      <c r="Q196" s="520"/>
      <c r="R196" s="520"/>
      <c r="S196" s="521" t="e">
        <f ca="1">IF($I$123="適用",SUM($S$126,$O$147),SUM($O$67,O80,$O$91,$O$94,$S$106,$O$110,$S$114,$O$147))</f>
        <v>#N/A</v>
      </c>
      <c r="T196" s="522"/>
      <c r="U196" s="519" t="e">
        <f ca="1">IF($I$123="適用",SUM($U$126,$O$147),SUM($U$67,U80,$O$91,$O$94,$U$106,$O$110,$U$114,$O$147))</f>
        <v>#N/A</v>
      </c>
      <c r="V196" s="520"/>
      <c r="W196" s="520"/>
      <c r="X196" s="522"/>
      <c r="Y196" s="520" t="e">
        <f ca="1">IF($I$123="適用",SUM($Y$126,$O$147),SUM($Y$67,Y81,$O$91,$O$94,$Y$106,$O$110,$Y$114,$O$147))</f>
        <v>#N/A</v>
      </c>
      <c r="Z196" s="522"/>
      <c r="AA196" s="239"/>
    </row>
    <row r="197" spans="1:27" s="240" customFormat="1" ht="13.5" hidden="1" customHeight="1">
      <c r="A197" s="242"/>
      <c r="B197" s="542"/>
      <c r="C197" s="542"/>
      <c r="D197" s="542"/>
      <c r="E197" s="542"/>
      <c r="F197" s="542"/>
      <c r="G197" s="542"/>
      <c r="H197" s="542"/>
      <c r="I197" s="542"/>
      <c r="J197" s="542"/>
      <c r="K197" s="542"/>
      <c r="L197" s="543"/>
      <c r="M197" s="538" t="s">
        <v>46</v>
      </c>
      <c r="N197" s="539"/>
      <c r="O197" s="523" t="e">
        <f ca="1">IF($I$123="適用",SUM($O$127,$O$147),SUM($O$68,O80,$O$91,$O$94,$O$107,$O$110,$O$115,$O$147))</f>
        <v>#N/A</v>
      </c>
      <c r="P197" s="524"/>
      <c r="Q197" s="524"/>
      <c r="R197" s="524"/>
      <c r="S197" s="523" t="e">
        <f ca="1">IF($I$123="適用",SUM($S$127,$O$147),SUM($O$68,O80,$O$91,$O$94,$S$107,$O$110,$S$115,$O$147))</f>
        <v>#N/A</v>
      </c>
      <c r="T197" s="525"/>
      <c r="U197" s="544" t="e">
        <f ca="1">IF($I$123="適用",SUM($U$127,$O$147),SUM($U$68,U80,$O$91,$O$94,$U$107,$O$110,$U$115,$O$147))</f>
        <v>#N/A</v>
      </c>
      <c r="V197" s="529"/>
      <c r="W197" s="529"/>
      <c r="X197" s="530"/>
      <c r="Y197" s="529" t="e">
        <f ca="1">IF($I$123="適用",SUM($Y$127,$O$147),SUM($Y$68,Y81,$O$91,$O$94,$Y$107,$O$110,$Y$115,$O$147))</f>
        <v>#N/A</v>
      </c>
      <c r="Z197" s="530"/>
      <c r="AA197" s="239"/>
    </row>
    <row r="198" spans="1:27" s="240" customFormat="1" ht="13.5" hidden="1" customHeight="1">
      <c r="A198" s="532" t="s">
        <v>329</v>
      </c>
      <c r="B198" s="533"/>
      <c r="C198" s="533"/>
      <c r="D198" s="533"/>
      <c r="E198" s="533"/>
      <c r="F198" s="533"/>
      <c r="G198" s="533"/>
      <c r="H198" s="533"/>
      <c r="I198" s="533"/>
      <c r="J198" s="533"/>
      <c r="K198" s="533"/>
      <c r="L198" s="534"/>
      <c r="M198" s="536" t="s">
        <v>45</v>
      </c>
      <c r="N198" s="537"/>
      <c r="O198" s="547" t="e">
        <f ca="1">IF($I$123="適用",SUM($O$123,$O$141),SUM($O$56,$O$67,O76,$O$92,$O$95,$O$96,$O$101,$O$102,$O$108,$O$111,$O$141))+4500</f>
        <v>#N/A</v>
      </c>
      <c r="P198" s="548"/>
      <c r="Q198" s="548"/>
      <c r="R198" s="548"/>
      <c r="S198" s="549" t="e">
        <f ca="1">IF($I$123="適用",SUM($S$123,$O$141),SUM($S$56,$O$67,O76,$O$92,$O$95,$O$96,$O$101,$S$102,$O$108,$S$111,$O$141))+4500</f>
        <v>#N/A</v>
      </c>
      <c r="T198" s="550"/>
      <c r="U198" s="547" t="e">
        <f ca="1">IF($I$123="適用",SUM($U$123,$O$141),SUM($U$56,$U$67,U76,$O$92,$O$95,$O$96,$O$101,$U$102,$O$108,$U$111,$O$141))</f>
        <v>#N/A</v>
      </c>
      <c r="V198" s="548"/>
      <c r="W198" s="548"/>
      <c r="X198" s="550"/>
      <c r="Y198" s="548" t="e">
        <f ca="1">IF($I$123="適用",SUM($Y$123,$O$141),SUM($Y$56,$Y$67,Y77,$O$92,$O$95,$O$96,$O$101,$Y$102,$O$108,$Y$111,$O$141))</f>
        <v>#N/A</v>
      </c>
      <c r="Z198" s="550"/>
      <c r="AA198" s="239"/>
    </row>
    <row r="199" spans="1:27" s="240" customFormat="1" ht="13.5" hidden="1" customHeight="1">
      <c r="A199" s="535"/>
      <c r="B199" s="444"/>
      <c r="C199" s="444"/>
      <c r="D199" s="444"/>
      <c r="E199" s="444"/>
      <c r="F199" s="444"/>
      <c r="G199" s="444"/>
      <c r="H199" s="444"/>
      <c r="I199" s="444"/>
      <c r="J199" s="444"/>
      <c r="K199" s="444"/>
      <c r="L199" s="445"/>
      <c r="M199" s="538" t="s">
        <v>46</v>
      </c>
      <c r="N199" s="539"/>
      <c r="O199" s="551" t="e">
        <f ca="1">IF($I$123="適用",SUM($O$124,$O$141),SUM($O$57,$O$68,O76,$O$92,$O$95,$O$96,$O$101,$O$103,$O$108,$O$112,$O$141))+4500</f>
        <v>#N/A</v>
      </c>
      <c r="P199" s="545"/>
      <c r="Q199" s="545"/>
      <c r="R199" s="545"/>
      <c r="S199" s="557" t="e">
        <f ca="1">IF($I$123="適用",SUM($S$124,$O$141),SUM($S$57,$O$68,O76,$O$92,$O$95,$O$96,$O$101,$S$103,$O$108,$S$112,$O$141))+4500</f>
        <v>#N/A</v>
      </c>
      <c r="T199" s="546"/>
      <c r="U199" s="551" t="e">
        <f ca="1">IF($I$123="適用",SUM($U$124,$O$141),SUM($U$57,$U$68,U76,$O$92,$O$95,$O$96,$O$101,$U$103,$O$108,$U$112,$O$141))</f>
        <v>#N/A</v>
      </c>
      <c r="V199" s="545"/>
      <c r="W199" s="545"/>
      <c r="X199" s="546"/>
      <c r="Y199" s="545" t="e">
        <f ca="1">IF($I$123="適用",SUM($Y$124,$O$141),SUM($Y$57,$Y$68,Y77,$O$92,$O$95,$O$96,$O$101,$Y$103,$O$108,$Y$112,$O$141))</f>
        <v>#N/A</v>
      </c>
      <c r="Z199" s="546"/>
      <c r="AA199" s="239"/>
    </row>
    <row r="200" spans="1:27" s="240" customFormat="1" ht="13.5" hidden="1" customHeight="1">
      <c r="A200" s="241"/>
      <c r="B200" s="540" t="s">
        <v>316</v>
      </c>
      <c r="C200" s="540"/>
      <c r="D200" s="540"/>
      <c r="E200" s="540"/>
      <c r="F200" s="540"/>
      <c r="G200" s="540"/>
      <c r="H200" s="540"/>
      <c r="I200" s="540"/>
      <c r="J200" s="540"/>
      <c r="K200" s="540"/>
      <c r="L200" s="541"/>
      <c r="M200" s="538" t="s">
        <v>45</v>
      </c>
      <c r="N200" s="539"/>
      <c r="O200" s="519" t="e">
        <f ca="1">IF($I$123="適用",SUM($O$126,$O$147),SUM($O$67,O80,$O$91,$O$94,$O$106,$O$110,$O$114,$O$147))</f>
        <v>#N/A</v>
      </c>
      <c r="P200" s="520"/>
      <c r="Q200" s="520"/>
      <c r="R200" s="520"/>
      <c r="S200" s="521" t="e">
        <f ca="1">IF($I$123="適用",SUM($S$126,$O$147),SUM($O$67,O80,$O$91,$O$94,$S$106,$O$110,$S$114,$O$147))</f>
        <v>#N/A</v>
      </c>
      <c r="T200" s="522"/>
      <c r="U200" s="519" t="e">
        <f ca="1">IF($I$123="適用",SUM($U$126,$O$147),SUM($U$67,U80,$O$91,$O$94,$U$106,$O$110,$U$114,$O$147))</f>
        <v>#N/A</v>
      </c>
      <c r="V200" s="520"/>
      <c r="W200" s="520"/>
      <c r="X200" s="522"/>
      <c r="Y200" s="520" t="e">
        <f ca="1">IF($I$123="適用",SUM($Y$126,$O$147),SUM($Y$67,Y81,$O$91,$O$94,$Y$106,$O$110,$Y$114,$O$147))</f>
        <v>#N/A</v>
      </c>
      <c r="Z200" s="522"/>
      <c r="AA200" s="239"/>
    </row>
    <row r="201" spans="1:27" s="240" customFormat="1" ht="13.5" hidden="1" customHeight="1">
      <c r="A201" s="242"/>
      <c r="B201" s="542"/>
      <c r="C201" s="542"/>
      <c r="D201" s="542"/>
      <c r="E201" s="542"/>
      <c r="F201" s="542"/>
      <c r="G201" s="542"/>
      <c r="H201" s="542"/>
      <c r="I201" s="542"/>
      <c r="J201" s="542"/>
      <c r="K201" s="542"/>
      <c r="L201" s="543"/>
      <c r="M201" s="538" t="s">
        <v>46</v>
      </c>
      <c r="N201" s="539"/>
      <c r="O201" s="523" t="e">
        <f ca="1">IF($I$123="適用",SUM($O$127,$O$147),SUM($O$68,O80,$O$91,$O$94,$O$107,$O$110,$O$115,$O$147))</f>
        <v>#N/A</v>
      </c>
      <c r="P201" s="524"/>
      <c r="Q201" s="524"/>
      <c r="R201" s="524"/>
      <c r="S201" s="523" t="e">
        <f ca="1">IF($I$123="適用",SUM($S$127,$O$147),SUM($O$68,O80,$O$91,$O$94,$S$107,$O$110,$S$115,$O$147))</f>
        <v>#N/A</v>
      </c>
      <c r="T201" s="525"/>
      <c r="U201" s="544" t="e">
        <f ca="1">IF($I$123="適用",SUM($U$127,$O$147),SUM($U$68,U80,$O$91,$O$94,$U$107,$O$110,$U$115,$O$147))</f>
        <v>#N/A</v>
      </c>
      <c r="V201" s="529"/>
      <c r="W201" s="529"/>
      <c r="X201" s="530"/>
      <c r="Y201" s="529" t="e">
        <f ca="1">IF($I$123="適用",SUM($Y$127,$O$147),SUM($Y$68,Y81,$O$91,$O$94,$Y$107,$O$110,$Y$115,$O$147))</f>
        <v>#N/A</v>
      </c>
      <c r="Z201" s="530"/>
      <c r="AA201" s="239"/>
    </row>
    <row r="202" spans="1:27" s="240" customFormat="1" ht="13.5" hidden="1" customHeight="1">
      <c r="A202" s="532" t="s">
        <v>330</v>
      </c>
      <c r="B202" s="533"/>
      <c r="C202" s="533"/>
      <c r="D202" s="533"/>
      <c r="E202" s="533"/>
      <c r="F202" s="533"/>
      <c r="G202" s="533"/>
      <c r="H202" s="533"/>
      <c r="I202" s="533"/>
      <c r="J202" s="533"/>
      <c r="K202" s="533"/>
      <c r="L202" s="534"/>
      <c r="M202" s="536" t="s">
        <v>45</v>
      </c>
      <c r="N202" s="537"/>
      <c r="O202" s="547" t="e">
        <f ca="1">IF($I$123="適用",SUM($O$129,$O$141),SUM($O$56,$O$67,O76,$O$82,$O$92,$O$95,$O$96,$O$101,$O$102,$O$108,$O$117,$O$141))</f>
        <v>#N/A</v>
      </c>
      <c r="P202" s="548"/>
      <c r="Q202" s="548"/>
      <c r="R202" s="548"/>
      <c r="S202" s="549" t="e">
        <f ca="1">IF($I$123="適用",SUM($S$129,$O$141),SUM($S$56,$O$67,O76,$O$82,$O$92,$O$95,$O$96,$O$101,$S$102,$O$108,$S$117,$O$141))</f>
        <v>#N/A</v>
      </c>
      <c r="T202" s="550"/>
      <c r="U202" s="547" t="e">
        <f ca="1">IF($I$123="適用",SUM($U$129,$O$141),SUM($U$56,$U$67,U76,$U$82,$O$92,$O$95,$O$96,$O$101,$U$102,$O$108,$U$117,$O$141))</f>
        <v>#N/A</v>
      </c>
      <c r="V202" s="548"/>
      <c r="W202" s="548"/>
      <c r="X202" s="550"/>
      <c r="Y202" s="548" t="e">
        <f ca="1">IF($I$123="適用",SUM($Y$129,$O$141),SUM($Y$56,$Y$67,Y77,$Y$83,$O$92,$O$95,$O$96,$O$101,$Y$102,$O$108,$Y$117,$O$141))</f>
        <v>#N/A</v>
      </c>
      <c r="Z202" s="550"/>
      <c r="AA202" s="239"/>
    </row>
    <row r="203" spans="1:27" s="240" customFormat="1" ht="13.5" hidden="1" customHeight="1">
      <c r="A203" s="535"/>
      <c r="B203" s="444"/>
      <c r="C203" s="444"/>
      <c r="D203" s="444"/>
      <c r="E203" s="444"/>
      <c r="F203" s="444"/>
      <c r="G203" s="444"/>
      <c r="H203" s="444"/>
      <c r="I203" s="444"/>
      <c r="J203" s="444"/>
      <c r="K203" s="444"/>
      <c r="L203" s="445"/>
      <c r="M203" s="538" t="s">
        <v>46</v>
      </c>
      <c r="N203" s="539"/>
      <c r="O203" s="551" t="e">
        <f ca="1">IF($I$123="適用",SUM($O$130,$O$141),SUM($O$57,$O$68,O76,$O$82,$O$92,$O$95,$O$96,$O$101,$O$103,$O$108,$O$118,$O$141))</f>
        <v>#N/A</v>
      </c>
      <c r="P203" s="545"/>
      <c r="Q203" s="545"/>
      <c r="R203" s="545"/>
      <c r="S203" s="557" t="e">
        <f ca="1">IF($I$123="適用",SUM($S$130,$O$141),SUM($S$57,$O$68,O76,$O$82,$O$92,$O$95,$O$96,$O$101,$S$103,$O$108,$S$118,$O$141))</f>
        <v>#N/A</v>
      </c>
      <c r="T203" s="546"/>
      <c r="U203" s="551" t="e">
        <f ca="1">IF($I$123="適用",SUM($U$130,$O$141),SUM($U$57,$U$68,U76,$U$82,$O$92,$O$95,$O$96,$O$101,$U$103,$O$108,$U$118,$O$141))</f>
        <v>#N/A</v>
      </c>
      <c r="V203" s="545"/>
      <c r="W203" s="545"/>
      <c r="X203" s="546"/>
      <c r="Y203" s="545" t="e">
        <f ca="1">IF($I$123="適用",SUM($Y$130,$O$141),SUM($Y$57,$Y$68,Y77,$Y$83,$O$92,$O$95,$O$96,$O$101,$Y$103,$O$108,$Y$118,$O$141))</f>
        <v>#N/A</v>
      </c>
      <c r="Z203" s="546"/>
      <c r="AA203" s="239"/>
    </row>
    <row r="204" spans="1:27" s="240" customFormat="1" ht="13.5" hidden="1" customHeight="1">
      <c r="A204" s="241"/>
      <c r="B204" s="540" t="s">
        <v>316</v>
      </c>
      <c r="C204" s="540"/>
      <c r="D204" s="540"/>
      <c r="E204" s="540"/>
      <c r="F204" s="540"/>
      <c r="G204" s="540"/>
      <c r="H204" s="540"/>
      <c r="I204" s="540"/>
      <c r="J204" s="540"/>
      <c r="K204" s="540"/>
      <c r="L204" s="541"/>
      <c r="M204" s="538" t="s">
        <v>45</v>
      </c>
      <c r="N204" s="539"/>
      <c r="O204" s="519" t="e">
        <f ca="1">IF($I$123="適用",SUM($O$132,$O$147),SUM($O$67,O80,$O$86,$O$91,$O$94,$O$106,$O$110,$O$120,$O$147))</f>
        <v>#N/A</v>
      </c>
      <c r="P204" s="520"/>
      <c r="Q204" s="520"/>
      <c r="R204" s="520"/>
      <c r="S204" s="521" t="e">
        <f ca="1">IF($I$123="適用",SUM($S$132,$O$147),SUM($O$67,O80,$O$86,$O$91,$O$94,$S$106,$O$110,$S$120,$O$147))</f>
        <v>#N/A</v>
      </c>
      <c r="T204" s="522"/>
      <c r="U204" s="519" t="e">
        <f ca="1">IF($I$123="適用",SUM($U$132,$O$147),SUM($U$67,U80,$U$86,$O$91,$O$94,$U$106,$O$110,$U$120,$O$147))</f>
        <v>#N/A</v>
      </c>
      <c r="V204" s="520"/>
      <c r="W204" s="520"/>
      <c r="X204" s="522"/>
      <c r="Y204" s="520" t="e">
        <f ca="1">IF($I$123="適用",SUM($Y$132,$O$147),SUM($Y$67,Y81,$Y$87,$O$91,$O$94,$Y$106,$O$110,$Y$120,$O$147))</f>
        <v>#N/A</v>
      </c>
      <c r="Z204" s="522"/>
      <c r="AA204" s="239"/>
    </row>
    <row r="205" spans="1:27" s="240" customFormat="1" ht="13.5" hidden="1" customHeight="1">
      <c r="A205" s="242"/>
      <c r="B205" s="542"/>
      <c r="C205" s="542"/>
      <c r="D205" s="542"/>
      <c r="E205" s="542"/>
      <c r="F205" s="542"/>
      <c r="G205" s="542"/>
      <c r="H205" s="542"/>
      <c r="I205" s="542"/>
      <c r="J205" s="542"/>
      <c r="K205" s="542"/>
      <c r="L205" s="543"/>
      <c r="M205" s="538" t="s">
        <v>46</v>
      </c>
      <c r="N205" s="539"/>
      <c r="O205" s="523" t="e">
        <f ca="1">IF($I$123="適用",SUM($O$133,$O$147),SUM($O$68,O80,$O$86,$O$91,$O$94,$O$107,$O$110,$O$121,$O$147))</f>
        <v>#N/A</v>
      </c>
      <c r="P205" s="524"/>
      <c r="Q205" s="524"/>
      <c r="R205" s="524"/>
      <c r="S205" s="523" t="e">
        <f ca="1">IF($I$123="適用",SUM($S$133,$O$147),SUM($O$68,O80,$O$86,$O$91,$O$94,$S$107,$O$110,$S$121,$O$147))</f>
        <v>#N/A</v>
      </c>
      <c r="T205" s="525"/>
      <c r="U205" s="544" t="e">
        <f ca="1">IF($I$123="適用",SUM($U$133,$O$147),SUM($U$68,U80,$U$86,$O$91,$O$94,$U$107,$O$110,$U$121,$O$147))</f>
        <v>#N/A</v>
      </c>
      <c r="V205" s="529"/>
      <c r="W205" s="529"/>
      <c r="X205" s="530"/>
      <c r="Y205" s="529" t="e">
        <f ca="1">IF($I$123="適用",SUM($Y$133,$O$147),SUM($Y$68,Y81,$Y$87,$O$91,$O$94,$Y$107,$O$110,$Y$121,$O$147))</f>
        <v>#N/A</v>
      </c>
      <c r="Z205" s="530"/>
      <c r="AA205" s="239"/>
    </row>
    <row r="206" spans="1:27" s="240" customFormat="1" ht="13.5" hidden="1" customHeight="1">
      <c r="A206" s="532" t="s">
        <v>331</v>
      </c>
      <c r="B206" s="533"/>
      <c r="C206" s="533"/>
      <c r="D206" s="533"/>
      <c r="E206" s="533"/>
      <c r="F206" s="533"/>
      <c r="G206" s="533"/>
      <c r="H206" s="533"/>
      <c r="I206" s="533"/>
      <c r="J206" s="533"/>
      <c r="K206" s="533"/>
      <c r="L206" s="534"/>
      <c r="M206" s="536" t="s">
        <v>45</v>
      </c>
      <c r="N206" s="537"/>
      <c r="O206" s="547" t="e">
        <f ca="1">IF($I$123="適用",SUM($O$129,$O$141),SUM($O$56,$O$67,O76,$O$82,$O$92,$O$95,$O$96,$O$101,$O$102,$O$108,$O$117,$O$141))+4500</f>
        <v>#N/A</v>
      </c>
      <c r="P206" s="548"/>
      <c r="Q206" s="548"/>
      <c r="R206" s="548"/>
      <c r="S206" s="549" t="e">
        <f ca="1">IF($I$123="適用",SUM($S$129,$O$141),SUM($S$56,$O$67,O76,$O$82,$O$92,$O$95,$O$96,$O$101,$S$102,$O$108,$S$117,$O$141))+4500</f>
        <v>#N/A</v>
      </c>
      <c r="T206" s="550"/>
      <c r="U206" s="547" t="e">
        <f ca="1">IF($I$123="適用",SUM($U$129,$O$141),SUM($U$56,$U$67,U76,$U$82,$O$92,$O$95,$O$96,$O$101,$U$102,$O$108,$U$117,$O$141))</f>
        <v>#N/A</v>
      </c>
      <c r="V206" s="548"/>
      <c r="W206" s="548"/>
      <c r="X206" s="550"/>
      <c r="Y206" s="548" t="e">
        <f ca="1">IF($I$123="適用",SUM($Y$129,$O$141),SUM($Y$56,$Y$67,Y77,$Y$83,$O$92,$O$95,$O$96,$O$101,$Y$102,$O$108,$Y$117,$O$141))</f>
        <v>#N/A</v>
      </c>
      <c r="Z206" s="550"/>
      <c r="AA206" s="239"/>
    </row>
    <row r="207" spans="1:27" s="240" customFormat="1" ht="13.5" hidden="1" customHeight="1">
      <c r="A207" s="535"/>
      <c r="B207" s="444"/>
      <c r="C207" s="444"/>
      <c r="D207" s="444"/>
      <c r="E207" s="444"/>
      <c r="F207" s="444"/>
      <c r="G207" s="444"/>
      <c r="H207" s="444"/>
      <c r="I207" s="444"/>
      <c r="J207" s="444"/>
      <c r="K207" s="444"/>
      <c r="L207" s="445"/>
      <c r="M207" s="538" t="s">
        <v>46</v>
      </c>
      <c r="N207" s="539"/>
      <c r="O207" s="551" t="e">
        <f ca="1">IF($I$123="適用",SUM($O$130,$O$141),SUM($O$57,$O$68,O76,$O$82,$O$92,$O$95,$O$96,$O$101,$O$103,$O$108,$O$118,$O$141))+4500</f>
        <v>#N/A</v>
      </c>
      <c r="P207" s="545"/>
      <c r="Q207" s="545"/>
      <c r="R207" s="545"/>
      <c r="S207" s="557" t="e">
        <f ca="1">IF($I$123="適用",SUM($S$130,$O$141),SUM($S$57,$O$68,O76,$O$82,$O$92,$O$95,$O$96,$O$101,$S$103,$O$108,$S$118,$O$141))+4500</f>
        <v>#N/A</v>
      </c>
      <c r="T207" s="546"/>
      <c r="U207" s="551" t="e">
        <f ca="1">IF($I$123="適用",SUM($U$130,$O$141),SUM($U$57,$U$68,U76,$U$82,$O$92,$O$95,$O$96,$O$101,$U$103,$O$108,$U$118,$O$141))</f>
        <v>#N/A</v>
      </c>
      <c r="V207" s="545"/>
      <c r="W207" s="545"/>
      <c r="X207" s="546"/>
      <c r="Y207" s="545" t="e">
        <f ca="1">IF($I$123="適用",SUM($Y$130,$O$141),SUM($Y$57,$Y$68,Y77,$Y$83,$O$92,$O$95,$O$96,$O$101,$Y$103,$O$108,$Y$118,$O$141))</f>
        <v>#N/A</v>
      </c>
      <c r="Z207" s="546"/>
      <c r="AA207" s="239"/>
    </row>
    <row r="208" spans="1:27" s="240" customFormat="1" ht="13.5" hidden="1" customHeight="1">
      <c r="A208" s="241"/>
      <c r="B208" s="540" t="s">
        <v>316</v>
      </c>
      <c r="C208" s="540"/>
      <c r="D208" s="540"/>
      <c r="E208" s="540"/>
      <c r="F208" s="540"/>
      <c r="G208" s="540"/>
      <c r="H208" s="540"/>
      <c r="I208" s="540"/>
      <c r="J208" s="540"/>
      <c r="K208" s="540"/>
      <c r="L208" s="541"/>
      <c r="M208" s="538" t="s">
        <v>45</v>
      </c>
      <c r="N208" s="539"/>
      <c r="O208" s="519" t="e">
        <f ca="1">IF($I$123="適用",SUM($O$132,$O$147),SUM($O$67,O80,$O$86,$O$91,$O$94,$O$106,$O$110,$O$120,$O$147))</f>
        <v>#N/A</v>
      </c>
      <c r="P208" s="520"/>
      <c r="Q208" s="520"/>
      <c r="R208" s="520"/>
      <c r="S208" s="521" t="e">
        <f ca="1">IF($I$123="適用",SUM($S$132,$O$147),SUM($O$67,O80,$O$86,$O$91,$O$94,$S$106,$O$110,$S$120,$O$147))</f>
        <v>#N/A</v>
      </c>
      <c r="T208" s="522"/>
      <c r="U208" s="519" t="e">
        <f ca="1">IF($I$123="適用",SUM($U$132,$O$147),SUM($U$67,U80,$U$86,$O$91,$O$94,$U$106,$O$110,$U$120,$O$147))</f>
        <v>#N/A</v>
      </c>
      <c r="V208" s="520"/>
      <c r="W208" s="520"/>
      <c r="X208" s="522"/>
      <c r="Y208" s="520" t="e">
        <f ca="1">IF($I$123="適用",SUM($Y$132,$O$147),SUM($Y$67,Y81,$Y$87,$O$91,$O$94,$Y$106,$O$110,$Y$120,$O$147))</f>
        <v>#N/A</v>
      </c>
      <c r="Z208" s="522"/>
      <c r="AA208" s="239"/>
    </row>
    <row r="209" spans="1:52" s="240" customFormat="1" ht="13.5" hidden="1" customHeight="1">
      <c r="A209" s="242"/>
      <c r="B209" s="542"/>
      <c r="C209" s="542"/>
      <c r="D209" s="542"/>
      <c r="E209" s="542"/>
      <c r="F209" s="542"/>
      <c r="G209" s="542"/>
      <c r="H209" s="542"/>
      <c r="I209" s="542"/>
      <c r="J209" s="542"/>
      <c r="K209" s="542"/>
      <c r="L209" s="543"/>
      <c r="M209" s="538" t="s">
        <v>46</v>
      </c>
      <c r="N209" s="539"/>
      <c r="O209" s="523" t="e">
        <f ca="1">IF($I$123="適用",SUM($O$133,$O$147),SUM($O$68,O80,$O$86,$O$91,$O$94,$O$107,$O$110,$O$121,$O$147))</f>
        <v>#N/A</v>
      </c>
      <c r="P209" s="524"/>
      <c r="Q209" s="524"/>
      <c r="R209" s="524"/>
      <c r="S209" s="523" t="e">
        <f ca="1">IF($I$123="適用",SUM($S$133,$O$147),SUM($O$68,O80,$O$86,$O$91,$O$94,$S$107,$O$110,$S$121,$O$147))</f>
        <v>#N/A</v>
      </c>
      <c r="T209" s="525"/>
      <c r="U209" s="526" t="e">
        <f ca="1">IF($I$123="適用",SUM($U$133,$O$147),SUM($U$68,U80,$U$86,$O$91,$O$94,$U$107,$O$110,$U$121,$O$147))</f>
        <v>#N/A</v>
      </c>
      <c r="V209" s="527"/>
      <c r="W209" s="527"/>
      <c r="X209" s="528"/>
      <c r="Y209" s="529" t="e">
        <f ca="1">IF($I$123="適用",SUM($Y$133,$O$147),SUM($Y$68,Y81,$Y$87,$O$91,$O$94,$Y$107,$O$110,$Y$121,$O$147))</f>
        <v>#N/A</v>
      </c>
      <c r="Z209" s="530"/>
      <c r="AA209" s="239"/>
    </row>
    <row r="210" spans="1:52" s="240" customFormat="1" ht="13.5" hidden="1" customHeight="1">
      <c r="A210" s="518" t="s">
        <v>332</v>
      </c>
      <c r="B210" s="540"/>
      <c r="C210" s="540"/>
      <c r="D210" s="540"/>
      <c r="E210" s="540"/>
      <c r="F210" s="540"/>
      <c r="G210" s="540"/>
      <c r="H210" s="540"/>
      <c r="I210" s="540"/>
      <c r="J210" s="540"/>
      <c r="K210" s="540"/>
      <c r="L210" s="541"/>
      <c r="M210" s="538" t="s">
        <v>45</v>
      </c>
      <c r="N210" s="539"/>
      <c r="O210" s="547" t="e">
        <f ca="1">SUM($O$88,$O$138,$O$140,$O$142,$O$143,$O$144,$O$145,$O$148)</f>
        <v>#DIV/0!</v>
      </c>
      <c r="P210" s="548"/>
      <c r="Q210" s="548"/>
      <c r="R210" s="548"/>
      <c r="S210" s="549" t="e">
        <f ca="1">SUM($O$88,$O$138,$O$140,$O$142,$O$143,$O$144,$O$145,$O$148)</f>
        <v>#DIV/0!</v>
      </c>
      <c r="T210" s="550"/>
      <c r="U210" s="547" t="e">
        <f ca="1">SUM($O$88,$O$138,$O$140,$O$142,$O$143,$O$144,$O$145,$O$148)</f>
        <v>#DIV/0!</v>
      </c>
      <c r="V210" s="548"/>
      <c r="W210" s="548"/>
      <c r="X210" s="550"/>
      <c r="Y210" s="548" t="e">
        <f ca="1">SUM($O$88,$O$138,$O$140,$O$142,$O$143,$O$144,$O$145,$O$148)</f>
        <v>#DIV/0!</v>
      </c>
      <c r="Z210" s="550"/>
    </row>
    <row r="211" spans="1:52" s="240" customFormat="1" ht="13.5" hidden="1" customHeight="1">
      <c r="A211" s="535"/>
      <c r="B211" s="444"/>
      <c r="C211" s="444"/>
      <c r="D211" s="444"/>
      <c r="E211" s="444"/>
      <c r="F211" s="444"/>
      <c r="G211" s="444"/>
      <c r="H211" s="444"/>
      <c r="I211" s="444"/>
      <c r="J211" s="444"/>
      <c r="K211" s="444"/>
      <c r="L211" s="445"/>
      <c r="M211" s="538" t="s">
        <v>46</v>
      </c>
      <c r="N211" s="539"/>
      <c r="O211" s="551" t="e">
        <f ca="1">SUM($O$88,$O$138,$O$140,$O$142,$O$143,$O$144,$O$145,$O$148)</f>
        <v>#DIV/0!</v>
      </c>
      <c r="P211" s="545"/>
      <c r="Q211" s="545"/>
      <c r="R211" s="545"/>
      <c r="S211" s="557" t="e">
        <f ca="1">SUM($O$88,$O$138,$O$140,$O$142,$O$143,$O$144,$O$145,$O$148)</f>
        <v>#DIV/0!</v>
      </c>
      <c r="T211" s="546"/>
      <c r="U211" s="551" t="e">
        <f ca="1">SUM($O$88,$O$138,$O$140,$O$142,$O$143,$O$144,$O$145,$O$148)</f>
        <v>#DIV/0!</v>
      </c>
      <c r="V211" s="545"/>
      <c r="W211" s="545"/>
      <c r="X211" s="546"/>
      <c r="Y211" s="545" t="e">
        <f ca="1">SUM($O$88,$O$138,$O$140,$O$142,$O$143,$O$144,$O$145,$O$148)</f>
        <v>#DIV/0!</v>
      </c>
      <c r="Z211" s="546"/>
    </row>
    <row r="212" spans="1:52" s="240" customFormat="1" ht="13.5" hidden="1" customHeight="1">
      <c r="A212" s="241"/>
      <c r="B212" s="540" t="s">
        <v>316</v>
      </c>
      <c r="C212" s="540"/>
      <c r="D212" s="540"/>
      <c r="E212" s="540"/>
      <c r="F212" s="540"/>
      <c r="G212" s="540"/>
      <c r="H212" s="540"/>
      <c r="I212" s="540"/>
      <c r="J212" s="540"/>
      <c r="K212" s="540"/>
      <c r="L212" s="541"/>
      <c r="M212" s="538" t="s">
        <v>45</v>
      </c>
      <c r="N212" s="539"/>
      <c r="O212" s="519" t="e">
        <f ca="1">SUM($O$147)</f>
        <v>#DIV/0!</v>
      </c>
      <c r="P212" s="520"/>
      <c r="Q212" s="520"/>
      <c r="R212" s="520"/>
      <c r="S212" s="521" t="e">
        <f ca="1">SUM($O$147)</f>
        <v>#DIV/0!</v>
      </c>
      <c r="T212" s="522"/>
      <c r="U212" s="519" t="e">
        <f ca="1">SUM($O$147)</f>
        <v>#DIV/0!</v>
      </c>
      <c r="V212" s="520"/>
      <c r="W212" s="520"/>
      <c r="X212" s="522"/>
      <c r="Y212" s="520" t="e">
        <f ca="1">SUM($O$147)</f>
        <v>#DIV/0!</v>
      </c>
      <c r="Z212" s="522"/>
      <c r="AA212" s="239"/>
    </row>
    <row r="213" spans="1:52" s="240" customFormat="1" ht="13.5" hidden="1" customHeight="1">
      <c r="A213" s="244"/>
      <c r="B213" s="942"/>
      <c r="C213" s="942"/>
      <c r="D213" s="942"/>
      <c r="E213" s="942"/>
      <c r="F213" s="942"/>
      <c r="G213" s="942"/>
      <c r="H213" s="942"/>
      <c r="I213" s="942"/>
      <c r="J213" s="942"/>
      <c r="K213" s="942"/>
      <c r="L213" s="943"/>
      <c r="M213" s="950" t="s">
        <v>46</v>
      </c>
      <c r="N213" s="951"/>
      <c r="O213" s="523" t="e">
        <f ca="1">SUM($O$147)</f>
        <v>#DIV/0!</v>
      </c>
      <c r="P213" s="524"/>
      <c r="Q213" s="524"/>
      <c r="R213" s="524"/>
      <c r="S213" s="523" t="e">
        <f ca="1">SUM($O$147)</f>
        <v>#DIV/0!</v>
      </c>
      <c r="T213" s="525"/>
      <c r="U213" s="526" t="e">
        <f ca="1">SUM($O$147)</f>
        <v>#DIV/0!</v>
      </c>
      <c r="V213" s="527"/>
      <c r="W213" s="527"/>
      <c r="X213" s="528"/>
      <c r="Y213" s="529" t="e">
        <f ca="1">SUM($O$147)</f>
        <v>#DIV/0!</v>
      </c>
      <c r="Z213" s="530"/>
      <c r="AA213" s="239"/>
    </row>
    <row r="214" spans="1:52" s="239" customFormat="1" ht="13.5" hidden="1" customHeight="1">
      <c r="A214" s="509" t="s">
        <v>333</v>
      </c>
      <c r="B214" s="510"/>
      <c r="C214" s="510"/>
      <c r="D214" s="510"/>
      <c r="E214" s="510"/>
      <c r="F214" s="510"/>
      <c r="G214" s="510"/>
      <c r="H214" s="510"/>
      <c r="I214" s="511"/>
      <c r="J214" s="455" t="s">
        <v>334</v>
      </c>
      <c r="K214" s="456"/>
      <c r="L214" s="457"/>
      <c r="M214" s="516" t="s">
        <v>45</v>
      </c>
      <c r="N214" s="517"/>
      <c r="O214" s="531">
        <f>'在籍児童一覧（小規模保育事業B型）'!Q43</f>
        <v>0</v>
      </c>
      <c r="P214" s="531"/>
      <c r="Q214" s="531">
        <f>'在籍児童一覧（小規模保育事業B型）'!S43</f>
        <v>0</v>
      </c>
      <c r="R214" s="531"/>
      <c r="S214" s="531">
        <f>'在籍児童一覧（小規模保育事業B型）'!U43</f>
        <v>0</v>
      </c>
      <c r="T214" s="531"/>
      <c r="U214" s="531">
        <f>'在籍児童一覧（小規模保育事業B型）'!W43</f>
        <v>0</v>
      </c>
      <c r="V214" s="531"/>
      <c r="W214" s="531">
        <f>'在籍児童一覧（小規模保育事業B型）'!Y43</f>
        <v>0</v>
      </c>
      <c r="X214" s="531"/>
      <c r="Y214" s="531">
        <f>'在籍児童一覧（小規模保育事業B型）'!AA43</f>
        <v>0</v>
      </c>
      <c r="Z214" s="531"/>
      <c r="AA214" s="245">
        <v>0</v>
      </c>
      <c r="AB214" s="246">
        <v>1</v>
      </c>
      <c r="AC214" s="246">
        <v>2</v>
      </c>
      <c r="AD214" s="246">
        <v>3</v>
      </c>
      <c r="AE214" s="246">
        <v>4</v>
      </c>
      <c r="AF214" s="246">
        <v>5</v>
      </c>
      <c r="AG214" s="246">
        <v>6</v>
      </c>
      <c r="AH214" s="246">
        <v>7</v>
      </c>
      <c r="AI214" s="246">
        <v>8</v>
      </c>
      <c r="AJ214" s="246">
        <v>9</v>
      </c>
      <c r="AK214" s="246">
        <v>10</v>
      </c>
      <c r="AL214" s="246">
        <v>11</v>
      </c>
      <c r="AM214" s="246">
        <v>12</v>
      </c>
      <c r="AN214" s="246">
        <v>13</v>
      </c>
      <c r="AO214" s="246">
        <v>14</v>
      </c>
      <c r="AP214" s="246">
        <v>15</v>
      </c>
      <c r="AQ214" s="246">
        <v>16</v>
      </c>
      <c r="AR214" s="246">
        <v>17</v>
      </c>
      <c r="AS214" s="246">
        <v>18</v>
      </c>
      <c r="AT214" s="246">
        <v>19</v>
      </c>
      <c r="AU214" s="246">
        <v>20</v>
      </c>
      <c r="AV214" s="246">
        <v>21</v>
      </c>
      <c r="AW214" s="246">
        <v>22</v>
      </c>
      <c r="AX214" s="246">
        <v>23</v>
      </c>
      <c r="AY214" s="246">
        <v>24</v>
      </c>
      <c r="AZ214" s="246">
        <v>25</v>
      </c>
    </row>
    <row r="215" spans="1:52" s="239" customFormat="1" ht="13.5" hidden="1" customHeight="1">
      <c r="A215" s="512"/>
      <c r="B215" s="474"/>
      <c r="C215" s="474"/>
      <c r="D215" s="474"/>
      <c r="E215" s="474"/>
      <c r="F215" s="474"/>
      <c r="G215" s="474"/>
      <c r="H215" s="474"/>
      <c r="I215" s="475"/>
      <c r="J215" s="479"/>
      <c r="K215" s="480"/>
      <c r="L215" s="481"/>
      <c r="M215" s="484"/>
      <c r="N215" s="485"/>
      <c r="O215" s="486">
        <f>'在籍児童一覧（小規模保育事業B型）'!Q44</f>
        <v>0</v>
      </c>
      <c r="P215" s="486"/>
      <c r="Q215" s="486">
        <f>'在籍児童一覧（小規模保育事業B型）'!S44</f>
        <v>0</v>
      </c>
      <c r="R215" s="486"/>
      <c r="S215" s="486">
        <f>'在籍児童一覧（小規模保育事業B型）'!U44</f>
        <v>0</v>
      </c>
      <c r="T215" s="486"/>
      <c r="U215" s="486">
        <f>'在籍児童一覧（小規模保育事業B型）'!W44</f>
        <v>0</v>
      </c>
      <c r="V215" s="486"/>
      <c r="W215" s="486">
        <f>'在籍児童一覧（小規模保育事業B型）'!Y44</f>
        <v>0</v>
      </c>
      <c r="X215" s="486"/>
      <c r="Y215" s="486">
        <f>'在籍児童一覧（小規模保育事業B型）'!AA44</f>
        <v>0</v>
      </c>
      <c r="Z215" s="486"/>
    </row>
    <row r="216" spans="1:52" s="239" customFormat="1" ht="13.5" hidden="1" customHeight="1">
      <c r="A216" s="512"/>
      <c r="B216" s="474"/>
      <c r="C216" s="474"/>
      <c r="D216" s="474"/>
      <c r="E216" s="474"/>
      <c r="F216" s="474"/>
      <c r="G216" s="474"/>
      <c r="H216" s="474"/>
      <c r="I216" s="475"/>
      <c r="J216" s="479"/>
      <c r="K216" s="480"/>
      <c r="L216" s="481"/>
      <c r="M216" s="496" t="s">
        <v>46</v>
      </c>
      <c r="N216" s="497"/>
      <c r="O216" s="486">
        <f>'在籍児童一覧（小規模保育事業B型）'!Q73</f>
        <v>0</v>
      </c>
      <c r="P216" s="486"/>
      <c r="Q216" s="486">
        <f>'在籍児童一覧（小規模保育事業B型）'!S73</f>
        <v>0</v>
      </c>
      <c r="R216" s="486"/>
      <c r="S216" s="486">
        <f>'在籍児童一覧（小規模保育事業B型）'!U73</f>
        <v>0</v>
      </c>
      <c r="T216" s="486"/>
      <c r="U216" s="486">
        <f>'在籍児童一覧（小規模保育事業B型）'!W73</f>
        <v>0</v>
      </c>
      <c r="V216" s="486"/>
      <c r="W216" s="486">
        <f>'在籍児童一覧（小規模保育事業B型）'!Y73</f>
        <v>0</v>
      </c>
      <c r="X216" s="486"/>
      <c r="Y216" s="486">
        <f>'在籍児童一覧（小規模保育事業B型）'!AA73</f>
        <v>0</v>
      </c>
      <c r="Z216" s="486"/>
    </row>
    <row r="217" spans="1:52" s="239" customFormat="1" ht="13.5" hidden="1" customHeight="1">
      <c r="A217" s="513"/>
      <c r="B217" s="514"/>
      <c r="C217" s="514"/>
      <c r="D217" s="514"/>
      <c r="E217" s="514"/>
      <c r="F217" s="514"/>
      <c r="G217" s="514"/>
      <c r="H217" s="514"/>
      <c r="I217" s="515"/>
      <c r="J217" s="458"/>
      <c r="K217" s="459"/>
      <c r="L217" s="460"/>
      <c r="M217" s="484"/>
      <c r="N217" s="485"/>
      <c r="O217" s="486">
        <f>'在籍児童一覧（小規模保育事業B型）'!Q74</f>
        <v>0</v>
      </c>
      <c r="P217" s="486"/>
      <c r="Q217" s="486">
        <f>'在籍児童一覧（小規模保育事業B型）'!S74</f>
        <v>0</v>
      </c>
      <c r="R217" s="486"/>
      <c r="S217" s="486">
        <f>'在籍児童一覧（小規模保育事業B型）'!U74</f>
        <v>0</v>
      </c>
      <c r="T217" s="486"/>
      <c r="U217" s="486">
        <f>'在籍児童一覧（小規模保育事業B型）'!W74</f>
        <v>0</v>
      </c>
      <c r="V217" s="486"/>
      <c r="W217" s="486">
        <f>'在籍児童一覧（小規模保育事業B型）'!Y74</f>
        <v>0</v>
      </c>
      <c r="X217" s="486"/>
      <c r="Y217" s="486">
        <f>'在籍児童一覧（小規模保育事業B型）'!AA74</f>
        <v>0</v>
      </c>
      <c r="Z217" s="486"/>
    </row>
    <row r="218" spans="1:52" s="240" customFormat="1" ht="13.5" hidden="1" customHeight="1">
      <c r="A218" s="518" t="s">
        <v>335</v>
      </c>
      <c r="B218" s="501"/>
      <c r="C218" s="501"/>
      <c r="D218" s="501"/>
      <c r="E218" s="501"/>
      <c r="F218" s="501"/>
      <c r="G218" s="501"/>
      <c r="H218" s="501"/>
      <c r="I218" s="501"/>
      <c r="J218" s="501"/>
      <c r="K218" s="501"/>
      <c r="L218" s="501"/>
      <c r="M218" s="501"/>
      <c r="N218" s="502"/>
      <c r="O218" s="446" t="e">
        <f ca="1">SUM(ROUNDDOWN($O$194*O214/25,-1),ROUNDDOWN($O$194*O215/25,-1),ROUNDDOWN($O$195*O216/25,-1),ROUNDDOWN($O$195*O217/25,-1))</f>
        <v>#N/A</v>
      </c>
      <c r="P218" s="446"/>
      <c r="Q218" s="446" t="e">
        <f ca="1">SUM(ROUNDDOWN($O$194*Q214/25,-1),ROUNDDOWN($O$194*Q215/25,-1),ROUNDDOWN($O$195*Q216/25,-1),ROUNDDOWN($O$195*Q217/25,-1))</f>
        <v>#N/A</v>
      </c>
      <c r="R218" s="446"/>
      <c r="S218" s="446" t="e">
        <f ca="1">SUM(ROUNDDOWN($S$194*S214/25,-1),ROUNDDOWN($S$194*S215/25,-1),ROUNDDOWN($S$195*S216/25,-1),ROUNDDOWN($S$195*S217/25,-1))</f>
        <v>#N/A</v>
      </c>
      <c r="T218" s="446"/>
      <c r="U218" s="446" t="e">
        <f ca="1">SUM(ROUNDDOWN($U$194*U214/25,-1),ROUNDDOWN($U$194*U215/25,-1),ROUNDDOWN($U$195*U216/25,-1),ROUNDDOWN($U$195*U217/25,-1))</f>
        <v>#N/A</v>
      </c>
      <c r="V218" s="446"/>
      <c r="W218" s="446" t="e">
        <f ca="1">SUM(ROUNDDOWN($U$194*W214/25,-1),ROUNDDOWN($U$194*W215/25,-1),ROUNDDOWN($U$195*W216/25,-1),ROUNDDOWN($U$195*W217/25,-1))</f>
        <v>#N/A</v>
      </c>
      <c r="X218" s="446"/>
      <c r="Y218" s="446" t="e">
        <f ca="1">SUM(ROUNDDOWN($Y$194*Y214/25,-1),ROUNDDOWN($Y$194*Y215/25,-1),ROUNDDOWN($Y$195*Y216/25,-1),ROUNDDOWN($Y$195*Y217/25,-1))</f>
        <v>#N/A</v>
      </c>
      <c r="Z218" s="446"/>
      <c r="AA218" s="239"/>
    </row>
    <row r="219" spans="1:52" s="240" customFormat="1" ht="13.5" hidden="1" customHeight="1">
      <c r="A219" s="247"/>
      <c r="B219" s="447" t="s">
        <v>316</v>
      </c>
      <c r="C219" s="448"/>
      <c r="D219" s="448"/>
      <c r="E219" s="448"/>
      <c r="F219" s="448"/>
      <c r="G219" s="448"/>
      <c r="H219" s="448"/>
      <c r="I219" s="448"/>
      <c r="J219" s="448"/>
      <c r="K219" s="448"/>
      <c r="L219" s="448"/>
      <c r="M219" s="448"/>
      <c r="N219" s="449"/>
      <c r="O219" s="443" t="e">
        <f ca="1">SUM(ROUNDDOWN($O$196*O214/25,-1),ROUNDDOWN($O$196*O215/25,-1),ROUNDDOWN($O$197*O216/25,-1),ROUNDDOWN($O$197*O217/25,-1))</f>
        <v>#N/A</v>
      </c>
      <c r="P219" s="443"/>
      <c r="Q219" s="443" t="e">
        <f ca="1">SUM(ROUNDDOWN($O$196*Q214/25,-1),ROUNDDOWN($O$196*Q215/25,-1),ROUNDDOWN($O$197*Q216/25,-1),ROUNDDOWN($O$197*Q217/25,-1))</f>
        <v>#N/A</v>
      </c>
      <c r="R219" s="443"/>
      <c r="S219" s="443" t="e">
        <f ca="1">SUM(ROUNDDOWN($S$196*S214/25,-1),ROUNDDOWN($S$196*S215/25,-1),ROUNDDOWN($S$197*S216/25,-1),ROUNDDOWN($S$197*S217/25,-1))</f>
        <v>#N/A</v>
      </c>
      <c r="T219" s="443"/>
      <c r="U219" s="443" t="e">
        <f ca="1">SUM(ROUNDDOWN($U$196*U214/25,-1),ROUNDDOWN($U$196*U215/25,-1),ROUNDDOWN($U$197*U216/25,-1),ROUNDDOWN($U$197*U217/25,-1))</f>
        <v>#N/A</v>
      </c>
      <c r="V219" s="443"/>
      <c r="W219" s="443" t="e">
        <f ca="1">SUM(ROUNDDOWN($U$196*W214/25,-1),ROUNDDOWN($U$196*W215/25,-1),ROUNDDOWN($U$197*W216/25,-1),ROUNDDOWN($U$197*W217/25,-1))</f>
        <v>#N/A</v>
      </c>
      <c r="X219" s="443"/>
      <c r="Y219" s="443" t="e">
        <f ca="1">SUM(ROUNDDOWN($Y$196*Y214/25,-1),ROUNDDOWN($Y$196*Y215/25,-1),ROUNDDOWN($Y$197*Y216/25,-1),ROUNDDOWN($Y$197*Y217/25,-1))</f>
        <v>#N/A</v>
      </c>
      <c r="Z219" s="443"/>
      <c r="AA219" s="239"/>
    </row>
    <row r="220" spans="1:52" s="239" customFormat="1" ht="13.5" hidden="1" customHeight="1">
      <c r="A220" s="509" t="s">
        <v>336</v>
      </c>
      <c r="B220" s="510"/>
      <c r="C220" s="510"/>
      <c r="D220" s="510"/>
      <c r="E220" s="510"/>
      <c r="F220" s="510"/>
      <c r="G220" s="510"/>
      <c r="H220" s="510"/>
      <c r="I220" s="511"/>
      <c r="J220" s="455" t="s">
        <v>334</v>
      </c>
      <c r="K220" s="456"/>
      <c r="L220" s="457"/>
      <c r="M220" s="516" t="s">
        <v>45</v>
      </c>
      <c r="N220" s="517"/>
      <c r="O220" s="461">
        <f>'在籍児童一覧（小規模保育事業B型）'!Q45</f>
        <v>0</v>
      </c>
      <c r="P220" s="461"/>
      <c r="Q220" s="461">
        <f>'在籍児童一覧（小規模保育事業B型）'!S45</f>
        <v>0</v>
      </c>
      <c r="R220" s="461"/>
      <c r="S220" s="461">
        <f>'在籍児童一覧（小規模保育事業B型）'!U45</f>
        <v>0</v>
      </c>
      <c r="T220" s="461"/>
      <c r="U220" s="487"/>
      <c r="V220" s="488"/>
      <c r="W220" s="488"/>
      <c r="X220" s="488"/>
      <c r="Y220" s="488"/>
      <c r="Z220" s="489"/>
    </row>
    <row r="221" spans="1:52" s="239" customFormat="1" ht="13.5" hidden="1" customHeight="1">
      <c r="A221" s="512"/>
      <c r="B221" s="474"/>
      <c r="C221" s="474"/>
      <c r="D221" s="474"/>
      <c r="E221" s="474"/>
      <c r="F221" s="474"/>
      <c r="G221" s="474"/>
      <c r="H221" s="474"/>
      <c r="I221" s="475"/>
      <c r="J221" s="479"/>
      <c r="K221" s="480"/>
      <c r="L221" s="481"/>
      <c r="M221" s="484"/>
      <c r="N221" s="485"/>
      <c r="O221" s="462">
        <f>'在籍児童一覧（小規模保育事業B型）'!Q46</f>
        <v>0</v>
      </c>
      <c r="P221" s="462"/>
      <c r="Q221" s="462">
        <f>'在籍児童一覧（小規模保育事業B型）'!S46</f>
        <v>0</v>
      </c>
      <c r="R221" s="462"/>
      <c r="S221" s="462">
        <f>'在籍児童一覧（小規模保育事業B型）'!U46</f>
        <v>0</v>
      </c>
      <c r="T221" s="462"/>
      <c r="U221" s="490"/>
      <c r="V221" s="491"/>
      <c r="W221" s="491"/>
      <c r="X221" s="491"/>
      <c r="Y221" s="491"/>
      <c r="Z221" s="492"/>
    </row>
    <row r="222" spans="1:52" s="239" customFormat="1" ht="13.5" hidden="1" customHeight="1">
      <c r="A222" s="512"/>
      <c r="B222" s="474"/>
      <c r="C222" s="474"/>
      <c r="D222" s="474"/>
      <c r="E222" s="474"/>
      <c r="F222" s="474"/>
      <c r="G222" s="474"/>
      <c r="H222" s="474"/>
      <c r="I222" s="475"/>
      <c r="J222" s="479"/>
      <c r="K222" s="480"/>
      <c r="L222" s="481"/>
      <c r="M222" s="496" t="s">
        <v>46</v>
      </c>
      <c r="N222" s="497"/>
      <c r="O222" s="486">
        <f>'在籍児童一覧（小規模保育事業B型）'!Q75</f>
        <v>0</v>
      </c>
      <c r="P222" s="486"/>
      <c r="Q222" s="486">
        <f>'在籍児童一覧（小規模保育事業B型）'!S75</f>
        <v>0</v>
      </c>
      <c r="R222" s="486"/>
      <c r="S222" s="486">
        <f>'在籍児童一覧（小規模保育事業B型）'!U75</f>
        <v>0</v>
      </c>
      <c r="T222" s="486"/>
      <c r="U222" s="490"/>
      <c r="V222" s="491"/>
      <c r="W222" s="491"/>
      <c r="X222" s="491"/>
      <c r="Y222" s="491"/>
      <c r="Z222" s="492"/>
    </row>
    <row r="223" spans="1:52" s="239" customFormat="1" ht="13.5" hidden="1" customHeight="1">
      <c r="A223" s="513"/>
      <c r="B223" s="514"/>
      <c r="C223" s="514"/>
      <c r="D223" s="514"/>
      <c r="E223" s="514"/>
      <c r="F223" s="514"/>
      <c r="G223" s="514"/>
      <c r="H223" s="514"/>
      <c r="I223" s="515"/>
      <c r="J223" s="458"/>
      <c r="K223" s="459"/>
      <c r="L223" s="460"/>
      <c r="M223" s="484"/>
      <c r="N223" s="485"/>
      <c r="O223" s="486">
        <f>'在籍児童一覧（小規模保育事業B型）'!Q76</f>
        <v>0</v>
      </c>
      <c r="P223" s="486"/>
      <c r="Q223" s="486">
        <f>'在籍児童一覧（小規模保育事業B型）'!S76</f>
        <v>0</v>
      </c>
      <c r="R223" s="486"/>
      <c r="S223" s="486">
        <f>'在籍児童一覧（小規模保育事業B型）'!U76</f>
        <v>0</v>
      </c>
      <c r="T223" s="486"/>
      <c r="U223" s="490"/>
      <c r="V223" s="491"/>
      <c r="W223" s="491"/>
      <c r="X223" s="491"/>
      <c r="Y223" s="491"/>
      <c r="Z223" s="492"/>
    </row>
    <row r="224" spans="1:52" s="240" customFormat="1" ht="13.5" hidden="1" customHeight="1">
      <c r="A224" s="518" t="s">
        <v>337</v>
      </c>
      <c r="B224" s="501"/>
      <c r="C224" s="501"/>
      <c r="D224" s="501"/>
      <c r="E224" s="501"/>
      <c r="F224" s="501"/>
      <c r="G224" s="501"/>
      <c r="H224" s="501"/>
      <c r="I224" s="501"/>
      <c r="J224" s="501"/>
      <c r="K224" s="501"/>
      <c r="L224" s="501"/>
      <c r="M224" s="501"/>
      <c r="N224" s="502"/>
      <c r="O224" s="446" t="e">
        <f ca="1">SUM(ROUNDDOWN($O$198*O220/25,-1),ROUNDDOWN($O$198*O221/25,-1),ROUNDDOWN($O$199*O222/25,-1),ROUNDDOWN($O$199*O223/25,-1))</f>
        <v>#N/A</v>
      </c>
      <c r="P224" s="446"/>
      <c r="Q224" s="446" t="e">
        <f ca="1">SUM(ROUNDDOWN($O$198*Q220/25,-1),ROUNDDOWN($O$198*Q221/25,-1),ROUNDDOWN($O$199*Q222/25,-1),ROUNDDOWN($O$199*Q223/25,-1))</f>
        <v>#N/A</v>
      </c>
      <c r="R224" s="446"/>
      <c r="S224" s="446" t="e">
        <f ca="1">SUM(ROUNDDOWN($S$198*S220/25,-1),ROUNDDOWN($S$198*S221/25,-1),ROUNDDOWN($S$199*S222/25,-1),ROUNDDOWN($S$199*S223/25,-1))</f>
        <v>#N/A</v>
      </c>
      <c r="T224" s="446"/>
      <c r="U224" s="490"/>
      <c r="V224" s="491"/>
      <c r="W224" s="491"/>
      <c r="X224" s="491"/>
      <c r="Y224" s="491"/>
      <c r="Z224" s="492"/>
      <c r="AA224" s="239"/>
    </row>
    <row r="225" spans="1:27" s="240" customFormat="1" ht="13.5" hidden="1" customHeight="1">
      <c r="A225" s="247"/>
      <c r="B225" s="447" t="s">
        <v>316</v>
      </c>
      <c r="C225" s="448"/>
      <c r="D225" s="448"/>
      <c r="E225" s="448"/>
      <c r="F225" s="448"/>
      <c r="G225" s="448"/>
      <c r="H225" s="448"/>
      <c r="I225" s="448"/>
      <c r="J225" s="448"/>
      <c r="K225" s="448"/>
      <c r="L225" s="448"/>
      <c r="M225" s="448"/>
      <c r="N225" s="449"/>
      <c r="O225" s="443" t="e">
        <f ca="1">SUM(ROUNDDOWN($O$200*O220/25,-1),ROUNDDOWN($O$200*O221/25,-1),ROUNDDOWN($O$201*O222/25,-1),ROUNDDOWN($O$201*O223/25,-1))</f>
        <v>#N/A</v>
      </c>
      <c r="P225" s="443"/>
      <c r="Q225" s="443" t="e">
        <f ca="1">SUM(ROUNDDOWN($O$200*Q220/25,-1),ROUNDDOWN($O$200*Q221/25,-1),ROUNDDOWN($O$201*Q222/25,-1),ROUNDDOWN($O$201*Q223/25,-1))</f>
        <v>#N/A</v>
      </c>
      <c r="R225" s="443"/>
      <c r="S225" s="443" t="e">
        <f ca="1">SUM(ROUNDDOWN($S$200*S220/25,-1),ROUNDDOWN($S$200*S221/25,-1),ROUNDDOWN($S$201*S222/25,-1),ROUNDDOWN($S$201*S223/25,-1))</f>
        <v>#N/A</v>
      </c>
      <c r="T225" s="443"/>
      <c r="U225" s="506"/>
      <c r="V225" s="507"/>
      <c r="W225" s="507"/>
      <c r="X225" s="507"/>
      <c r="Y225" s="507"/>
      <c r="Z225" s="508"/>
      <c r="AA225" s="239"/>
    </row>
    <row r="226" spans="1:27" s="239" customFormat="1" ht="13.5" hidden="1" customHeight="1">
      <c r="A226" s="509" t="s">
        <v>338</v>
      </c>
      <c r="B226" s="510"/>
      <c r="C226" s="510"/>
      <c r="D226" s="510"/>
      <c r="E226" s="510"/>
      <c r="F226" s="510"/>
      <c r="G226" s="510"/>
      <c r="H226" s="510"/>
      <c r="I226" s="511"/>
      <c r="J226" s="455" t="s">
        <v>334</v>
      </c>
      <c r="K226" s="456"/>
      <c r="L226" s="457"/>
      <c r="M226" s="516" t="s">
        <v>45</v>
      </c>
      <c r="N226" s="517"/>
      <c r="O226" s="461">
        <f>'在籍児童一覧（小規模保育事業B型）'!Q47</f>
        <v>0</v>
      </c>
      <c r="P226" s="461"/>
      <c r="Q226" s="461">
        <f>'在籍児童一覧（小規模保育事業B型）'!S47</f>
        <v>0</v>
      </c>
      <c r="R226" s="461"/>
      <c r="S226" s="461">
        <f>'在籍児童一覧（小規模保育事業B型）'!U47</f>
        <v>0</v>
      </c>
      <c r="T226" s="461"/>
      <c r="U226" s="461">
        <f>'在籍児童一覧（小規模保育事業B型）'!W47</f>
        <v>0</v>
      </c>
      <c r="V226" s="461"/>
      <c r="W226" s="461">
        <f>'在籍児童一覧（小規模保育事業B型）'!Y47</f>
        <v>0</v>
      </c>
      <c r="X226" s="461"/>
      <c r="Y226" s="461">
        <f>'在籍児童一覧（小規模保育事業B型）'!AA47</f>
        <v>0</v>
      </c>
      <c r="Z226" s="461"/>
    </row>
    <row r="227" spans="1:27" s="239" customFormat="1" ht="13.5" hidden="1" customHeight="1">
      <c r="A227" s="512"/>
      <c r="B227" s="474"/>
      <c r="C227" s="474"/>
      <c r="D227" s="474"/>
      <c r="E227" s="474"/>
      <c r="F227" s="474"/>
      <c r="G227" s="474"/>
      <c r="H227" s="474"/>
      <c r="I227" s="475"/>
      <c r="J227" s="479"/>
      <c r="K227" s="480"/>
      <c r="L227" s="481"/>
      <c r="M227" s="484"/>
      <c r="N227" s="485"/>
      <c r="O227" s="462">
        <f>'在籍児童一覧（小規模保育事業B型）'!Q48</f>
        <v>0</v>
      </c>
      <c r="P227" s="462"/>
      <c r="Q227" s="462">
        <f>'在籍児童一覧（小規模保育事業B型）'!S48</f>
        <v>0</v>
      </c>
      <c r="R227" s="462"/>
      <c r="S227" s="462">
        <f>'在籍児童一覧（小規模保育事業B型）'!U48</f>
        <v>0</v>
      </c>
      <c r="T227" s="462"/>
      <c r="U227" s="462">
        <f>'在籍児童一覧（小規模保育事業B型）'!W48</f>
        <v>0</v>
      </c>
      <c r="V227" s="462"/>
      <c r="W227" s="462">
        <f>'在籍児童一覧（小規模保育事業B型）'!Y48</f>
        <v>0</v>
      </c>
      <c r="X227" s="462"/>
      <c r="Y227" s="462">
        <f>'在籍児童一覧（小規模保育事業B型）'!AA48</f>
        <v>0</v>
      </c>
      <c r="Z227" s="462"/>
    </row>
    <row r="228" spans="1:27" s="239" customFormat="1" ht="13.5" hidden="1" customHeight="1">
      <c r="A228" s="512"/>
      <c r="B228" s="474"/>
      <c r="C228" s="474"/>
      <c r="D228" s="474"/>
      <c r="E228" s="474"/>
      <c r="F228" s="474"/>
      <c r="G228" s="474"/>
      <c r="H228" s="474"/>
      <c r="I228" s="475"/>
      <c r="J228" s="479"/>
      <c r="K228" s="480"/>
      <c r="L228" s="481"/>
      <c r="M228" s="496" t="s">
        <v>46</v>
      </c>
      <c r="N228" s="497"/>
      <c r="O228" s="486">
        <f>'在籍児童一覧（小規模保育事業B型）'!Q77</f>
        <v>0</v>
      </c>
      <c r="P228" s="486"/>
      <c r="Q228" s="486">
        <f>'在籍児童一覧（小規模保育事業B型）'!S77</f>
        <v>0</v>
      </c>
      <c r="R228" s="486"/>
      <c r="S228" s="486">
        <f>'在籍児童一覧（小規模保育事業B型）'!U77</f>
        <v>0</v>
      </c>
      <c r="T228" s="486"/>
      <c r="U228" s="486">
        <f>'在籍児童一覧（小規模保育事業B型）'!W77</f>
        <v>0</v>
      </c>
      <c r="V228" s="486"/>
      <c r="W228" s="486">
        <f>'在籍児童一覧（小規模保育事業B型）'!Y77</f>
        <v>0</v>
      </c>
      <c r="X228" s="486"/>
      <c r="Y228" s="486">
        <f>'在籍児童一覧（小規模保育事業B型）'!AA77</f>
        <v>0</v>
      </c>
      <c r="Z228" s="486"/>
    </row>
    <row r="229" spans="1:27" s="239" customFormat="1" ht="13.5" hidden="1" customHeight="1">
      <c r="A229" s="513"/>
      <c r="B229" s="514"/>
      <c r="C229" s="514"/>
      <c r="D229" s="514"/>
      <c r="E229" s="514"/>
      <c r="F229" s="514"/>
      <c r="G229" s="514"/>
      <c r="H229" s="514"/>
      <c r="I229" s="515"/>
      <c r="J229" s="458"/>
      <c r="K229" s="459"/>
      <c r="L229" s="460"/>
      <c r="M229" s="484"/>
      <c r="N229" s="485"/>
      <c r="O229" s="486">
        <f>'在籍児童一覧（小規模保育事業B型）'!Q78</f>
        <v>0</v>
      </c>
      <c r="P229" s="486"/>
      <c r="Q229" s="486">
        <f>'在籍児童一覧（小規模保育事業B型）'!S78</f>
        <v>0</v>
      </c>
      <c r="R229" s="486"/>
      <c r="S229" s="486">
        <f>'在籍児童一覧（小規模保育事業B型）'!U78</f>
        <v>0</v>
      </c>
      <c r="T229" s="486"/>
      <c r="U229" s="486">
        <f>'在籍児童一覧（小規模保育事業B型）'!W78</f>
        <v>0</v>
      </c>
      <c r="V229" s="486"/>
      <c r="W229" s="486">
        <f>'在籍児童一覧（小規模保育事業B型）'!Y78</f>
        <v>0</v>
      </c>
      <c r="X229" s="486"/>
      <c r="Y229" s="486">
        <f>'在籍児童一覧（小規模保育事業B型）'!AA78</f>
        <v>0</v>
      </c>
      <c r="Z229" s="486"/>
    </row>
    <row r="230" spans="1:27" s="240" customFormat="1" ht="13.5" hidden="1" customHeight="1">
      <c r="A230" s="518" t="s">
        <v>339</v>
      </c>
      <c r="B230" s="501"/>
      <c r="C230" s="501"/>
      <c r="D230" s="501"/>
      <c r="E230" s="501"/>
      <c r="F230" s="501"/>
      <c r="G230" s="501"/>
      <c r="H230" s="501"/>
      <c r="I230" s="501"/>
      <c r="J230" s="501"/>
      <c r="K230" s="501"/>
      <c r="L230" s="501"/>
      <c r="M230" s="501"/>
      <c r="N230" s="502"/>
      <c r="O230" s="446" t="e">
        <f ca="1">SUM(ROUNDDOWN($O$202*O226/25,-1),ROUNDDOWN($O$202*O227/25,-1),ROUNDDOWN($O$203*O228/25,-1),ROUNDDOWN($O$203*O229/25,-1))</f>
        <v>#N/A</v>
      </c>
      <c r="P230" s="446"/>
      <c r="Q230" s="446" t="e">
        <f ca="1">SUM(ROUNDDOWN($O$202*Q226/25,-1),ROUNDDOWN($O$202*Q227/25,-1),ROUNDDOWN($O$203*Q228/25,-1),ROUNDDOWN($O$203*Q229/25,-1))</f>
        <v>#N/A</v>
      </c>
      <c r="R230" s="446"/>
      <c r="S230" s="446" t="e">
        <f ca="1">SUM(ROUNDDOWN($S$202*S226/25,-1),ROUNDDOWN($S$202*S227/25,-1),ROUNDDOWN($S$203*S228/25,-1),ROUNDDOWN($S$203*S229/25,-1))</f>
        <v>#N/A</v>
      </c>
      <c r="T230" s="446"/>
      <c r="U230" s="446" t="e">
        <f ca="1">SUM(ROUNDDOWN($U$202*U226/25,-1),ROUNDDOWN($U$202*U227/25,-1),ROUNDDOWN($U$203*U228/25,-1),ROUNDDOWN($U$203*U229/25,-1))</f>
        <v>#N/A</v>
      </c>
      <c r="V230" s="446"/>
      <c r="W230" s="446" t="e">
        <f ca="1">SUM(ROUNDDOWN($U$202*W226/25,-1),ROUNDDOWN($U$202*W227/25,-1),ROUNDDOWN($U$203*W228/25,-1),ROUNDDOWN($U$203*W229/25,-1))</f>
        <v>#N/A</v>
      </c>
      <c r="X230" s="446"/>
      <c r="Y230" s="446" t="e">
        <f ca="1">SUM(ROUNDDOWN($Y$202*Y226/25,-1),ROUNDDOWN($Y$202*Y227/25,-1),ROUNDDOWN($Y$203*Y228/25,-1),ROUNDDOWN($Y$203*Y229/25,-1))</f>
        <v>#N/A</v>
      </c>
      <c r="Z230" s="446"/>
      <c r="AA230" s="239"/>
    </row>
    <row r="231" spans="1:27" s="240" customFormat="1" ht="13.5" hidden="1" customHeight="1">
      <c r="A231" s="247"/>
      <c r="B231" s="447" t="s">
        <v>316</v>
      </c>
      <c r="C231" s="448"/>
      <c r="D231" s="448"/>
      <c r="E231" s="448"/>
      <c r="F231" s="448"/>
      <c r="G231" s="448"/>
      <c r="H231" s="448"/>
      <c r="I231" s="448"/>
      <c r="J231" s="448"/>
      <c r="K231" s="448"/>
      <c r="L231" s="448"/>
      <c r="M231" s="448"/>
      <c r="N231" s="449"/>
      <c r="O231" s="443" t="e">
        <f ca="1">SUM(ROUNDDOWN($O$204*O226/25,-1),ROUNDDOWN($O$204*O227/25,-1),ROUNDDOWN($O$205*O228/25,-1),ROUNDDOWN($O$205*O229/25,-1))</f>
        <v>#N/A</v>
      </c>
      <c r="P231" s="443"/>
      <c r="Q231" s="443" t="e">
        <f ca="1">SUM(ROUNDDOWN($O$204*Q226/25,-1),ROUNDDOWN($O$204*Q227/25,-1),ROUNDDOWN($O$205*Q228/25,-1),ROUNDDOWN($O$205*Q229/25,-1))</f>
        <v>#N/A</v>
      </c>
      <c r="R231" s="443"/>
      <c r="S231" s="443" t="e">
        <f ca="1">SUM(ROUNDDOWN($S$204*S226/25,-1),ROUNDDOWN($S$204*S227/25,-1),ROUNDDOWN($S$205*S228/25,-1),ROUNDDOWN($S$205*S229/25,-1))</f>
        <v>#N/A</v>
      </c>
      <c r="T231" s="443"/>
      <c r="U231" s="443" t="e">
        <f ca="1">SUM(ROUNDDOWN($U$204*U226/25,-1),ROUNDDOWN($U$204*U227/25,-1),ROUNDDOWN($U$205*U228/25,-1),ROUNDDOWN($U$205*U229/25,-1))</f>
        <v>#N/A</v>
      </c>
      <c r="V231" s="443"/>
      <c r="W231" s="443" t="e">
        <f ca="1">SUM(ROUNDDOWN($U$204*W226/25,-1),ROUNDDOWN($U$204*W227/25,-1),ROUNDDOWN($U$205*W228/25,-1),ROUNDDOWN($U$205*W229/25,-1))</f>
        <v>#N/A</v>
      </c>
      <c r="X231" s="443"/>
      <c r="Y231" s="443" t="e">
        <f ca="1">SUM(ROUNDDOWN($U$204*Y226/25,-1),ROUNDDOWN($U$204*Y227/25,-1),ROUNDDOWN($U$205*Y228/25,-1),ROUNDDOWN($U$205*Y229/25,-1))</f>
        <v>#N/A</v>
      </c>
      <c r="Z231" s="443"/>
      <c r="AA231" s="239"/>
    </row>
    <row r="232" spans="1:27" s="239" customFormat="1" ht="13.5" hidden="1" customHeight="1">
      <c r="A232" s="509" t="s">
        <v>340</v>
      </c>
      <c r="B232" s="510"/>
      <c r="C232" s="510"/>
      <c r="D232" s="510"/>
      <c r="E232" s="510"/>
      <c r="F232" s="510"/>
      <c r="G232" s="510"/>
      <c r="H232" s="510"/>
      <c r="I232" s="511"/>
      <c r="J232" s="455" t="s">
        <v>334</v>
      </c>
      <c r="K232" s="456"/>
      <c r="L232" s="457"/>
      <c r="M232" s="516" t="s">
        <v>45</v>
      </c>
      <c r="N232" s="517"/>
      <c r="O232" s="461">
        <f>'在籍児童一覧（小規模保育事業B型）'!Q49</f>
        <v>0</v>
      </c>
      <c r="P232" s="461"/>
      <c r="Q232" s="461">
        <f>'在籍児童一覧（小規模保育事業B型）'!S49</f>
        <v>0</v>
      </c>
      <c r="R232" s="461"/>
      <c r="S232" s="461">
        <f>'在籍児童一覧（小規模保育事業B型）'!U49</f>
        <v>0</v>
      </c>
      <c r="T232" s="461"/>
      <c r="U232" s="487"/>
      <c r="V232" s="488"/>
      <c r="W232" s="488"/>
      <c r="X232" s="488"/>
      <c r="Y232" s="488"/>
      <c r="Z232" s="489"/>
    </row>
    <row r="233" spans="1:27" s="239" customFormat="1" ht="13.5" hidden="1" customHeight="1">
      <c r="A233" s="512"/>
      <c r="B233" s="474"/>
      <c r="C233" s="474"/>
      <c r="D233" s="474"/>
      <c r="E233" s="474"/>
      <c r="F233" s="474"/>
      <c r="G233" s="474"/>
      <c r="H233" s="474"/>
      <c r="I233" s="475"/>
      <c r="J233" s="479"/>
      <c r="K233" s="480"/>
      <c r="L233" s="481"/>
      <c r="M233" s="484"/>
      <c r="N233" s="485"/>
      <c r="O233" s="462">
        <f>'在籍児童一覧（小規模保育事業B型）'!Q50</f>
        <v>0</v>
      </c>
      <c r="P233" s="462"/>
      <c r="Q233" s="462">
        <f>'在籍児童一覧（小規模保育事業B型）'!S50</f>
        <v>0</v>
      </c>
      <c r="R233" s="462"/>
      <c r="S233" s="462">
        <f>'在籍児童一覧（小規模保育事業B型）'!U50</f>
        <v>0</v>
      </c>
      <c r="T233" s="462"/>
      <c r="U233" s="490"/>
      <c r="V233" s="491"/>
      <c r="W233" s="491"/>
      <c r="X233" s="491"/>
      <c r="Y233" s="491"/>
      <c r="Z233" s="492"/>
    </row>
    <row r="234" spans="1:27" s="239" customFormat="1" ht="13.5" hidden="1" customHeight="1">
      <c r="A234" s="512"/>
      <c r="B234" s="474"/>
      <c r="C234" s="474"/>
      <c r="D234" s="474"/>
      <c r="E234" s="474"/>
      <c r="F234" s="474"/>
      <c r="G234" s="474"/>
      <c r="H234" s="474"/>
      <c r="I234" s="475"/>
      <c r="J234" s="479"/>
      <c r="K234" s="480"/>
      <c r="L234" s="481"/>
      <c r="M234" s="496" t="s">
        <v>46</v>
      </c>
      <c r="N234" s="497"/>
      <c r="O234" s="486">
        <f>'在籍児童一覧（小規模保育事業B型）'!Q79</f>
        <v>0</v>
      </c>
      <c r="P234" s="486"/>
      <c r="Q234" s="486">
        <f>'在籍児童一覧（小規模保育事業B型）'!S79</f>
        <v>0</v>
      </c>
      <c r="R234" s="486"/>
      <c r="S234" s="486">
        <f>'在籍児童一覧（小規模保育事業B型）'!U79</f>
        <v>0</v>
      </c>
      <c r="T234" s="486"/>
      <c r="U234" s="490"/>
      <c r="V234" s="491"/>
      <c r="W234" s="491"/>
      <c r="X234" s="491"/>
      <c r="Y234" s="491"/>
      <c r="Z234" s="492"/>
    </row>
    <row r="235" spans="1:27" s="239" customFormat="1" ht="13.5" hidden="1" customHeight="1">
      <c r="A235" s="513"/>
      <c r="B235" s="514"/>
      <c r="C235" s="514"/>
      <c r="D235" s="514"/>
      <c r="E235" s="514"/>
      <c r="F235" s="514"/>
      <c r="G235" s="514"/>
      <c r="H235" s="514"/>
      <c r="I235" s="515"/>
      <c r="J235" s="458"/>
      <c r="K235" s="459"/>
      <c r="L235" s="460"/>
      <c r="M235" s="484"/>
      <c r="N235" s="485"/>
      <c r="O235" s="486">
        <f>'在籍児童一覧（小規模保育事業B型）'!Q80</f>
        <v>0</v>
      </c>
      <c r="P235" s="486"/>
      <c r="Q235" s="486">
        <f>'在籍児童一覧（小規模保育事業B型）'!S80</f>
        <v>0</v>
      </c>
      <c r="R235" s="486"/>
      <c r="S235" s="486">
        <f>'在籍児童一覧（小規模保育事業B型）'!U80</f>
        <v>0</v>
      </c>
      <c r="T235" s="486"/>
      <c r="U235" s="490"/>
      <c r="V235" s="491"/>
      <c r="W235" s="491"/>
      <c r="X235" s="491"/>
      <c r="Y235" s="491"/>
      <c r="Z235" s="492"/>
    </row>
    <row r="236" spans="1:27" s="240" customFormat="1" ht="13.5" hidden="1" customHeight="1">
      <c r="A236" s="518" t="s">
        <v>341</v>
      </c>
      <c r="B236" s="501"/>
      <c r="C236" s="501"/>
      <c r="D236" s="501"/>
      <c r="E236" s="501"/>
      <c r="F236" s="501"/>
      <c r="G236" s="501"/>
      <c r="H236" s="501"/>
      <c r="I236" s="501"/>
      <c r="J236" s="501"/>
      <c r="K236" s="501"/>
      <c r="L236" s="501"/>
      <c r="M236" s="501"/>
      <c r="N236" s="502"/>
      <c r="O236" s="446" t="e">
        <f ca="1">SUM(ROUNDDOWN($O$206*O232/25,-1),ROUNDDOWN($O$206*O233/25,-1),ROUNDDOWN($O$207*O234/25,-1),ROUNDDOWN($O$207*O235/25,-1))</f>
        <v>#N/A</v>
      </c>
      <c r="P236" s="446"/>
      <c r="Q236" s="446" t="e">
        <f ca="1">SUM(ROUNDDOWN($O$206*Q232/25,-1),ROUNDDOWN($O$206*Q233/25,-1),ROUNDDOWN($O$207*Q234/25,-1),ROUNDDOWN($O$207*Q235/25,-1))</f>
        <v>#N/A</v>
      </c>
      <c r="R236" s="446"/>
      <c r="S236" s="446" t="e">
        <f ca="1">SUM(ROUNDDOWN($O$206*S232/25,-1),ROUNDDOWN($O$206*S233/25,-1),ROUNDDOWN($O$207*S234/25,-1),ROUNDDOWN($O$207*S235/25,-1))</f>
        <v>#N/A</v>
      </c>
      <c r="T236" s="446"/>
      <c r="U236" s="490"/>
      <c r="V236" s="491"/>
      <c r="W236" s="491"/>
      <c r="X236" s="491"/>
      <c r="Y236" s="491"/>
      <c r="Z236" s="492"/>
      <c r="AA236" s="239"/>
    </row>
    <row r="237" spans="1:27" s="240" customFormat="1" ht="13.5" hidden="1" customHeight="1">
      <c r="A237" s="247"/>
      <c r="B237" s="447" t="s">
        <v>316</v>
      </c>
      <c r="C237" s="448"/>
      <c r="D237" s="448"/>
      <c r="E237" s="448"/>
      <c r="F237" s="448"/>
      <c r="G237" s="448"/>
      <c r="H237" s="448"/>
      <c r="I237" s="448"/>
      <c r="J237" s="448"/>
      <c r="K237" s="448"/>
      <c r="L237" s="448"/>
      <c r="M237" s="448"/>
      <c r="N237" s="449"/>
      <c r="O237" s="443" t="e">
        <f ca="1">SUM(ROUNDDOWN($O$208*O232/25,-1),ROUNDDOWN($O$208*O233/25,-1),ROUNDDOWN($O$209*O234/25,-1),ROUNDDOWN($O$209*O235/25,-1))</f>
        <v>#N/A</v>
      </c>
      <c r="P237" s="443"/>
      <c r="Q237" s="443" t="e">
        <f ca="1">SUM(ROUNDDOWN($O$208*Q232/25,-1),ROUNDDOWN($O$208*Q233/25,-1),ROUNDDOWN($O$209*Q234/25,-1),ROUNDDOWN($O$209*Q235/25,-1))</f>
        <v>#N/A</v>
      </c>
      <c r="R237" s="443"/>
      <c r="S237" s="443" t="e">
        <f ca="1">SUM(ROUNDDOWN($O$208*S232/25,-1),ROUNDDOWN($O$208*S233/25,-1),ROUNDDOWN($O$209*S234/25,-1),ROUNDDOWN($O$209*S235/25,-1))</f>
        <v>#N/A</v>
      </c>
      <c r="T237" s="443"/>
      <c r="U237" s="493"/>
      <c r="V237" s="494"/>
      <c r="W237" s="494"/>
      <c r="X237" s="494"/>
      <c r="Y237" s="494"/>
      <c r="Z237" s="495"/>
      <c r="AA237" s="239"/>
    </row>
    <row r="238" spans="1:27" s="239" customFormat="1" ht="13.5" hidden="1" customHeight="1">
      <c r="A238" s="470" t="s">
        <v>342</v>
      </c>
      <c r="B238" s="471"/>
      <c r="C238" s="471"/>
      <c r="D238" s="471"/>
      <c r="E238" s="471"/>
      <c r="F238" s="471"/>
      <c r="G238" s="471"/>
      <c r="H238" s="471"/>
      <c r="I238" s="472"/>
      <c r="J238" s="476" t="s">
        <v>334</v>
      </c>
      <c r="K238" s="477"/>
      <c r="L238" s="478"/>
      <c r="M238" s="482" t="s">
        <v>45</v>
      </c>
      <c r="N238" s="483"/>
      <c r="O238" s="486">
        <f>'在籍児童一覧（小規模保育事業B型）'!Q51</f>
        <v>0</v>
      </c>
      <c r="P238" s="486"/>
      <c r="Q238" s="486">
        <f>'在籍児童一覧（小規模保育事業B型）'!S51</f>
        <v>0</v>
      </c>
      <c r="R238" s="486"/>
      <c r="S238" s="486">
        <f>'在籍児童一覧（小規模保育事業B型）'!U51</f>
        <v>0</v>
      </c>
      <c r="T238" s="486"/>
      <c r="U238" s="486">
        <f>'在籍児童一覧（小規模保育事業B型）'!W51</f>
        <v>0</v>
      </c>
      <c r="V238" s="486"/>
      <c r="W238" s="486">
        <f>'在籍児童一覧（小規模保育事業B型）'!Y51</f>
        <v>0</v>
      </c>
      <c r="X238" s="486"/>
      <c r="Y238" s="486">
        <f>'在籍児童一覧（小規模保育事業B型）'!AA51</f>
        <v>0</v>
      </c>
      <c r="Z238" s="486"/>
    </row>
    <row r="239" spans="1:27" s="239" customFormat="1" ht="13.5" hidden="1" customHeight="1">
      <c r="A239" s="473"/>
      <c r="B239" s="474"/>
      <c r="C239" s="474"/>
      <c r="D239" s="474"/>
      <c r="E239" s="474"/>
      <c r="F239" s="474"/>
      <c r="G239" s="474"/>
      <c r="H239" s="474"/>
      <c r="I239" s="475"/>
      <c r="J239" s="479"/>
      <c r="K239" s="480"/>
      <c r="L239" s="481"/>
      <c r="M239" s="484"/>
      <c r="N239" s="485"/>
      <c r="O239" s="486">
        <f>'在籍児童一覧（小規模保育事業B型）'!Q52</f>
        <v>0</v>
      </c>
      <c r="P239" s="486"/>
      <c r="Q239" s="486">
        <f>'在籍児童一覧（小規模保育事業B型）'!S52</f>
        <v>0</v>
      </c>
      <c r="R239" s="486"/>
      <c r="S239" s="486">
        <f>'在籍児童一覧（小規模保育事業B型）'!U52</f>
        <v>0</v>
      </c>
      <c r="T239" s="486"/>
      <c r="U239" s="486">
        <f>'在籍児童一覧（小規模保育事業B型）'!W52</f>
        <v>0</v>
      </c>
      <c r="V239" s="486"/>
      <c r="W239" s="486">
        <f>'在籍児童一覧（小規模保育事業B型）'!Y52</f>
        <v>0</v>
      </c>
      <c r="X239" s="486"/>
      <c r="Y239" s="486">
        <f>'在籍児童一覧（小規模保育事業B型）'!AA52</f>
        <v>0</v>
      </c>
      <c r="Z239" s="486"/>
    </row>
    <row r="240" spans="1:27" s="239" customFormat="1" ht="13.5" hidden="1" customHeight="1">
      <c r="A240" s="473"/>
      <c r="B240" s="474"/>
      <c r="C240" s="474"/>
      <c r="D240" s="474"/>
      <c r="E240" s="474"/>
      <c r="F240" s="474"/>
      <c r="G240" s="474"/>
      <c r="H240" s="474"/>
      <c r="I240" s="475"/>
      <c r="J240" s="479"/>
      <c r="K240" s="480"/>
      <c r="L240" s="481"/>
      <c r="M240" s="496" t="s">
        <v>46</v>
      </c>
      <c r="N240" s="497"/>
      <c r="O240" s="486">
        <f>'在籍児童一覧（小規模保育事業B型）'!Q81</f>
        <v>0</v>
      </c>
      <c r="P240" s="486"/>
      <c r="Q240" s="486">
        <f>'在籍児童一覧（小規模保育事業B型）'!S81</f>
        <v>0</v>
      </c>
      <c r="R240" s="486"/>
      <c r="S240" s="486">
        <f>'在籍児童一覧（小規模保育事業B型）'!U81</f>
        <v>0</v>
      </c>
      <c r="T240" s="486"/>
      <c r="U240" s="486">
        <f>'在籍児童一覧（小規模保育事業B型）'!W81</f>
        <v>0</v>
      </c>
      <c r="V240" s="486"/>
      <c r="W240" s="486">
        <f>'在籍児童一覧（小規模保育事業B型）'!Y81</f>
        <v>0</v>
      </c>
      <c r="X240" s="486"/>
      <c r="Y240" s="486">
        <f>'在籍児童一覧（小規模保育事業B型）'!AA81</f>
        <v>0</v>
      </c>
      <c r="Z240" s="486"/>
    </row>
    <row r="241" spans="1:29" s="239" customFormat="1" ht="13.5" hidden="1" customHeight="1">
      <c r="A241" s="473"/>
      <c r="B241" s="474"/>
      <c r="C241" s="474"/>
      <c r="D241" s="474"/>
      <c r="E241" s="474"/>
      <c r="F241" s="474"/>
      <c r="G241" s="474"/>
      <c r="H241" s="474"/>
      <c r="I241" s="475"/>
      <c r="J241" s="479"/>
      <c r="K241" s="480"/>
      <c r="L241" s="481"/>
      <c r="M241" s="498"/>
      <c r="N241" s="499"/>
      <c r="O241" s="486">
        <f>'在籍児童一覧（小規模保育事業B型）'!Q82</f>
        <v>0</v>
      </c>
      <c r="P241" s="486"/>
      <c r="Q241" s="486">
        <f>'在籍児童一覧（小規模保育事業B型）'!S82</f>
        <v>0</v>
      </c>
      <c r="R241" s="486"/>
      <c r="S241" s="486">
        <f>'在籍児童一覧（小規模保育事業B型）'!U82</f>
        <v>0</v>
      </c>
      <c r="T241" s="486"/>
      <c r="U241" s="486">
        <f>'在籍児童一覧（小規模保育事業B型）'!W82</f>
        <v>0</v>
      </c>
      <c r="V241" s="486"/>
      <c r="W241" s="486">
        <f>'在籍児童一覧（小規模保育事業B型）'!Y82</f>
        <v>0</v>
      </c>
      <c r="X241" s="486"/>
      <c r="Y241" s="486">
        <f>'在籍児童一覧（小規模保育事業B型）'!AA82</f>
        <v>0</v>
      </c>
      <c r="Z241" s="486"/>
    </row>
    <row r="242" spans="1:29" s="240" customFormat="1" ht="13.5" hidden="1" customHeight="1">
      <c r="A242" s="500" t="s">
        <v>343</v>
      </c>
      <c r="B242" s="501"/>
      <c r="C242" s="501"/>
      <c r="D242" s="501"/>
      <c r="E242" s="501"/>
      <c r="F242" s="501"/>
      <c r="G242" s="501"/>
      <c r="H242" s="501"/>
      <c r="I242" s="501"/>
      <c r="J242" s="501"/>
      <c r="K242" s="501"/>
      <c r="L242" s="501"/>
      <c r="M242" s="501"/>
      <c r="N242" s="502"/>
      <c r="O242" s="446" t="e">
        <f ca="1">SUM(ROUNDDOWN($O$194*O238/25,-1),ROUNDDOWN($O$194*O239/25,-1),ROUNDDOWN($O$195*O240/25,-1),ROUNDDOWN($O$195*O241/25,-1),IF(O238&lt;1,0,$O$210),IF(O239&lt;1,0,$O$210),IF(O240&lt;1,0,$O$211),IF(O241&lt;1,0,$O$211))</f>
        <v>#N/A</v>
      </c>
      <c r="P242" s="446"/>
      <c r="Q242" s="446" t="e">
        <f ca="1">SUM(ROUNDDOWN($O$194*Q238/25,-1),ROUNDDOWN($O$194*Q239/25,-1),ROUNDDOWN($O$195*Q240/25,-1),ROUNDDOWN($O$195*Q241/25,-1),IF(Q238&lt;1,0,$O$210),IF(Q239&lt;1,0,$O$210),IF(Q240&lt;1,0,$O$211),IF(Q241&lt;1,0,$O$211))</f>
        <v>#N/A</v>
      </c>
      <c r="R242" s="446"/>
      <c r="S242" s="446" t="e">
        <f ca="1">SUM(ROUNDDOWN($S$194*S238/25,-1),ROUNDDOWN($S$194*S239/25,-1),ROUNDDOWN($S$195*S240/25,-1),ROUNDDOWN($S$195*S241/25,-1),IF(S238&lt;1,0,$S$210),IF(S239&lt;1,0,$S$210),IF(S240&lt;1,0,$S$211),IF(S241&lt;1,0,$S$211))</f>
        <v>#N/A</v>
      </c>
      <c r="T242" s="446"/>
      <c r="U242" s="446" t="e">
        <f ca="1">SUM(ROUNDDOWN(U194*U238/25,-1),ROUNDDOWN(U194*U239/25,-1),ROUNDDOWN(U195*U240/25,-1),ROUNDDOWN(U195*U241/25,-1),IF(U238&lt;1,0,U210),IF(U239&lt;1,0,U210),IF(U240&lt;1,0,U211),IF(U241&lt;1,0,U211))</f>
        <v>#N/A</v>
      </c>
      <c r="V242" s="446"/>
      <c r="W242" s="446" t="e">
        <f ca="1">SUM(ROUNDDOWN(U194*W238/25,-1),ROUNDDOWN(U194*W239/25,-1),ROUNDDOWN(U195*W240/25,-1),ROUNDDOWN(U195*W241/25,-1),IF(W238&lt;1,0,U210),IF(W239&lt;1,0,U210),IF(W240&lt;1,0,U211),IF(W241&lt;1,0,U211))</f>
        <v>#N/A</v>
      </c>
      <c r="X242" s="446"/>
      <c r="Y242" s="446" t="e">
        <f ca="1">SUM(ROUNDDOWN(Y194*Y238/25,-1),ROUNDDOWN(Y194*Y239/25,-1),ROUNDDOWN(Y195*Y240/25,-1),ROUNDDOWN(Y195*Y241/25,-1),IF(Y238&lt;1,0,Y210),IF(Y239&lt;1,0,Y210),IF(Y240&lt;1,0,Y211),IF(Y241&lt;1,0,Y211))</f>
        <v>#N/A</v>
      </c>
      <c r="Z242" s="446"/>
      <c r="AA242" s="239"/>
    </row>
    <row r="243" spans="1:29" s="240" customFormat="1" ht="13.5" hidden="1" customHeight="1">
      <c r="A243" s="248"/>
      <c r="B243" s="503" t="s">
        <v>316</v>
      </c>
      <c r="C243" s="504"/>
      <c r="D243" s="504"/>
      <c r="E243" s="504"/>
      <c r="F243" s="504"/>
      <c r="G243" s="504"/>
      <c r="H243" s="504"/>
      <c r="I243" s="504"/>
      <c r="J243" s="504"/>
      <c r="K243" s="504"/>
      <c r="L243" s="504"/>
      <c r="M243" s="504"/>
      <c r="N243" s="505"/>
      <c r="O243" s="443" t="e">
        <f ca="1">SUM(ROUNDDOWN($O$196*O238/25,-1),ROUNDDOWN($O$196*O239/25,-1),ROUNDDOWN($O$197*O240/25,-1),ROUNDDOWN($O$197*O241/25,-1),IF(O238&lt;1,0,$O$212),IF(O239&lt;1,0,$O$212),IF(O240&lt;1,0,$O$213),IF(O241&lt;1,0,$O$213))</f>
        <v>#N/A</v>
      </c>
      <c r="P243" s="443"/>
      <c r="Q243" s="443" t="e">
        <f ca="1">SUM(ROUNDDOWN($O$196*Q238/25,-1),ROUNDDOWN($O$196*Q239/25,-1),ROUNDDOWN($O$197*Q240/25,-1),ROUNDDOWN($O$197*Q241/25,-1),IF(Q238&lt;1,0,$O$212),IF(Q239&lt;1,0,$O$212),IF(Q240&lt;1,0,$O$213),IF(Q241&lt;1,0,$O$213))</f>
        <v>#N/A</v>
      </c>
      <c r="R243" s="443"/>
      <c r="S243" s="443" t="e">
        <f ca="1">SUM(ROUNDDOWN($S$196*S238/25,-1),ROUNDDOWN($S$196*S239/25,-1),ROUNDDOWN($S$197*S240/25,-1),ROUNDDOWN($S$197*S241/25,-1),IF(S238&lt;1,0,$S$212),IF(S239&lt;1,0,$S$212),IF(S240&lt;1,0,$S$213),IF(S241&lt;1,0,$S$213))</f>
        <v>#N/A</v>
      </c>
      <c r="T243" s="443"/>
      <c r="U243" s="450" t="e">
        <f ca="1">SUM(ROUNDDOWN(U196*U238/25,-1),ROUNDDOWN(U196*U239/25,-1),ROUNDDOWN(U197*U240/25,-1),ROUNDDOWN(U197*U241/25,-1),IF(U238&lt;1,0,U212),IF(U239&lt;1,0,U212),IF(U240&lt;1,0,U213),IF(U241&lt;1,0,U213))</f>
        <v>#N/A</v>
      </c>
      <c r="V243" s="450"/>
      <c r="W243" s="450" t="e">
        <f ca="1">SUM(ROUNDDOWN(U196*W238/25,-1),ROUNDDOWN(U196*W239/25,-1),ROUNDDOWN(U197*W240/25,-1),ROUNDDOWN(U197*W241/25,-1),IF(W238&lt;1,0,U212),IF(W239&lt;1,0,U212),IF(W240&lt;1,0,U213),IF(W241&lt;1,0,U213))</f>
        <v>#N/A</v>
      </c>
      <c r="X243" s="450"/>
      <c r="Y243" s="450" t="e">
        <f t="shared" ref="Y243" ca="1" si="30">SUM(ROUNDDOWN(Y196*Y238/25,-1),ROUNDDOWN(Y196*Y239/25,-1),ROUNDDOWN(Y197*Y240/25,-1),ROUNDDOWN(Y197*Y241/25,-1),IF(Y238&lt;1,0,Y212),IF(Y239&lt;1,0,Y212),IF(Y240&lt;1,0,Y213),IF(Y241&lt;1,0,Y213))</f>
        <v>#N/A</v>
      </c>
      <c r="Z243" s="450"/>
      <c r="AA243" s="239"/>
      <c r="AB243" s="239"/>
      <c r="AC243" s="239"/>
    </row>
    <row r="244" spans="1:29" s="239" customFormat="1" ht="13.5" hidden="1" customHeight="1">
      <c r="A244" s="470" t="s">
        <v>344</v>
      </c>
      <c r="B244" s="471"/>
      <c r="C244" s="471"/>
      <c r="D244" s="471"/>
      <c r="E244" s="471"/>
      <c r="F244" s="471"/>
      <c r="G244" s="471"/>
      <c r="H244" s="471"/>
      <c r="I244" s="472"/>
      <c r="J244" s="476" t="s">
        <v>334</v>
      </c>
      <c r="K244" s="477"/>
      <c r="L244" s="478"/>
      <c r="M244" s="482" t="s">
        <v>45</v>
      </c>
      <c r="N244" s="483"/>
      <c r="O244" s="486">
        <f>'在籍児童一覧（小規模保育事業B型）'!Q53</f>
        <v>0</v>
      </c>
      <c r="P244" s="486"/>
      <c r="Q244" s="486">
        <f>'在籍児童一覧（小規模保育事業B型）'!S53</f>
        <v>0</v>
      </c>
      <c r="R244" s="486"/>
      <c r="S244" s="486">
        <f>'在籍児童一覧（小規模保育事業B型）'!U53</f>
        <v>0</v>
      </c>
      <c r="T244" s="486"/>
      <c r="U244" s="487"/>
      <c r="V244" s="488"/>
      <c r="W244" s="488"/>
      <c r="X244" s="488"/>
      <c r="Y244" s="488"/>
      <c r="Z244" s="489"/>
    </row>
    <row r="245" spans="1:29" s="239" customFormat="1" ht="13.5" hidden="1" customHeight="1">
      <c r="A245" s="473"/>
      <c r="B245" s="474"/>
      <c r="C245" s="474"/>
      <c r="D245" s="474"/>
      <c r="E245" s="474"/>
      <c r="F245" s="474"/>
      <c r="G245" s="474"/>
      <c r="H245" s="474"/>
      <c r="I245" s="475"/>
      <c r="J245" s="479"/>
      <c r="K245" s="480"/>
      <c r="L245" s="481"/>
      <c r="M245" s="484"/>
      <c r="N245" s="485"/>
      <c r="O245" s="486">
        <f>'在籍児童一覧（小規模保育事業B型）'!Q54</f>
        <v>0</v>
      </c>
      <c r="P245" s="486"/>
      <c r="Q245" s="486">
        <f>'在籍児童一覧（小規模保育事業B型）'!S54</f>
        <v>0</v>
      </c>
      <c r="R245" s="486"/>
      <c r="S245" s="486">
        <f>'在籍児童一覧（小規模保育事業B型）'!U54</f>
        <v>0</v>
      </c>
      <c r="T245" s="486"/>
      <c r="U245" s="490"/>
      <c r="V245" s="491"/>
      <c r="W245" s="491"/>
      <c r="X245" s="491"/>
      <c r="Y245" s="491"/>
      <c r="Z245" s="492"/>
    </row>
    <row r="246" spans="1:29" s="239" customFormat="1" ht="13.5" hidden="1" customHeight="1">
      <c r="A246" s="473"/>
      <c r="B246" s="474"/>
      <c r="C246" s="474"/>
      <c r="D246" s="474"/>
      <c r="E246" s="474"/>
      <c r="F246" s="474"/>
      <c r="G246" s="474"/>
      <c r="H246" s="474"/>
      <c r="I246" s="475"/>
      <c r="J246" s="479"/>
      <c r="K246" s="480"/>
      <c r="L246" s="481"/>
      <c r="M246" s="496" t="s">
        <v>46</v>
      </c>
      <c r="N246" s="497"/>
      <c r="O246" s="486">
        <f>'在籍児童一覧（小規模保育事業B型）'!Q83</f>
        <v>0</v>
      </c>
      <c r="P246" s="486"/>
      <c r="Q246" s="486">
        <f>'在籍児童一覧（小規模保育事業B型）'!S83</f>
        <v>0</v>
      </c>
      <c r="R246" s="486"/>
      <c r="S246" s="486">
        <f>'在籍児童一覧（小規模保育事業B型）'!U83</f>
        <v>0</v>
      </c>
      <c r="T246" s="486"/>
      <c r="U246" s="490"/>
      <c r="V246" s="491"/>
      <c r="W246" s="491"/>
      <c r="X246" s="491"/>
      <c r="Y246" s="491"/>
      <c r="Z246" s="492"/>
    </row>
    <row r="247" spans="1:29" s="239" customFormat="1" ht="13.5" hidden="1" customHeight="1">
      <c r="A247" s="473"/>
      <c r="B247" s="474"/>
      <c r="C247" s="474"/>
      <c r="D247" s="474"/>
      <c r="E247" s="474"/>
      <c r="F247" s="474"/>
      <c r="G247" s="474"/>
      <c r="H247" s="474"/>
      <c r="I247" s="475"/>
      <c r="J247" s="479"/>
      <c r="K247" s="480"/>
      <c r="L247" s="481"/>
      <c r="M247" s="498"/>
      <c r="N247" s="499"/>
      <c r="O247" s="486">
        <f>'在籍児童一覧（小規模保育事業B型）'!Q84</f>
        <v>0</v>
      </c>
      <c r="P247" s="486"/>
      <c r="Q247" s="486">
        <f>'在籍児童一覧（小規模保育事業B型）'!S84</f>
        <v>0</v>
      </c>
      <c r="R247" s="486"/>
      <c r="S247" s="486">
        <f>'在籍児童一覧（小規模保育事業B型）'!U84</f>
        <v>0</v>
      </c>
      <c r="T247" s="486"/>
      <c r="U247" s="490"/>
      <c r="V247" s="491"/>
      <c r="W247" s="491"/>
      <c r="X247" s="491"/>
      <c r="Y247" s="491"/>
      <c r="Z247" s="492"/>
    </row>
    <row r="248" spans="1:29" s="240" customFormat="1" ht="13.5" hidden="1" customHeight="1">
      <c r="A248" s="500" t="s">
        <v>345</v>
      </c>
      <c r="B248" s="501"/>
      <c r="C248" s="501"/>
      <c r="D248" s="501"/>
      <c r="E248" s="501"/>
      <c r="F248" s="501"/>
      <c r="G248" s="501"/>
      <c r="H248" s="501"/>
      <c r="I248" s="501"/>
      <c r="J248" s="501"/>
      <c r="K248" s="501"/>
      <c r="L248" s="501"/>
      <c r="M248" s="501"/>
      <c r="N248" s="502"/>
      <c r="O248" s="446" t="e">
        <f ca="1">SUM(ROUNDDOWN($O$198*O244/25,-1),ROUNDDOWN($O$198*O245/25,-1),ROUNDDOWN($O$199*O246/25,-1),ROUNDDOWN($O$199*O247/25,-1),IF(O244&lt;1,0,$O$210),IF(O245&lt;1,0,$O$210),IF(O246&lt;1,0,$O$211),IF(O247&lt;1,0,$O$211))</f>
        <v>#N/A</v>
      </c>
      <c r="P248" s="446"/>
      <c r="Q248" s="446" t="e">
        <f ca="1">SUM(ROUNDDOWN($O$198*Q244/25,-1),ROUNDDOWN($O$198*Q245/25,-1),ROUNDDOWN($O$199*Q246/25,-1),ROUNDDOWN($O$199*Q247/25,-1),IF(Q244&lt;1,0,$O$210),IF(Q245&lt;1,0,$O$210),IF(Q246&lt;1,0,$O$211),IF(Q247&lt;1,0,$O$211))</f>
        <v>#N/A</v>
      </c>
      <c r="R248" s="446"/>
      <c r="S248" s="446" t="e">
        <f ca="1">SUM(ROUNDDOWN($S$198*S244/25,-1),ROUNDDOWN($S$198*S245/25,-1),ROUNDDOWN($S$199*S246/25,-1),ROUNDDOWN($S$199*S247/25,-1),IF(S244&lt;1,0,$S$210),IF(S245&lt;1,0,$S$210),IF(S246&lt;1,0,$S$211),IF(S247&lt;1,0,$S$211))</f>
        <v>#N/A</v>
      </c>
      <c r="T248" s="446"/>
      <c r="U248" s="490"/>
      <c r="V248" s="491"/>
      <c r="W248" s="491"/>
      <c r="X248" s="491"/>
      <c r="Y248" s="491"/>
      <c r="Z248" s="492"/>
      <c r="AA248" s="239"/>
    </row>
    <row r="249" spans="1:29" s="240" customFormat="1" ht="13.5" hidden="1" customHeight="1">
      <c r="A249" s="248"/>
      <c r="B249" s="503" t="s">
        <v>316</v>
      </c>
      <c r="C249" s="504"/>
      <c r="D249" s="504"/>
      <c r="E249" s="504"/>
      <c r="F249" s="504"/>
      <c r="G249" s="504"/>
      <c r="H249" s="504"/>
      <c r="I249" s="504"/>
      <c r="J249" s="504"/>
      <c r="K249" s="504"/>
      <c r="L249" s="504"/>
      <c r="M249" s="504"/>
      <c r="N249" s="505"/>
      <c r="O249" s="443" t="e">
        <f ca="1">SUM(ROUNDDOWN($O$200*O244/25,-1),ROUNDDOWN($O$200*O245/25,-1),ROUNDDOWN($O$201*O246/25,-1),ROUNDDOWN($O$201*O247/25,-1),IF(O244&lt;1,0,$O$212),IF(O245&lt;1,0,$O$212),IF(O246&lt;1,0,$O$213),IF(O247&lt;1,0,$O$213))</f>
        <v>#N/A</v>
      </c>
      <c r="P249" s="443"/>
      <c r="Q249" s="443" t="e">
        <f ca="1">SUM(ROUNDDOWN($O$200*Q244/25,-1),ROUNDDOWN($O$200*Q245/25,-1),ROUNDDOWN($O$201*Q246/25,-1),ROUNDDOWN($O$201*Q247/25,-1),IF(Q244&lt;1,0,$O$212),IF(Q245&lt;1,0,$O$212),IF(Q246&lt;1,0,$O$213),IF(Q247&lt;1,0,$O$213))</f>
        <v>#N/A</v>
      </c>
      <c r="R249" s="443"/>
      <c r="S249" s="443" t="e">
        <f ca="1">SUM(ROUNDDOWN($S$200*S244/25,-1),ROUNDDOWN($S$200*S245/25,-1),ROUNDDOWN($S$201*S246/25,-1),ROUNDDOWN($S$201*S247/25,-1),IF(S244&lt;1,0,$S$212),IF(S245&lt;1,0,$S$212),IF(S246&lt;1,0,$S$213),IF(S247&lt;1,0,$S$213))</f>
        <v>#N/A</v>
      </c>
      <c r="T249" s="443"/>
      <c r="U249" s="506"/>
      <c r="V249" s="507"/>
      <c r="W249" s="507"/>
      <c r="X249" s="507"/>
      <c r="Y249" s="507"/>
      <c r="Z249" s="508"/>
      <c r="AA249" s="239"/>
      <c r="AB249" s="239"/>
      <c r="AC249" s="239"/>
    </row>
    <row r="250" spans="1:29" s="239" customFormat="1" ht="13.5" hidden="1" customHeight="1">
      <c r="A250" s="470" t="s">
        <v>346</v>
      </c>
      <c r="B250" s="471"/>
      <c r="C250" s="471"/>
      <c r="D250" s="471"/>
      <c r="E250" s="471"/>
      <c r="F250" s="471"/>
      <c r="G250" s="471"/>
      <c r="H250" s="471"/>
      <c r="I250" s="472"/>
      <c r="J250" s="476" t="s">
        <v>334</v>
      </c>
      <c r="K250" s="477"/>
      <c r="L250" s="478"/>
      <c r="M250" s="482" t="s">
        <v>45</v>
      </c>
      <c r="N250" s="483"/>
      <c r="O250" s="486">
        <f>'在籍児童一覧（小規模保育事業B型）'!Q55</f>
        <v>0</v>
      </c>
      <c r="P250" s="486"/>
      <c r="Q250" s="486">
        <f>'在籍児童一覧（小規模保育事業B型）'!S55</f>
        <v>0</v>
      </c>
      <c r="R250" s="486"/>
      <c r="S250" s="486">
        <f>'在籍児童一覧（小規模保育事業B型）'!U55</f>
        <v>0</v>
      </c>
      <c r="T250" s="486"/>
      <c r="U250" s="486">
        <f>'在籍児童一覧（小規模保育事業B型）'!W55</f>
        <v>0</v>
      </c>
      <c r="V250" s="486"/>
      <c r="W250" s="486">
        <f>'在籍児童一覧（小規模保育事業B型）'!Y55</f>
        <v>0</v>
      </c>
      <c r="X250" s="486"/>
      <c r="Y250" s="486">
        <f>'在籍児童一覧（小規模保育事業B型）'!AA55</f>
        <v>0</v>
      </c>
      <c r="Z250" s="486"/>
    </row>
    <row r="251" spans="1:29" s="239" customFormat="1" ht="13.5" hidden="1" customHeight="1">
      <c r="A251" s="473"/>
      <c r="B251" s="474"/>
      <c r="C251" s="474"/>
      <c r="D251" s="474"/>
      <c r="E251" s="474"/>
      <c r="F251" s="474"/>
      <c r="G251" s="474"/>
      <c r="H251" s="474"/>
      <c r="I251" s="475"/>
      <c r="J251" s="479"/>
      <c r="K251" s="480"/>
      <c r="L251" s="481"/>
      <c r="M251" s="484"/>
      <c r="N251" s="485"/>
      <c r="O251" s="486">
        <f>'在籍児童一覧（小規模保育事業B型）'!Q56</f>
        <v>0</v>
      </c>
      <c r="P251" s="486"/>
      <c r="Q251" s="486">
        <f>'在籍児童一覧（小規模保育事業B型）'!S56</f>
        <v>0</v>
      </c>
      <c r="R251" s="486"/>
      <c r="S251" s="486">
        <f>'在籍児童一覧（小規模保育事業B型）'!U56</f>
        <v>0</v>
      </c>
      <c r="T251" s="486"/>
      <c r="U251" s="486">
        <f>'在籍児童一覧（小規模保育事業B型）'!W56</f>
        <v>0</v>
      </c>
      <c r="V251" s="486"/>
      <c r="W251" s="486">
        <f>'在籍児童一覧（小規模保育事業B型）'!Y56</f>
        <v>0</v>
      </c>
      <c r="X251" s="486"/>
      <c r="Y251" s="486">
        <f>'在籍児童一覧（小規模保育事業B型）'!AA56</f>
        <v>0</v>
      </c>
      <c r="Z251" s="486"/>
    </row>
    <row r="252" spans="1:29" s="239" customFormat="1" ht="13.5" hidden="1" customHeight="1">
      <c r="A252" s="473"/>
      <c r="B252" s="474"/>
      <c r="C252" s="474"/>
      <c r="D252" s="474"/>
      <c r="E252" s="474"/>
      <c r="F252" s="474"/>
      <c r="G252" s="474"/>
      <c r="H252" s="474"/>
      <c r="I252" s="475"/>
      <c r="J252" s="479"/>
      <c r="K252" s="480"/>
      <c r="L252" s="481"/>
      <c r="M252" s="496" t="s">
        <v>46</v>
      </c>
      <c r="N252" s="497"/>
      <c r="O252" s="486">
        <f>'在籍児童一覧（小規模保育事業B型）'!Q85</f>
        <v>0</v>
      </c>
      <c r="P252" s="486"/>
      <c r="Q252" s="486">
        <f>'在籍児童一覧（小規模保育事業B型）'!S85</f>
        <v>0</v>
      </c>
      <c r="R252" s="486"/>
      <c r="S252" s="486">
        <f>'在籍児童一覧（小規模保育事業B型）'!U85</f>
        <v>0</v>
      </c>
      <c r="T252" s="486"/>
      <c r="U252" s="486">
        <f>'在籍児童一覧（小規模保育事業B型）'!W85</f>
        <v>0</v>
      </c>
      <c r="V252" s="486"/>
      <c r="W252" s="486">
        <f>'在籍児童一覧（小規模保育事業B型）'!Y85</f>
        <v>0</v>
      </c>
      <c r="X252" s="486"/>
      <c r="Y252" s="486">
        <f>'在籍児童一覧（小規模保育事業B型）'!AA85</f>
        <v>0</v>
      </c>
      <c r="Z252" s="486"/>
    </row>
    <row r="253" spans="1:29" s="239" customFormat="1" ht="13.5" hidden="1" customHeight="1">
      <c r="A253" s="473"/>
      <c r="B253" s="474"/>
      <c r="C253" s="474"/>
      <c r="D253" s="474"/>
      <c r="E253" s="474"/>
      <c r="F253" s="474"/>
      <c r="G253" s="474"/>
      <c r="H253" s="474"/>
      <c r="I253" s="475"/>
      <c r="J253" s="479"/>
      <c r="K253" s="480"/>
      <c r="L253" s="481"/>
      <c r="M253" s="498"/>
      <c r="N253" s="499"/>
      <c r="O253" s="486">
        <f>'在籍児童一覧（小規模保育事業B型）'!Q86</f>
        <v>0</v>
      </c>
      <c r="P253" s="486"/>
      <c r="Q253" s="486">
        <f>'在籍児童一覧（小規模保育事業B型）'!S86</f>
        <v>0</v>
      </c>
      <c r="R253" s="486"/>
      <c r="S253" s="486">
        <f>'在籍児童一覧（小規模保育事業B型）'!U86</f>
        <v>0</v>
      </c>
      <c r="T253" s="486"/>
      <c r="U253" s="486">
        <f>'在籍児童一覧（小規模保育事業B型）'!W86</f>
        <v>0</v>
      </c>
      <c r="V253" s="486"/>
      <c r="W253" s="486">
        <f>'在籍児童一覧（小規模保育事業B型）'!Y86</f>
        <v>0</v>
      </c>
      <c r="X253" s="486"/>
      <c r="Y253" s="486">
        <f>'在籍児童一覧（小規模保育事業B型）'!AA86</f>
        <v>0</v>
      </c>
      <c r="Z253" s="486"/>
    </row>
    <row r="254" spans="1:29" s="240" customFormat="1" ht="13.5" hidden="1" customHeight="1">
      <c r="A254" s="500" t="s">
        <v>347</v>
      </c>
      <c r="B254" s="501"/>
      <c r="C254" s="501"/>
      <c r="D254" s="501"/>
      <c r="E254" s="501"/>
      <c r="F254" s="501"/>
      <c r="G254" s="501"/>
      <c r="H254" s="501"/>
      <c r="I254" s="501"/>
      <c r="J254" s="501"/>
      <c r="K254" s="501"/>
      <c r="L254" s="501"/>
      <c r="M254" s="501"/>
      <c r="N254" s="502"/>
      <c r="O254" s="446" t="e">
        <f ca="1">SUM(ROUNDDOWN($O$202*O250/25,-1),ROUNDDOWN($O$202*O251/25,-1),ROUNDDOWN($O$203*O252/25,-1),ROUNDDOWN($O$203*O253/25,-1),IF(O250&lt;1,0,$O$210),IF(O251&lt;1,0,$O$210),IF(O252&lt;1,0,$O$211),IF(O253&lt;1,0,$O$211))</f>
        <v>#N/A</v>
      </c>
      <c r="P254" s="446"/>
      <c r="Q254" s="446" t="e">
        <f ca="1">SUM(ROUNDDOWN($O$202*Q250/25,-1),ROUNDDOWN($O$202*Q251/25,-1),ROUNDDOWN($O$203*Q252/25,-1),ROUNDDOWN($O$203*Q253/25,-1),IF(Q250&lt;1,0,$O$210),IF(Q251&lt;1,0,$O$210),IF(Q252&lt;1,0,$O$211),IF(Q253&lt;1,0,$O$211))</f>
        <v>#N/A</v>
      </c>
      <c r="R254" s="446"/>
      <c r="S254" s="446" t="e">
        <f ca="1">SUM(ROUNDDOWN($S$202*S250/25,-1),ROUNDDOWN($S$202*S251/25,-1),ROUNDDOWN($S$203*S252/25,-1),ROUNDDOWN($S$203*S253/25,-1),IF(S250&lt;1,0,$S$210),IF(S251&lt;1,0,$S$210),IF(S252&lt;1,0,$S$211),IF(S253&lt;1,0,$S$211))</f>
        <v>#N/A</v>
      </c>
      <c r="T254" s="446"/>
      <c r="U254" s="446" t="e">
        <f ca="1">SUM(ROUNDDOWN($U$202*U250/25,-1),ROUNDDOWN($U$202*U251/25,-1),ROUNDDOWN($U$203*U252/25,-1),ROUNDDOWN($U$203*U253/25,-1),IF(U250&lt;1,0,$U$210),IF(U251&lt;1,0,$U$210),IF(U252&lt;1,0,$U$211),IF(U253&lt;1,0,$U$211))</f>
        <v>#N/A</v>
      </c>
      <c r="V254" s="446"/>
      <c r="W254" s="446" t="e">
        <f ca="1">SUM(ROUNDDOWN($U$202*W250/25,-1),ROUNDDOWN($U$202*W251/25,-1),ROUNDDOWN($U$203*W252/25,-1),ROUNDDOWN($U$203*W253/25,-1),IF(W250&lt;1,0,$U$210),IF(W251&lt;1,0,$U$210),IF(W252&lt;1,0,$U$211),IF(W253&lt;1,0,$U$211))</f>
        <v>#N/A</v>
      </c>
      <c r="X254" s="446"/>
      <c r="Y254" s="446" t="e">
        <f ca="1">SUM(ROUNDDOWN($Y$202*Y250/25,-1),ROUNDDOWN($Y$202*Y251/25,-1),ROUNDDOWN($Y$203*Y252/25,-1),ROUNDDOWN($Y$203*Y253/25,-1),IF(Y250&lt;1,0,$Y$210),IF(Y251&lt;1,0,$Y$210),IF(Y252&lt;1,0,$Y$211),IF(Y253&lt;1,0,$Y$211))</f>
        <v>#N/A</v>
      </c>
      <c r="Z254" s="446"/>
      <c r="AA254" s="239"/>
    </row>
    <row r="255" spans="1:29" s="240" customFormat="1" ht="13.5" hidden="1" customHeight="1">
      <c r="A255" s="248"/>
      <c r="B255" s="503" t="s">
        <v>316</v>
      </c>
      <c r="C255" s="504"/>
      <c r="D255" s="504"/>
      <c r="E255" s="504"/>
      <c r="F255" s="504"/>
      <c r="G255" s="504"/>
      <c r="H255" s="504"/>
      <c r="I255" s="504"/>
      <c r="J255" s="504"/>
      <c r="K255" s="504"/>
      <c r="L255" s="504"/>
      <c r="M255" s="504"/>
      <c r="N255" s="505"/>
      <c r="O255" s="443" t="e">
        <f ca="1">SUM(ROUNDDOWN($O$204*O250/25,-1),ROUNDDOWN($O$204*O251/25,-1),ROUNDDOWN($O$205*O252/25,-1),ROUNDDOWN($O$205*O253/25,-1),IF(O250&lt;1,0,$O$212),IF(O251&lt;1,0,$O$212),IF(O252&lt;1,0,$O$213),IF(O253&lt;1,0,$O$213))</f>
        <v>#N/A</v>
      </c>
      <c r="P255" s="443"/>
      <c r="Q255" s="443" t="e">
        <f ca="1">SUM(ROUNDDOWN($O$204*Q250/25,-1),ROUNDDOWN($O$204*Q251/25,-1),ROUNDDOWN($O$205*Q252/25,-1),ROUNDDOWN($O$205*Q253/25,-1),IF(Q250&lt;1,0,$O$212),IF(Q251&lt;1,0,$O$212),IF(Q252&lt;1,0,$O$213),IF(Q253&lt;1,0,$O$213))</f>
        <v>#N/A</v>
      </c>
      <c r="R255" s="443"/>
      <c r="S255" s="443" t="e">
        <f ca="1">SUM(ROUNDDOWN($S$204*S250/25,-1),ROUNDDOWN($S$204*S251/25,-1),ROUNDDOWN($S$205*S252/25,-1),ROUNDDOWN($S$205*S253/25,-1),IF(S250&lt;1,0,$S$212),IF(S251&lt;1,0,$S$212),IF(S252&lt;1,0,$S$213),IF(S253&lt;1,0,$S$213))</f>
        <v>#N/A</v>
      </c>
      <c r="T255" s="443"/>
      <c r="U255" s="450" t="e">
        <f ca="1">SUM(ROUNDDOWN($U$204*U250/25,-1),ROUNDDOWN($U$205*U251/25,-1),ROUNDDOWN($U$205*U252/25,-1),ROUNDDOWN($U$205*U253/25,-1),IF(U250&lt;1,0,$U$212),IF(U251&lt;1,0,$U$212),IF(U252&lt;1,0,$U$213),IF(U253&lt;1,0,$U$213))</f>
        <v>#N/A</v>
      </c>
      <c r="V255" s="450"/>
      <c r="W255" s="450" t="e">
        <f ca="1">SUM(ROUNDDOWN($U$204*W250/25,-1),ROUNDDOWN($U$205*W251/25,-1),ROUNDDOWN($U$205*W252/25,-1),ROUNDDOWN($U$205*W253/25,-1),IF(W250&lt;1,0,$U$212),IF(W251&lt;1,0,$U$212),IF(W252&lt;1,0,$U$213),IF(W253&lt;1,0,$U$213))</f>
        <v>#N/A</v>
      </c>
      <c r="X255" s="450"/>
      <c r="Y255" s="450" t="e">
        <f ca="1">SUM(ROUNDDOWN($Y$204*Y250/25,-1),ROUNDDOWN($Y$204*Y251/25,-1),ROUNDDOWN($Y$205*Y252/25,-1),ROUNDDOWN($Y$205*Y253/25,-1),IF(Y250&lt;1,0,$Y$212),IF(Y251&lt;1,0,$Y$212),IF(Y252&lt;1,0,$Y$213),IF(Y253&lt;1,0,$Y$213))</f>
        <v>#N/A</v>
      </c>
      <c r="Z255" s="450"/>
      <c r="AA255" s="239"/>
      <c r="AB255" s="239"/>
      <c r="AC255" s="239"/>
    </row>
    <row r="256" spans="1:29" s="239" customFormat="1" ht="13.5" hidden="1" customHeight="1">
      <c r="A256" s="470" t="s">
        <v>348</v>
      </c>
      <c r="B256" s="471"/>
      <c r="C256" s="471"/>
      <c r="D256" s="471"/>
      <c r="E256" s="471"/>
      <c r="F256" s="471"/>
      <c r="G256" s="471"/>
      <c r="H256" s="471"/>
      <c r="I256" s="472"/>
      <c r="J256" s="476" t="s">
        <v>334</v>
      </c>
      <c r="K256" s="477"/>
      <c r="L256" s="478"/>
      <c r="M256" s="482" t="s">
        <v>45</v>
      </c>
      <c r="N256" s="483"/>
      <c r="O256" s="486">
        <f>'在籍児童一覧（小規模保育事業B型）'!Q57</f>
        <v>0</v>
      </c>
      <c r="P256" s="486"/>
      <c r="Q256" s="486">
        <f>'在籍児童一覧（小規模保育事業B型）'!S57</f>
        <v>0</v>
      </c>
      <c r="R256" s="486"/>
      <c r="S256" s="486">
        <f>'在籍児童一覧（小規模保育事業B型）'!U57</f>
        <v>0</v>
      </c>
      <c r="T256" s="486"/>
      <c r="U256" s="487"/>
      <c r="V256" s="488"/>
      <c r="W256" s="488"/>
      <c r="X256" s="488"/>
      <c r="Y256" s="488"/>
      <c r="Z256" s="489"/>
    </row>
    <row r="257" spans="1:29" s="239" customFormat="1" ht="13.5" hidden="1" customHeight="1">
      <c r="A257" s="473"/>
      <c r="B257" s="474"/>
      <c r="C257" s="474"/>
      <c r="D257" s="474"/>
      <c r="E257" s="474"/>
      <c r="F257" s="474"/>
      <c r="G257" s="474"/>
      <c r="H257" s="474"/>
      <c r="I257" s="475"/>
      <c r="J257" s="479"/>
      <c r="K257" s="480"/>
      <c r="L257" s="481"/>
      <c r="M257" s="484"/>
      <c r="N257" s="485"/>
      <c r="O257" s="486">
        <f>'在籍児童一覧（小規模保育事業B型）'!Q58</f>
        <v>0</v>
      </c>
      <c r="P257" s="486"/>
      <c r="Q257" s="486">
        <f>'在籍児童一覧（小規模保育事業B型）'!S58</f>
        <v>0</v>
      </c>
      <c r="R257" s="486"/>
      <c r="S257" s="486">
        <f>'在籍児童一覧（小規模保育事業B型）'!U58</f>
        <v>0</v>
      </c>
      <c r="T257" s="486"/>
      <c r="U257" s="490"/>
      <c r="V257" s="491"/>
      <c r="W257" s="491"/>
      <c r="X257" s="491"/>
      <c r="Y257" s="491"/>
      <c r="Z257" s="492"/>
    </row>
    <row r="258" spans="1:29" s="239" customFormat="1" ht="13.5" hidden="1" customHeight="1">
      <c r="A258" s="473"/>
      <c r="B258" s="474"/>
      <c r="C258" s="474"/>
      <c r="D258" s="474"/>
      <c r="E258" s="474"/>
      <c r="F258" s="474"/>
      <c r="G258" s="474"/>
      <c r="H258" s="474"/>
      <c r="I258" s="475"/>
      <c r="J258" s="479"/>
      <c r="K258" s="480"/>
      <c r="L258" s="481"/>
      <c r="M258" s="496" t="s">
        <v>46</v>
      </c>
      <c r="N258" s="497"/>
      <c r="O258" s="486">
        <f>'在籍児童一覧（小規模保育事業B型）'!Q87</f>
        <v>0</v>
      </c>
      <c r="P258" s="486"/>
      <c r="Q258" s="486">
        <f>'在籍児童一覧（小規模保育事業B型）'!S87</f>
        <v>0</v>
      </c>
      <c r="R258" s="486"/>
      <c r="S258" s="486">
        <f>'在籍児童一覧（小規模保育事業B型）'!U87</f>
        <v>0</v>
      </c>
      <c r="T258" s="486"/>
      <c r="U258" s="490"/>
      <c r="V258" s="491"/>
      <c r="W258" s="491"/>
      <c r="X258" s="491"/>
      <c r="Y258" s="491"/>
      <c r="Z258" s="492"/>
    </row>
    <row r="259" spans="1:29" s="239" customFormat="1" ht="13.5" hidden="1" customHeight="1">
      <c r="A259" s="473"/>
      <c r="B259" s="474"/>
      <c r="C259" s="474"/>
      <c r="D259" s="474"/>
      <c r="E259" s="474"/>
      <c r="F259" s="474"/>
      <c r="G259" s="474"/>
      <c r="H259" s="474"/>
      <c r="I259" s="475"/>
      <c r="J259" s="479"/>
      <c r="K259" s="480"/>
      <c r="L259" s="481"/>
      <c r="M259" s="498"/>
      <c r="N259" s="499"/>
      <c r="O259" s="486">
        <f>'在籍児童一覧（小規模保育事業B型）'!Q88</f>
        <v>0</v>
      </c>
      <c r="P259" s="486"/>
      <c r="Q259" s="486">
        <f>'在籍児童一覧（小規模保育事業B型）'!S88</f>
        <v>0</v>
      </c>
      <c r="R259" s="486"/>
      <c r="S259" s="486">
        <f>'在籍児童一覧（小規模保育事業B型）'!U88</f>
        <v>0</v>
      </c>
      <c r="T259" s="486"/>
      <c r="U259" s="490"/>
      <c r="V259" s="491"/>
      <c r="W259" s="491"/>
      <c r="X259" s="491"/>
      <c r="Y259" s="491"/>
      <c r="Z259" s="492"/>
    </row>
    <row r="260" spans="1:29" s="240" customFormat="1" ht="13.5" hidden="1" customHeight="1">
      <c r="A260" s="500" t="s">
        <v>349</v>
      </c>
      <c r="B260" s="501"/>
      <c r="C260" s="501"/>
      <c r="D260" s="501"/>
      <c r="E260" s="501"/>
      <c r="F260" s="501"/>
      <c r="G260" s="501"/>
      <c r="H260" s="501"/>
      <c r="I260" s="501"/>
      <c r="J260" s="501"/>
      <c r="K260" s="501"/>
      <c r="L260" s="501"/>
      <c r="M260" s="501"/>
      <c r="N260" s="502"/>
      <c r="O260" s="446" t="e">
        <f ca="1">SUM(ROUNDDOWN($O$206*O256/25,-1),ROUNDDOWN($O$206*O257/25,-1),ROUNDDOWN($O$207*O258/25,-1),ROUNDDOWN($O$207*O259/25,-1),IF(O256&lt;1,0,$O$210),IF(O257&lt;1,0,$O$210),IF(O258&lt;1,0,$O$211),IF(O259&lt;1,0,$O$211))</f>
        <v>#N/A</v>
      </c>
      <c r="P260" s="446"/>
      <c r="Q260" s="446" t="e">
        <f ca="1">SUM(ROUNDDOWN($O$206*Q256/25,-1),ROUNDDOWN($O$206*Q257/25,-1),ROUNDDOWN($O$207*Q258/25,-1),ROUNDDOWN($O$207*Q259/25,-1),IF(Q256&lt;1,0,$O$210),IF(Q257&lt;1,0,$O$210),IF(Q258&lt;1,0,$O$211),IF(Q259&lt;1,0,$O$211))</f>
        <v>#N/A</v>
      </c>
      <c r="R260" s="446"/>
      <c r="S260" s="446" t="e">
        <f ca="1">SUM(ROUNDDOWN($S$206*S256/25,-1),ROUNDDOWN($S$206*S257/25,-1),ROUNDDOWN($S$207*S258/25,-1),ROUNDDOWN($S$207*S259/25,-1),IF(S256&lt;1,0,$S$210),IF(S257&lt;1,0,$S$210),IF(S258&lt;1,0,$S$211),IF(S259&lt;1,0,$S$211))</f>
        <v>#N/A</v>
      </c>
      <c r="T260" s="446"/>
      <c r="U260" s="490"/>
      <c r="V260" s="491"/>
      <c r="W260" s="491"/>
      <c r="X260" s="491"/>
      <c r="Y260" s="491"/>
      <c r="Z260" s="492"/>
      <c r="AA260" s="239"/>
    </row>
    <row r="261" spans="1:29" s="240" customFormat="1" ht="13.5" hidden="1" customHeight="1">
      <c r="A261" s="248"/>
      <c r="B261" s="503" t="s">
        <v>316</v>
      </c>
      <c r="C261" s="504"/>
      <c r="D261" s="504"/>
      <c r="E261" s="504"/>
      <c r="F261" s="504"/>
      <c r="G261" s="504"/>
      <c r="H261" s="504"/>
      <c r="I261" s="504"/>
      <c r="J261" s="504"/>
      <c r="K261" s="504"/>
      <c r="L261" s="504"/>
      <c r="M261" s="504"/>
      <c r="N261" s="505"/>
      <c r="O261" s="443" t="e">
        <f ca="1">SUM(ROUNDDOWN($O$208*O256/25,-1),ROUNDDOWN($O$208*O257/25,-1),ROUNDDOWN($O$209*O258/25,-1),ROUNDDOWN($O$209*O259/25,-1),IF(O256&lt;1,0,$O$212),IF(O257&lt;1,0,$O$212),IF(O258&lt;1,0,$O$213),IF(O259&lt;1,0,$O$213))</f>
        <v>#N/A</v>
      </c>
      <c r="P261" s="443"/>
      <c r="Q261" s="443" t="e">
        <f ca="1">SUM(ROUNDDOWN($O$208*Q256/25,-1),ROUNDDOWN($O$208*Q257/25,-1),ROUNDDOWN($O$209*Q258/25,-1),ROUNDDOWN($O$209*Q259/25,-1),IF(Q256&lt;1,0,$O$212),IF(Q257&lt;1,0,$O$212),IF(Q258&lt;1,0,$O$213),IF(Q259&lt;1,0,$O$213))</f>
        <v>#N/A</v>
      </c>
      <c r="R261" s="443"/>
      <c r="S261" s="443" t="e">
        <f ca="1">SUM(ROUNDDOWN($S$208*S256/25,-1),ROUNDDOWN($S$208*S257/25,-1),ROUNDDOWN($S$209*S258/25,-1),ROUNDDOWN($S$209*S259/25,-1),IF(S256&lt;1,0,$S$212),IF(S257&lt;1,0,$S$212),IF(S258&lt;1,0,$S$213),IF(S259&lt;1,0,$S$213))</f>
        <v>#N/A</v>
      </c>
      <c r="T261" s="443"/>
      <c r="U261" s="493"/>
      <c r="V261" s="494"/>
      <c r="W261" s="494"/>
      <c r="X261" s="494"/>
      <c r="Y261" s="494"/>
      <c r="Z261" s="495"/>
      <c r="AA261" s="239"/>
      <c r="AB261" s="239"/>
      <c r="AC261" s="239"/>
    </row>
    <row r="262" spans="1:29" s="126" customFormat="1" ht="13.5" customHeight="1">
      <c r="A262" s="463" t="s">
        <v>350</v>
      </c>
      <c r="B262" s="464"/>
      <c r="C262" s="464"/>
      <c r="D262" s="464"/>
      <c r="E262" s="464"/>
      <c r="F262" s="464"/>
      <c r="G262" s="464"/>
      <c r="H262" s="464"/>
      <c r="I262" s="464"/>
      <c r="J262" s="464"/>
      <c r="K262" s="464"/>
      <c r="L262" s="464"/>
      <c r="M262" s="464"/>
      <c r="N262" s="465"/>
      <c r="O262" s="466" t="e">
        <f ca="1">SUM(O218,O224,O230,O236,O242,O248,O254,O260)</f>
        <v>#N/A</v>
      </c>
      <c r="P262" s="466"/>
      <c r="Q262" s="466" t="e">
        <f t="shared" ref="Q262:Q263" ca="1" si="31">SUM(Q218,Q224,Q230,Q236,Q242,Q248,Q254,Q260)</f>
        <v>#N/A</v>
      </c>
      <c r="R262" s="466"/>
      <c r="S262" s="466" t="e">
        <f t="shared" ref="S262:S263" ca="1" si="32">SUM(S218,S224,S230,S236,S242,S248,S254,S260)</f>
        <v>#N/A</v>
      </c>
      <c r="T262" s="466"/>
      <c r="U262" s="466" t="e">
        <f t="shared" ref="U262:U263" ca="1" si="33">SUM(U218,U224,U230,U236,U242,U248,U254,U260)</f>
        <v>#N/A</v>
      </c>
      <c r="V262" s="466"/>
      <c r="W262" s="466" t="e">
        <f t="shared" ref="W262:W263" ca="1" si="34">SUM(W218,W224,W230,W236,W242,W248,W254,W260)</f>
        <v>#N/A</v>
      </c>
      <c r="X262" s="466"/>
      <c r="Y262" s="466" t="e">
        <f t="shared" ref="Y262:Y263" ca="1" si="35">SUM(Y218,Y224,Y230,Y236,Y242,Y248,Y254,Y260)</f>
        <v>#N/A</v>
      </c>
      <c r="Z262" s="466"/>
      <c r="AA262" s="130"/>
    </row>
    <row r="263" spans="1:29" s="126" customFormat="1" ht="13.5" customHeight="1">
      <c r="A263" s="190"/>
      <c r="B263" s="467" t="s">
        <v>316</v>
      </c>
      <c r="C263" s="468"/>
      <c r="D263" s="468"/>
      <c r="E263" s="468"/>
      <c r="F263" s="468"/>
      <c r="G263" s="468"/>
      <c r="H263" s="468"/>
      <c r="I263" s="468"/>
      <c r="J263" s="468"/>
      <c r="K263" s="468"/>
      <c r="L263" s="468"/>
      <c r="M263" s="468"/>
      <c r="N263" s="469"/>
      <c r="O263" s="466" t="e">
        <f ca="1">SUM(O219,O225,O231,O237,O243,O249,O255,O261)</f>
        <v>#N/A</v>
      </c>
      <c r="P263" s="466"/>
      <c r="Q263" s="466" t="e">
        <f t="shared" ca="1" si="31"/>
        <v>#N/A</v>
      </c>
      <c r="R263" s="466"/>
      <c r="S263" s="466" t="e">
        <f t="shared" ca="1" si="32"/>
        <v>#N/A</v>
      </c>
      <c r="T263" s="466"/>
      <c r="U263" s="466" t="e">
        <f t="shared" ca="1" si="33"/>
        <v>#N/A</v>
      </c>
      <c r="V263" s="466"/>
      <c r="W263" s="466" t="e">
        <f t="shared" ca="1" si="34"/>
        <v>#N/A</v>
      </c>
      <c r="X263" s="466"/>
      <c r="Y263" s="466" t="e">
        <f t="shared" ca="1" si="35"/>
        <v>#N/A</v>
      </c>
      <c r="Z263" s="466"/>
      <c r="AA263" s="130"/>
      <c r="AB263" s="130"/>
      <c r="AC263" s="130"/>
    </row>
    <row r="264" spans="1:29" s="240" customFormat="1" ht="13.5" hidden="1" customHeight="1">
      <c r="A264" s="921" t="s">
        <v>393</v>
      </c>
      <c r="B264" s="924" t="s">
        <v>328</v>
      </c>
      <c r="C264" s="925"/>
      <c r="D264" s="925"/>
      <c r="E264" s="925"/>
      <c r="F264" s="925"/>
      <c r="G264" s="925"/>
      <c r="H264" s="925"/>
      <c r="I264" s="925"/>
      <c r="J264" s="925"/>
      <c r="K264" s="925"/>
      <c r="L264" s="925"/>
      <c r="M264" s="925"/>
      <c r="N264" s="926"/>
      <c r="O264" s="547" t="e">
        <f ca="1">IF($I$123="適用",SUM($O$125,$O$141),SUM($O$58,$O$68,O76,$O$88,$O$92,$O$95,$O$96,$O$101,$O$103,$O$108,$O$113,$O$141))</f>
        <v>#N/A</v>
      </c>
      <c r="P264" s="548"/>
      <c r="Q264" s="548"/>
      <c r="R264" s="548"/>
      <c r="S264" s="549" t="e">
        <f ca="1">IF($I$123="適用",SUM($S$125,$O$141),SUM($S$58,$O$68,O76,$O$88,$O$92,$O$95,$O$96,$O$101,$S$103,$O$108,$S$112,$O$141))</f>
        <v>#N/A</v>
      </c>
      <c r="T264" s="550"/>
      <c r="U264" s="572" t="e">
        <f ca="1">IF($I$123="適用",SUM($U$125,$O$141),SUM($U$58,$U$68,U76,$O$88,$O$92,$O$95,$O$96,$O$101,$U$103,$O$108,$U$113,$O$141))</f>
        <v>#N/A</v>
      </c>
      <c r="V264" s="573"/>
      <c r="W264" s="944"/>
      <c r="X264" s="944"/>
      <c r="Y264" s="944"/>
      <c r="Z264" s="945"/>
      <c r="AA264" s="239"/>
    </row>
    <row r="265" spans="1:29" s="240" customFormat="1" ht="13.5" hidden="1" customHeight="1">
      <c r="A265" s="922"/>
      <c r="B265" s="249"/>
      <c r="C265" s="927" t="s">
        <v>316</v>
      </c>
      <c r="D265" s="441"/>
      <c r="E265" s="441"/>
      <c r="F265" s="441"/>
      <c r="G265" s="441"/>
      <c r="H265" s="441"/>
      <c r="I265" s="441"/>
      <c r="J265" s="441"/>
      <c r="K265" s="441"/>
      <c r="L265" s="441"/>
      <c r="M265" s="441"/>
      <c r="N265" s="442"/>
      <c r="O265" s="519" t="e">
        <f ca="1">IF($I$123="適用",SUM($O$128,$O$147),SUM($O$68,O80,$O$91,$O$94,$O$107,$O$110,$O$116,$O$147))</f>
        <v>#N/A</v>
      </c>
      <c r="P265" s="520"/>
      <c r="Q265" s="520"/>
      <c r="R265" s="520"/>
      <c r="S265" s="521" t="e">
        <f ca="1">IF($I$123="適用",SUM($S$128,$O$147),SUM($O$68,O80,$O$91,$O$94,$S$107,$O$110,$S$116,$O$147))</f>
        <v>#N/A</v>
      </c>
      <c r="T265" s="522"/>
      <c r="U265" s="570" t="e">
        <f ca="1">IF($I$123="適用",SUM($U$128,$O$147),SUM($U$68,U80,$O$91,$O$94,$U$107,$O$110,$U$116,$O$147))</f>
        <v>#N/A</v>
      </c>
      <c r="V265" s="571"/>
      <c r="W265" s="946"/>
      <c r="X265" s="946"/>
      <c r="Y265" s="946"/>
      <c r="Z265" s="947"/>
      <c r="AA265" s="239"/>
    </row>
    <row r="266" spans="1:29" s="240" customFormat="1" ht="13.5" hidden="1" customHeight="1">
      <c r="A266" s="922"/>
      <c r="B266" s="928" t="s">
        <v>329</v>
      </c>
      <c r="C266" s="929"/>
      <c r="D266" s="929"/>
      <c r="E266" s="929"/>
      <c r="F266" s="929"/>
      <c r="G266" s="929"/>
      <c r="H266" s="929"/>
      <c r="I266" s="929"/>
      <c r="J266" s="929"/>
      <c r="K266" s="929"/>
      <c r="L266" s="929"/>
      <c r="M266" s="929"/>
      <c r="N266" s="930"/>
      <c r="O266" s="547" t="e">
        <f ca="1">IF($I$123="適用",SUM($O$125,$O$141),SUM($O$58,$O$68,O76,$O$88,$O$92,$O$95,$O$96,$O$101,$O$103,$O$108,$O$113,$O$141))+4500</f>
        <v>#N/A</v>
      </c>
      <c r="P266" s="548"/>
      <c r="Q266" s="548"/>
      <c r="R266" s="548"/>
      <c r="S266" s="549" t="e">
        <f ca="1">IF($I$123="適用",SUM($S$125,$O$141),SUM($S$58,$O$68,O76,$O$88,$O$92,$O$95,$O$96,$O$101,$S$103,$O$108,$S$113,$O$141))+4500</f>
        <v>#N/A</v>
      </c>
      <c r="T266" s="550"/>
      <c r="U266" s="572" t="e">
        <f ca="1">IF($I$123="適用",SUM($U$125,$O$141),SUM($U$58,$U$68,U76,$O$88,$O$92,$O$95,$O$96,$O$101,$U$103,$O$108,$U$113,$O$141))</f>
        <v>#N/A</v>
      </c>
      <c r="V266" s="573"/>
      <c r="W266" s="946"/>
      <c r="X266" s="946"/>
      <c r="Y266" s="946"/>
      <c r="Z266" s="947"/>
      <c r="AA266" s="239"/>
    </row>
    <row r="267" spans="1:29" s="240" customFormat="1" ht="13.5" hidden="1" customHeight="1">
      <c r="A267" s="922"/>
      <c r="B267" s="249"/>
      <c r="C267" s="927" t="s">
        <v>316</v>
      </c>
      <c r="D267" s="441"/>
      <c r="E267" s="441"/>
      <c r="F267" s="441"/>
      <c r="G267" s="441"/>
      <c r="H267" s="441"/>
      <c r="I267" s="441"/>
      <c r="J267" s="441"/>
      <c r="K267" s="441"/>
      <c r="L267" s="441"/>
      <c r="M267" s="441"/>
      <c r="N267" s="442"/>
      <c r="O267" s="519" t="e">
        <f ca="1">IF($I$123="適用",SUM($O$128,$O$147),SUM($O$68,O80,$O$91,$O$94,$O$107,$O$110,$O$116,$O$147))</f>
        <v>#N/A</v>
      </c>
      <c r="P267" s="520"/>
      <c r="Q267" s="520"/>
      <c r="R267" s="520"/>
      <c r="S267" s="521" t="e">
        <f ca="1">IF($I$123="適用",SUM($S$128,$O$147),SUM($O$68,O80,$O$91,$O$94,$S$107,$O$110,$S$116,$O$147))</f>
        <v>#N/A</v>
      </c>
      <c r="T267" s="522"/>
      <c r="U267" s="570" t="e">
        <f ca="1">IF($I$123="適用",SUM($U$128,$O$147),SUM($U$68,U80,$O$91,$O$94,$U$107,$O$110,$U$116,$O$147))</f>
        <v>#N/A</v>
      </c>
      <c r="V267" s="571"/>
      <c r="W267" s="946"/>
      <c r="X267" s="946"/>
      <c r="Y267" s="946"/>
      <c r="Z267" s="947"/>
      <c r="AA267" s="239"/>
    </row>
    <row r="268" spans="1:29" s="240" customFormat="1" ht="13.5" hidden="1" customHeight="1">
      <c r="A268" s="922"/>
      <c r="B268" s="928" t="s">
        <v>330</v>
      </c>
      <c r="C268" s="929"/>
      <c r="D268" s="929"/>
      <c r="E268" s="929"/>
      <c r="F268" s="929"/>
      <c r="G268" s="929"/>
      <c r="H268" s="929"/>
      <c r="I268" s="929"/>
      <c r="J268" s="929"/>
      <c r="K268" s="929"/>
      <c r="L268" s="929"/>
      <c r="M268" s="929"/>
      <c r="N268" s="930"/>
      <c r="O268" s="547" t="e">
        <f ca="1">IF($I$123="適用",SUM($O$131,$O$141),SUM($O$58,$O$68,O76,$O$82,$O$88,$O$92,$O$95,$O$96,$O$101,$O$103,$O$108,$O$119,$O$141))</f>
        <v>#N/A</v>
      </c>
      <c r="P268" s="548"/>
      <c r="Q268" s="548"/>
      <c r="R268" s="548"/>
      <c r="S268" s="549" t="e">
        <f ca="1">IF($I$123="適用",SUM($S$131,$O$141),SUM($S$58,$O$68,O76,$O$82,$O$88,$O$92,$O$95,$O$96,$O$101,$S$103,$O$108,$S$119,$O$141))</f>
        <v>#N/A</v>
      </c>
      <c r="T268" s="550"/>
      <c r="U268" s="572" t="e">
        <f ca="1">IF($I$123="適用",SUM($U$131,$O$141),SUM($U$58,$U$68,U76,$U$82,$O$88,$O$92,$O$95,$O$96,$O$101,$U$103,$O$108,$U$119,$O$141))</f>
        <v>#N/A</v>
      </c>
      <c r="V268" s="573"/>
      <c r="W268" s="946"/>
      <c r="X268" s="946"/>
      <c r="Y268" s="946"/>
      <c r="Z268" s="947"/>
      <c r="AA268" s="239"/>
    </row>
    <row r="269" spans="1:29" s="240" customFormat="1" ht="13.5" hidden="1" customHeight="1">
      <c r="A269" s="922"/>
      <c r="B269" s="249"/>
      <c r="C269" s="927" t="s">
        <v>316</v>
      </c>
      <c r="D269" s="441"/>
      <c r="E269" s="441"/>
      <c r="F269" s="441"/>
      <c r="G269" s="441"/>
      <c r="H269" s="441"/>
      <c r="I269" s="441"/>
      <c r="J269" s="441"/>
      <c r="K269" s="441"/>
      <c r="L269" s="441"/>
      <c r="M269" s="441"/>
      <c r="N269" s="442"/>
      <c r="O269" s="519" t="e">
        <f ca="1">IF($I$123="適用",SUM($O$134,$O$147),SUM($O$68,O80,$O$86,$O$91,$O$94,$O$107,$O$110,$O$122,$O$147))</f>
        <v>#N/A</v>
      </c>
      <c r="P269" s="520"/>
      <c r="Q269" s="520"/>
      <c r="R269" s="520"/>
      <c r="S269" s="521" t="e">
        <f ca="1">IF($I$123="適用",SUM($S$134,$O$147),SUM($O$68,O80,$O$86,$O$91,$O$94,$S$107,$O$110,$S$122,$O$147))</f>
        <v>#N/A</v>
      </c>
      <c r="T269" s="522"/>
      <c r="U269" s="570" t="e">
        <f ca="1">IF($I$123="適用",SUM($U$134,$O$147),SUM($U$68,U80,$U$86,$O$91,$O$94,$U$107,$O$110,$U$122,$O$147))</f>
        <v>#N/A</v>
      </c>
      <c r="V269" s="571"/>
      <c r="W269" s="946"/>
      <c r="X269" s="946"/>
      <c r="Y269" s="946"/>
      <c r="Z269" s="947"/>
      <c r="AA269" s="239"/>
    </row>
    <row r="270" spans="1:29" s="240" customFormat="1" ht="13.5" hidden="1" customHeight="1">
      <c r="A270" s="922"/>
      <c r="B270" s="928" t="s">
        <v>331</v>
      </c>
      <c r="C270" s="929"/>
      <c r="D270" s="929"/>
      <c r="E270" s="929"/>
      <c r="F270" s="929"/>
      <c r="G270" s="929"/>
      <c r="H270" s="929"/>
      <c r="I270" s="929"/>
      <c r="J270" s="929"/>
      <c r="K270" s="929"/>
      <c r="L270" s="929"/>
      <c r="M270" s="929"/>
      <c r="N270" s="930"/>
      <c r="O270" s="547" t="e">
        <f ca="1">IF($I$123="適用",SUM($O$131,$O$141),SUM($O$58,$O$68,O76,$O$82,$O$88,$O$92,$O$95,$O$96,$O$101,$O$103,$O$108,$O$119,$O$141))+4500</f>
        <v>#N/A</v>
      </c>
      <c r="P270" s="548"/>
      <c r="Q270" s="548"/>
      <c r="R270" s="548"/>
      <c r="S270" s="549" t="e">
        <f ca="1">IF($I$123="適用",SUM($S$131,$O$141),SUM($S$58,$O$68,O76,$O$82,$O$88,$O$92,$O$95,$O$96,$O$101,$S$103,$O$108,$S$119,$O$141))+4500</f>
        <v>#N/A</v>
      </c>
      <c r="T270" s="550"/>
      <c r="U270" s="572" t="e">
        <f ca="1">IF($I$123="適用",SUM($U$131,$O$141),SUM($U$58,$U$68,U76,$U$82,$O$88,$O$92,$O$95,$O$96,$O$101,$U$103,$O$108,$U$119,$O$141))</f>
        <v>#N/A</v>
      </c>
      <c r="V270" s="573"/>
      <c r="W270" s="946"/>
      <c r="X270" s="946"/>
      <c r="Y270" s="946"/>
      <c r="Z270" s="947"/>
      <c r="AA270" s="239"/>
    </row>
    <row r="271" spans="1:29" s="240" customFormat="1" ht="13.5" hidden="1" customHeight="1">
      <c r="A271" s="922"/>
      <c r="B271" s="249"/>
      <c r="C271" s="960" t="s">
        <v>316</v>
      </c>
      <c r="D271" s="961"/>
      <c r="E271" s="961"/>
      <c r="F271" s="961"/>
      <c r="G271" s="961"/>
      <c r="H271" s="961"/>
      <c r="I271" s="961"/>
      <c r="J271" s="961"/>
      <c r="K271" s="961"/>
      <c r="L271" s="961"/>
      <c r="M271" s="961"/>
      <c r="N271" s="962"/>
      <c r="O271" s="519" t="e">
        <f ca="1">IF($I$123="適用",SUM($O$134,$O$147),SUM($O$68,O80,$O$86,$O$91,$O$94,$O$107,$O$110,$O$122,$O$147))</f>
        <v>#N/A</v>
      </c>
      <c r="P271" s="520"/>
      <c r="Q271" s="520"/>
      <c r="R271" s="520"/>
      <c r="S271" s="521" t="e">
        <f ca="1">IF($I$123="適用",SUM($S$134,$O$147),SUM($O$68,O80,$O$86,$O$91,$O$94,$S$107,$O$110,$S$122,$O$147))</f>
        <v>#N/A</v>
      </c>
      <c r="T271" s="522"/>
      <c r="U271" s="570" t="e">
        <f ca="1">IF($I$123="適用",SUM($U$134,$O$147),SUM($U$68,U80,$U$86,$O$91,$O$94,$U$107,$O$110,$U$122,$O$147))</f>
        <v>#N/A</v>
      </c>
      <c r="V271" s="571"/>
      <c r="W271" s="946"/>
      <c r="X271" s="946"/>
      <c r="Y271" s="946"/>
      <c r="Z271" s="947"/>
      <c r="AA271" s="239"/>
    </row>
    <row r="272" spans="1:29" s="240" customFormat="1" ht="13.5" hidden="1" customHeight="1">
      <c r="A272" s="922"/>
      <c r="B272" s="928" t="s">
        <v>332</v>
      </c>
      <c r="C272" s="929"/>
      <c r="D272" s="929"/>
      <c r="E272" s="929"/>
      <c r="F272" s="929"/>
      <c r="G272" s="929"/>
      <c r="H272" s="929"/>
      <c r="I272" s="929"/>
      <c r="J272" s="929"/>
      <c r="K272" s="929"/>
      <c r="L272" s="929"/>
      <c r="M272" s="929"/>
      <c r="N272" s="930"/>
      <c r="O272" s="547" t="e">
        <f ca="1">SUM($O$138,$O$140,$O$142,$O$143,$O$144,$O$145,$O$148)</f>
        <v>#DIV/0!</v>
      </c>
      <c r="P272" s="548"/>
      <c r="Q272" s="548"/>
      <c r="R272" s="548"/>
      <c r="S272" s="549" t="e">
        <f ca="1">SUM($O$138,$O$140,$O$142,$O$143,$O$144,$O$145,$O$148)</f>
        <v>#DIV/0!</v>
      </c>
      <c r="T272" s="550"/>
      <c r="U272" s="572" t="e">
        <f ca="1">SUM($O$138,$O$140,$O$142,$O$143,$O$144,$O$145,$O$148)</f>
        <v>#DIV/0!</v>
      </c>
      <c r="V272" s="573"/>
      <c r="W272" s="946"/>
      <c r="X272" s="946"/>
      <c r="Y272" s="946"/>
      <c r="Z272" s="947"/>
    </row>
    <row r="273" spans="1:47" s="240" customFormat="1" ht="13.5" hidden="1" customHeight="1">
      <c r="A273" s="922"/>
      <c r="B273" s="250"/>
      <c r="C273" s="927" t="s">
        <v>316</v>
      </c>
      <c r="D273" s="441"/>
      <c r="E273" s="441"/>
      <c r="F273" s="441"/>
      <c r="G273" s="441"/>
      <c r="H273" s="441"/>
      <c r="I273" s="441"/>
      <c r="J273" s="441"/>
      <c r="K273" s="441"/>
      <c r="L273" s="441"/>
      <c r="M273" s="441"/>
      <c r="N273" s="442"/>
      <c r="O273" s="519" t="e">
        <f ca="1">SUM($O$147)</f>
        <v>#DIV/0!</v>
      </c>
      <c r="P273" s="520"/>
      <c r="Q273" s="520"/>
      <c r="R273" s="520"/>
      <c r="S273" s="521" t="e">
        <f ca="1">SUM($O$147)</f>
        <v>#DIV/0!</v>
      </c>
      <c r="T273" s="522"/>
      <c r="U273" s="952" t="e">
        <f ca="1">SUM($O$147)</f>
        <v>#DIV/0!</v>
      </c>
      <c r="V273" s="953"/>
      <c r="W273" s="946"/>
      <c r="X273" s="946"/>
      <c r="Y273" s="946"/>
      <c r="Z273" s="947"/>
      <c r="AA273" s="239"/>
    </row>
    <row r="274" spans="1:47" s="239" customFormat="1" ht="13.5" hidden="1" customHeight="1">
      <c r="A274" s="922"/>
      <c r="B274" s="451" t="s">
        <v>351</v>
      </c>
      <c r="C274" s="451"/>
      <c r="D274" s="451"/>
      <c r="E274" s="451"/>
      <c r="F274" s="451"/>
      <c r="G274" s="451"/>
      <c r="H274" s="451"/>
      <c r="I274" s="451"/>
      <c r="J274" s="451"/>
      <c r="K274" s="452"/>
      <c r="L274" s="455" t="s">
        <v>352</v>
      </c>
      <c r="M274" s="456"/>
      <c r="N274" s="457"/>
      <c r="O274" s="461">
        <f>'在籍児童一覧（小規模保育事業B型）'!Q103</f>
        <v>0</v>
      </c>
      <c r="P274" s="461"/>
      <c r="Q274" s="461">
        <f>'在籍児童一覧（小規模保育事業B型）'!S103</f>
        <v>0</v>
      </c>
      <c r="R274" s="461"/>
      <c r="S274" s="461">
        <f>'在籍児童一覧（小規模保育事業B型）'!U103</f>
        <v>0</v>
      </c>
      <c r="T274" s="461"/>
      <c r="U274" s="461">
        <f>'在籍児童一覧（小規模保育事業B型）'!W103</f>
        <v>0</v>
      </c>
      <c r="V274" s="461"/>
      <c r="W274" s="946"/>
      <c r="X274" s="946"/>
      <c r="Y274" s="946"/>
      <c r="Z274" s="947"/>
      <c r="AA274" s="245">
        <v>0</v>
      </c>
      <c r="AB274" s="246">
        <v>1</v>
      </c>
      <c r="AC274" s="246">
        <v>2</v>
      </c>
      <c r="AD274" s="246">
        <v>3</v>
      </c>
      <c r="AE274" s="246">
        <v>4</v>
      </c>
      <c r="AF274" s="246">
        <v>5</v>
      </c>
      <c r="AG274" s="246">
        <v>6</v>
      </c>
      <c r="AH274" s="246">
        <v>7</v>
      </c>
      <c r="AI274" s="246">
        <v>8</v>
      </c>
      <c r="AJ274" s="246">
        <v>9</v>
      </c>
      <c r="AK274" s="246">
        <v>10</v>
      </c>
      <c r="AL274" s="246">
        <v>11</v>
      </c>
      <c r="AM274" s="246">
        <v>12</v>
      </c>
      <c r="AN274" s="246">
        <v>13</v>
      </c>
      <c r="AO274" s="246">
        <v>14</v>
      </c>
      <c r="AP274" s="246">
        <v>15</v>
      </c>
      <c r="AQ274" s="246">
        <v>16</v>
      </c>
      <c r="AR274" s="246">
        <v>17</v>
      </c>
      <c r="AS274" s="246">
        <v>18</v>
      </c>
      <c r="AT274" s="246">
        <v>19</v>
      </c>
      <c r="AU274" s="246">
        <v>20</v>
      </c>
    </row>
    <row r="275" spans="1:47" s="239" customFormat="1" ht="13.5" hidden="1" customHeight="1">
      <c r="A275" s="922"/>
      <c r="B275" s="453"/>
      <c r="C275" s="453"/>
      <c r="D275" s="453"/>
      <c r="E275" s="453"/>
      <c r="F275" s="453"/>
      <c r="G275" s="453"/>
      <c r="H275" s="453"/>
      <c r="I275" s="453"/>
      <c r="J275" s="453"/>
      <c r="K275" s="454"/>
      <c r="L275" s="458"/>
      <c r="M275" s="459"/>
      <c r="N275" s="460"/>
      <c r="O275" s="462">
        <f>'在籍児童一覧（小規模保育事業B型）'!Q104</f>
        <v>0</v>
      </c>
      <c r="P275" s="462"/>
      <c r="Q275" s="462">
        <f>'在籍児童一覧（小規模保育事業B型）'!S104</f>
        <v>0</v>
      </c>
      <c r="R275" s="462"/>
      <c r="S275" s="462">
        <f>'在籍児童一覧（小規模保育事業B型）'!U104</f>
        <v>0</v>
      </c>
      <c r="T275" s="462"/>
      <c r="U275" s="462">
        <f>'在籍児童一覧（小規模保育事業B型）'!W104</f>
        <v>0</v>
      </c>
      <c r="V275" s="462"/>
      <c r="W275" s="946"/>
      <c r="X275" s="946"/>
      <c r="Y275" s="946"/>
      <c r="Z275" s="947"/>
    </row>
    <row r="276" spans="1:47" s="240" customFormat="1" ht="13.5" hidden="1" customHeight="1">
      <c r="A276" s="922"/>
      <c r="B276" s="444" t="s">
        <v>353</v>
      </c>
      <c r="C276" s="444"/>
      <c r="D276" s="444"/>
      <c r="E276" s="444"/>
      <c r="F276" s="444"/>
      <c r="G276" s="444"/>
      <c r="H276" s="444"/>
      <c r="I276" s="444"/>
      <c r="J276" s="444"/>
      <c r="K276" s="444"/>
      <c r="L276" s="444"/>
      <c r="M276" s="444"/>
      <c r="N276" s="445"/>
      <c r="O276" s="446" t="e">
        <f ca="1">SUM(ROUNDDOWN($O$264*O274/20,-1),ROUNDDOWN($O$264*O275/20,-1))</f>
        <v>#N/A</v>
      </c>
      <c r="P276" s="446"/>
      <c r="Q276" s="446" t="e">
        <f ca="1">SUM(ROUNDDOWN($O$264*Q274/20,-1),ROUNDDOWN($O$264*Q275/20,-1))</f>
        <v>#N/A</v>
      </c>
      <c r="R276" s="446"/>
      <c r="S276" s="446" t="e">
        <f ca="1">SUM(ROUNDDOWN($S$264*S274/20,-1),ROUNDDOWN($S$264*S275/20,-1))</f>
        <v>#N/A</v>
      </c>
      <c r="T276" s="446"/>
      <c r="U276" s="446" t="e">
        <f ca="1">SUM(ROUNDDOWN($U$264*U274/20,-1),ROUNDDOWN($U$264*U275/20,-1))</f>
        <v>#N/A</v>
      </c>
      <c r="V276" s="446"/>
      <c r="W276" s="946"/>
      <c r="X276" s="946"/>
      <c r="Y276" s="946"/>
      <c r="Z276" s="947"/>
      <c r="AA276" s="239"/>
    </row>
    <row r="277" spans="1:47" s="240" customFormat="1" ht="13.5" hidden="1" customHeight="1">
      <c r="A277" s="922"/>
      <c r="B277" s="251"/>
      <c r="C277" s="447" t="s">
        <v>316</v>
      </c>
      <c r="D277" s="448"/>
      <c r="E277" s="448"/>
      <c r="F277" s="448"/>
      <c r="G277" s="448"/>
      <c r="H277" s="448"/>
      <c r="I277" s="448"/>
      <c r="J277" s="448"/>
      <c r="K277" s="448"/>
      <c r="L277" s="448"/>
      <c r="M277" s="448"/>
      <c r="N277" s="449"/>
      <c r="O277" s="443" t="e">
        <f ca="1">SUM(ROUNDDOWN($O$265*O274/20,-1),ROUNDDOWN($O$265*O275/20,-1))</f>
        <v>#N/A</v>
      </c>
      <c r="P277" s="443"/>
      <c r="Q277" s="443" t="e">
        <f ca="1">SUM(ROUNDDOWN($O$265*Q274/20,-1),ROUNDDOWN($O$265*Q275/20,-1))</f>
        <v>#N/A</v>
      </c>
      <c r="R277" s="443"/>
      <c r="S277" s="443" t="e">
        <f ca="1">SUM(ROUNDDOWN($S$265*S274/20,-1),ROUNDDOWN($S$265*S275/20,-1))</f>
        <v>#N/A</v>
      </c>
      <c r="T277" s="443"/>
      <c r="U277" s="443" t="e">
        <f ca="1">SUM(ROUNDDOWN($U$265*U274/20,-1),ROUNDDOWN($U$265*U275/20,-1))</f>
        <v>#N/A</v>
      </c>
      <c r="V277" s="443"/>
      <c r="W277" s="946"/>
      <c r="X277" s="946"/>
      <c r="Y277" s="946"/>
      <c r="Z277" s="947"/>
      <c r="AA277" s="239"/>
    </row>
    <row r="278" spans="1:47" s="239" customFormat="1" ht="13.5" hidden="1" customHeight="1">
      <c r="A278" s="922"/>
      <c r="B278" s="451" t="s">
        <v>354</v>
      </c>
      <c r="C278" s="451"/>
      <c r="D278" s="451"/>
      <c r="E278" s="451"/>
      <c r="F278" s="451"/>
      <c r="G278" s="451"/>
      <c r="H278" s="451"/>
      <c r="I278" s="451"/>
      <c r="J278" s="451"/>
      <c r="K278" s="452"/>
      <c r="L278" s="455" t="s">
        <v>352</v>
      </c>
      <c r="M278" s="456"/>
      <c r="N278" s="457"/>
      <c r="O278" s="461">
        <f>'在籍児童一覧（小規模保育事業B型）'!Q105</f>
        <v>0</v>
      </c>
      <c r="P278" s="461"/>
      <c r="Q278" s="461">
        <f>'在籍児童一覧（小規模保育事業B型）'!S105</f>
        <v>0</v>
      </c>
      <c r="R278" s="461"/>
      <c r="S278" s="461">
        <f>'在籍児童一覧（小規模保育事業B型）'!U105</f>
        <v>0</v>
      </c>
      <c r="T278" s="461"/>
      <c r="U278" s="461">
        <f>'在籍児童一覧（小規模保育事業B型）'!W105</f>
        <v>0</v>
      </c>
      <c r="V278" s="461"/>
      <c r="W278" s="946"/>
      <c r="X278" s="946"/>
      <c r="Y278" s="946"/>
      <c r="Z278" s="947"/>
    </row>
    <row r="279" spans="1:47" s="239" customFormat="1" ht="13.5" hidden="1" customHeight="1">
      <c r="A279" s="922"/>
      <c r="B279" s="453"/>
      <c r="C279" s="453"/>
      <c r="D279" s="453"/>
      <c r="E279" s="453"/>
      <c r="F279" s="453"/>
      <c r="G279" s="453"/>
      <c r="H279" s="453"/>
      <c r="I279" s="453"/>
      <c r="J279" s="453"/>
      <c r="K279" s="454"/>
      <c r="L279" s="458"/>
      <c r="M279" s="459"/>
      <c r="N279" s="460"/>
      <c r="O279" s="462">
        <f>'在籍児童一覧（小規模保育事業B型）'!Q106</f>
        <v>0</v>
      </c>
      <c r="P279" s="462"/>
      <c r="Q279" s="462">
        <f>'在籍児童一覧（小規模保育事業B型）'!S106</f>
        <v>0</v>
      </c>
      <c r="R279" s="462"/>
      <c r="S279" s="462">
        <f>'在籍児童一覧（小規模保育事業B型）'!U106</f>
        <v>0</v>
      </c>
      <c r="T279" s="462"/>
      <c r="U279" s="462">
        <f>'在籍児童一覧（小規模保育事業B型）'!W106</f>
        <v>0</v>
      </c>
      <c r="V279" s="462"/>
      <c r="W279" s="946"/>
      <c r="X279" s="946"/>
      <c r="Y279" s="946"/>
      <c r="Z279" s="947"/>
    </row>
    <row r="280" spans="1:47" s="240" customFormat="1" ht="13.5" hidden="1" customHeight="1">
      <c r="A280" s="922"/>
      <c r="B280" s="444" t="s">
        <v>355</v>
      </c>
      <c r="C280" s="444"/>
      <c r="D280" s="444"/>
      <c r="E280" s="444"/>
      <c r="F280" s="444"/>
      <c r="G280" s="444"/>
      <c r="H280" s="444"/>
      <c r="I280" s="444"/>
      <c r="J280" s="444"/>
      <c r="K280" s="444"/>
      <c r="L280" s="444"/>
      <c r="M280" s="444"/>
      <c r="N280" s="445"/>
      <c r="O280" s="446" t="e">
        <f ca="1">SUM(ROUNDDOWN($O$266*O278/20,-1),ROUNDDOWN($O$266*O279/20,-1))</f>
        <v>#N/A</v>
      </c>
      <c r="P280" s="446"/>
      <c r="Q280" s="446" t="e">
        <f ca="1">SUM(ROUNDDOWN($O$266*Q278/20,-1),ROUNDDOWN($O$266*Q279/20,-1))</f>
        <v>#N/A</v>
      </c>
      <c r="R280" s="446"/>
      <c r="S280" s="446" t="e">
        <f ca="1">SUM(ROUNDDOWN($S$266*S278/20,-1),ROUNDDOWN($S$266*S279/20,-1))</f>
        <v>#N/A</v>
      </c>
      <c r="T280" s="446"/>
      <c r="U280" s="446" t="e">
        <f ca="1">SUM(ROUNDDOWN($U$266*U278/20,-1),ROUNDDOWN($U$266*U279/20,-1))</f>
        <v>#N/A</v>
      </c>
      <c r="V280" s="446"/>
      <c r="W280" s="946"/>
      <c r="X280" s="946"/>
      <c r="Y280" s="946"/>
      <c r="Z280" s="947"/>
      <c r="AA280" s="239"/>
    </row>
    <row r="281" spans="1:47" s="240" customFormat="1" ht="13.5" hidden="1" customHeight="1">
      <c r="A281" s="922"/>
      <c r="B281" s="251"/>
      <c r="C281" s="447" t="s">
        <v>316</v>
      </c>
      <c r="D281" s="448"/>
      <c r="E281" s="448"/>
      <c r="F281" s="448"/>
      <c r="G281" s="448"/>
      <c r="H281" s="448"/>
      <c r="I281" s="448"/>
      <c r="J281" s="448"/>
      <c r="K281" s="448"/>
      <c r="L281" s="448"/>
      <c r="M281" s="448"/>
      <c r="N281" s="449"/>
      <c r="O281" s="443" t="e">
        <f ca="1">SUM(ROUNDDOWN($O$267*O278/20,-1),ROUNDDOWN($O$267*O279/20,-1))</f>
        <v>#N/A</v>
      </c>
      <c r="P281" s="443"/>
      <c r="Q281" s="443" t="e">
        <f ca="1">SUM(ROUNDDOWN($O$267*Q278/20,-1),ROUNDDOWN($O$267*Q279/20,-1))</f>
        <v>#N/A</v>
      </c>
      <c r="R281" s="443"/>
      <c r="S281" s="443" t="e">
        <f ca="1">SUM(ROUNDDOWN($S$267*S278/20,-1),ROUNDDOWN($S$267*S279/20,-1))</f>
        <v>#N/A</v>
      </c>
      <c r="T281" s="443"/>
      <c r="U281" s="443" t="e">
        <f ca="1">SUM(ROUNDDOWN($U$267*U278/20,-1),ROUNDDOWN($U$267*U279/20,-1))</f>
        <v>#N/A</v>
      </c>
      <c r="V281" s="443"/>
      <c r="W281" s="946"/>
      <c r="X281" s="946"/>
      <c r="Y281" s="946"/>
      <c r="Z281" s="947"/>
      <c r="AA281" s="239"/>
    </row>
    <row r="282" spans="1:47" s="239" customFormat="1" ht="13.5" hidden="1" customHeight="1">
      <c r="A282" s="922"/>
      <c r="B282" s="451" t="s">
        <v>356</v>
      </c>
      <c r="C282" s="451"/>
      <c r="D282" s="451"/>
      <c r="E282" s="451"/>
      <c r="F282" s="451"/>
      <c r="G282" s="451"/>
      <c r="H282" s="451"/>
      <c r="I282" s="451"/>
      <c r="J282" s="451"/>
      <c r="K282" s="452"/>
      <c r="L282" s="455" t="s">
        <v>352</v>
      </c>
      <c r="M282" s="456"/>
      <c r="N282" s="457"/>
      <c r="O282" s="461">
        <f>'在籍児童一覧（小規模保育事業B型）'!Q107</f>
        <v>0</v>
      </c>
      <c r="P282" s="461"/>
      <c r="Q282" s="461">
        <f>'在籍児童一覧（小規模保育事業B型）'!S107</f>
        <v>0</v>
      </c>
      <c r="R282" s="461"/>
      <c r="S282" s="461">
        <f>'在籍児童一覧（小規模保育事業B型）'!U107</f>
        <v>0</v>
      </c>
      <c r="T282" s="461"/>
      <c r="U282" s="461">
        <f>'在籍児童一覧（小規模保育事業B型）'!W107</f>
        <v>0</v>
      </c>
      <c r="V282" s="461"/>
      <c r="W282" s="946"/>
      <c r="X282" s="946"/>
      <c r="Y282" s="946"/>
      <c r="Z282" s="947"/>
    </row>
    <row r="283" spans="1:47" s="239" customFormat="1" ht="13.5" hidden="1" customHeight="1">
      <c r="A283" s="922"/>
      <c r="B283" s="453"/>
      <c r="C283" s="453"/>
      <c r="D283" s="453"/>
      <c r="E283" s="453"/>
      <c r="F283" s="453"/>
      <c r="G283" s="453"/>
      <c r="H283" s="453"/>
      <c r="I283" s="453"/>
      <c r="J283" s="453"/>
      <c r="K283" s="454"/>
      <c r="L283" s="458"/>
      <c r="M283" s="459"/>
      <c r="N283" s="460"/>
      <c r="O283" s="462">
        <f>'在籍児童一覧（小規模保育事業B型）'!Q108</f>
        <v>0</v>
      </c>
      <c r="P283" s="462"/>
      <c r="Q283" s="462">
        <f>'在籍児童一覧（小規模保育事業B型）'!S108</f>
        <v>0</v>
      </c>
      <c r="R283" s="462"/>
      <c r="S283" s="462">
        <f>'在籍児童一覧（小規模保育事業B型）'!U108</f>
        <v>0</v>
      </c>
      <c r="T283" s="462"/>
      <c r="U283" s="462">
        <f>'在籍児童一覧（小規模保育事業B型）'!W108</f>
        <v>0</v>
      </c>
      <c r="V283" s="462"/>
      <c r="W283" s="946"/>
      <c r="X283" s="946"/>
      <c r="Y283" s="946"/>
      <c r="Z283" s="947"/>
    </row>
    <row r="284" spans="1:47" s="240" customFormat="1" ht="13.5" hidden="1" customHeight="1">
      <c r="A284" s="922"/>
      <c r="B284" s="444" t="s">
        <v>357</v>
      </c>
      <c r="C284" s="444"/>
      <c r="D284" s="444"/>
      <c r="E284" s="444"/>
      <c r="F284" s="444"/>
      <c r="G284" s="444"/>
      <c r="H284" s="444"/>
      <c r="I284" s="444"/>
      <c r="J284" s="444"/>
      <c r="K284" s="444"/>
      <c r="L284" s="444"/>
      <c r="M284" s="444"/>
      <c r="N284" s="445"/>
      <c r="O284" s="446" t="e">
        <f ca="1">SUM(ROUNDDOWN($O$268*O282/20,-1),ROUNDDOWN($O$268*O283/20,-1))</f>
        <v>#N/A</v>
      </c>
      <c r="P284" s="446"/>
      <c r="Q284" s="446" t="e">
        <f ca="1">SUM(ROUNDDOWN($O$268*Q282/20,-1),ROUNDDOWN($O$268*Q283/20,-1))</f>
        <v>#N/A</v>
      </c>
      <c r="R284" s="446"/>
      <c r="S284" s="446" t="e">
        <f ca="1">SUM(ROUNDDOWN($S$268*S282/20,-1),ROUNDDOWN($S$268*S283/20,-1))</f>
        <v>#N/A</v>
      </c>
      <c r="T284" s="446"/>
      <c r="U284" s="446" t="e">
        <f ca="1">SUM(ROUNDDOWN($U$268*U282/20,-1),ROUNDDOWN($U$268*U283/20,-1))</f>
        <v>#N/A</v>
      </c>
      <c r="V284" s="446"/>
      <c r="W284" s="946"/>
      <c r="X284" s="946"/>
      <c r="Y284" s="946"/>
      <c r="Z284" s="947"/>
      <c r="AA284" s="239"/>
    </row>
    <row r="285" spans="1:47" s="240" customFormat="1" ht="13.5" hidden="1" customHeight="1">
      <c r="A285" s="922"/>
      <c r="B285" s="251"/>
      <c r="C285" s="447" t="s">
        <v>316</v>
      </c>
      <c r="D285" s="448"/>
      <c r="E285" s="448"/>
      <c r="F285" s="448"/>
      <c r="G285" s="448"/>
      <c r="H285" s="448"/>
      <c r="I285" s="448"/>
      <c r="J285" s="448"/>
      <c r="K285" s="448"/>
      <c r="L285" s="448"/>
      <c r="M285" s="448"/>
      <c r="N285" s="449"/>
      <c r="O285" s="443" t="e">
        <f ca="1">SUM(ROUNDDOWN($O$269*O282/20,-1),ROUNDDOWN($O$269*O283/20,-1))</f>
        <v>#N/A</v>
      </c>
      <c r="P285" s="443"/>
      <c r="Q285" s="443" t="e">
        <f ca="1">SUM(ROUNDDOWN($O$269*Q282/20,-1),ROUNDDOWN($O$269*Q283/20,-1))</f>
        <v>#N/A</v>
      </c>
      <c r="R285" s="443"/>
      <c r="S285" s="443" t="e">
        <f ca="1">SUM(ROUNDDOWN($S$269*S282/20,-1),ROUNDDOWN($S$269*S283/20,-1))</f>
        <v>#N/A</v>
      </c>
      <c r="T285" s="443"/>
      <c r="U285" s="443" t="e">
        <f ca="1">SUM(ROUNDDOWN($U$269*U282/20,-1),ROUNDDOWN($U$269*U283/20,-1))</f>
        <v>#N/A</v>
      </c>
      <c r="V285" s="443"/>
      <c r="W285" s="946"/>
      <c r="X285" s="946"/>
      <c r="Y285" s="946"/>
      <c r="Z285" s="947"/>
      <c r="AA285" s="239"/>
    </row>
    <row r="286" spans="1:47" s="239" customFormat="1" ht="13.5" hidden="1" customHeight="1">
      <c r="A286" s="922"/>
      <c r="B286" s="451" t="s">
        <v>358</v>
      </c>
      <c r="C286" s="451"/>
      <c r="D286" s="451"/>
      <c r="E286" s="451"/>
      <c r="F286" s="451"/>
      <c r="G286" s="451"/>
      <c r="H286" s="451"/>
      <c r="I286" s="451"/>
      <c r="J286" s="451"/>
      <c r="K286" s="452"/>
      <c r="L286" s="455" t="s">
        <v>352</v>
      </c>
      <c r="M286" s="456"/>
      <c r="N286" s="457"/>
      <c r="O286" s="461">
        <f>'在籍児童一覧（小規模保育事業B型）'!Q109</f>
        <v>0</v>
      </c>
      <c r="P286" s="461"/>
      <c r="Q286" s="461">
        <f>'在籍児童一覧（小規模保育事業B型）'!S109</f>
        <v>0</v>
      </c>
      <c r="R286" s="461"/>
      <c r="S286" s="461">
        <f>'在籍児童一覧（小規模保育事業B型）'!U109</f>
        <v>0</v>
      </c>
      <c r="T286" s="461"/>
      <c r="U286" s="461">
        <f>'在籍児童一覧（小規模保育事業B型）'!W109</f>
        <v>0</v>
      </c>
      <c r="V286" s="461"/>
      <c r="W286" s="946"/>
      <c r="X286" s="946"/>
      <c r="Y286" s="946"/>
      <c r="Z286" s="947"/>
    </row>
    <row r="287" spans="1:47" s="239" customFormat="1" ht="13.5" hidden="1" customHeight="1">
      <c r="A287" s="922"/>
      <c r="B287" s="453"/>
      <c r="C287" s="453"/>
      <c r="D287" s="453"/>
      <c r="E287" s="453"/>
      <c r="F287" s="453"/>
      <c r="G287" s="453"/>
      <c r="H287" s="453"/>
      <c r="I287" s="453"/>
      <c r="J287" s="453"/>
      <c r="K287" s="454"/>
      <c r="L287" s="458"/>
      <c r="M287" s="459"/>
      <c r="N287" s="460"/>
      <c r="O287" s="462">
        <f>'在籍児童一覧（小規模保育事業B型）'!Q110</f>
        <v>0</v>
      </c>
      <c r="P287" s="462"/>
      <c r="Q287" s="462">
        <f>'在籍児童一覧（小規模保育事業B型）'!S110</f>
        <v>0</v>
      </c>
      <c r="R287" s="462"/>
      <c r="S287" s="462">
        <f>'在籍児童一覧（小規模保育事業B型）'!U110</f>
        <v>0</v>
      </c>
      <c r="T287" s="462"/>
      <c r="U287" s="462">
        <f>'在籍児童一覧（小規模保育事業B型）'!W110</f>
        <v>0</v>
      </c>
      <c r="V287" s="462"/>
      <c r="W287" s="946"/>
      <c r="X287" s="946"/>
      <c r="Y287" s="946"/>
      <c r="Z287" s="947"/>
    </row>
    <row r="288" spans="1:47" s="240" customFormat="1" ht="13.5" hidden="1" customHeight="1">
      <c r="A288" s="922"/>
      <c r="B288" s="444" t="s">
        <v>359</v>
      </c>
      <c r="C288" s="444"/>
      <c r="D288" s="444"/>
      <c r="E288" s="444"/>
      <c r="F288" s="444"/>
      <c r="G288" s="444"/>
      <c r="H288" s="444"/>
      <c r="I288" s="444"/>
      <c r="J288" s="444"/>
      <c r="K288" s="444"/>
      <c r="L288" s="444"/>
      <c r="M288" s="444"/>
      <c r="N288" s="445"/>
      <c r="O288" s="446" t="e">
        <f ca="1">SUM(ROUNDDOWN($O$270*O286/20,-1),ROUNDDOWN($O$270*O287/20,-1))</f>
        <v>#N/A</v>
      </c>
      <c r="P288" s="446"/>
      <c r="Q288" s="446" t="e">
        <f ca="1">SUM(ROUNDDOWN($O$270*Q286/20,-1),ROUNDDOWN($O$270*Q287/20,-1))</f>
        <v>#N/A</v>
      </c>
      <c r="R288" s="446"/>
      <c r="S288" s="446" t="e">
        <f ca="1">SUM(ROUNDDOWN($S$270*S286/20,-1),ROUNDDOWN($S$270*S287/20,-1))</f>
        <v>#N/A</v>
      </c>
      <c r="T288" s="446"/>
      <c r="U288" s="446" t="e">
        <f ca="1">SUM(ROUNDDOWN($U$270*U286/20,-1),ROUNDDOWN($U$270*U287/20,-1))</f>
        <v>#N/A</v>
      </c>
      <c r="V288" s="446"/>
      <c r="W288" s="946"/>
      <c r="X288" s="946"/>
      <c r="Y288" s="946"/>
      <c r="Z288" s="947"/>
      <c r="AA288" s="239"/>
    </row>
    <row r="289" spans="1:27" s="240" customFormat="1" ht="13.5" hidden="1" customHeight="1">
      <c r="A289" s="922"/>
      <c r="B289" s="251"/>
      <c r="C289" s="447" t="s">
        <v>316</v>
      </c>
      <c r="D289" s="448"/>
      <c r="E289" s="448"/>
      <c r="F289" s="448"/>
      <c r="G289" s="448"/>
      <c r="H289" s="448"/>
      <c r="I289" s="448"/>
      <c r="J289" s="448"/>
      <c r="K289" s="448"/>
      <c r="L289" s="448"/>
      <c r="M289" s="448"/>
      <c r="N289" s="449"/>
      <c r="O289" s="443" t="e">
        <f ca="1">SUM(ROUNDDOWN($O$271*O286/20,-1),ROUNDDOWN($O$271*O287/20,-1))</f>
        <v>#N/A</v>
      </c>
      <c r="P289" s="443"/>
      <c r="Q289" s="443" t="e">
        <f ca="1">SUM(ROUNDDOWN($O$271*Q286/20,-1),ROUNDDOWN($O$271*Q287/20,-1))</f>
        <v>#N/A</v>
      </c>
      <c r="R289" s="443"/>
      <c r="S289" s="443" t="e">
        <f ca="1">SUM(ROUNDDOWN($S$271*S286/20,-1),ROUNDDOWN($S$271*S287/20,-1))</f>
        <v>#N/A</v>
      </c>
      <c r="T289" s="443"/>
      <c r="U289" s="443" t="e">
        <f ca="1">SUM(ROUNDDOWN($U$271*U286/20,-1),ROUNDDOWN($U$271*U287/20,-1))</f>
        <v>#N/A</v>
      </c>
      <c r="V289" s="443"/>
      <c r="W289" s="946"/>
      <c r="X289" s="946"/>
      <c r="Y289" s="946"/>
      <c r="Z289" s="947"/>
      <c r="AA289" s="239"/>
    </row>
    <row r="290" spans="1:27" s="239" customFormat="1" ht="13.5" hidden="1" customHeight="1">
      <c r="A290" s="922"/>
      <c r="B290" s="451" t="s">
        <v>360</v>
      </c>
      <c r="C290" s="451"/>
      <c r="D290" s="451"/>
      <c r="E290" s="451"/>
      <c r="F290" s="451"/>
      <c r="G290" s="451"/>
      <c r="H290" s="451"/>
      <c r="I290" s="451"/>
      <c r="J290" s="451"/>
      <c r="K290" s="452"/>
      <c r="L290" s="455" t="s">
        <v>352</v>
      </c>
      <c r="M290" s="456"/>
      <c r="N290" s="457"/>
      <c r="O290" s="461">
        <f>'在籍児童一覧（小規模保育事業B型）'!Q111</f>
        <v>0</v>
      </c>
      <c r="P290" s="461"/>
      <c r="Q290" s="461">
        <f>'在籍児童一覧（小規模保育事業B型）'!S111</f>
        <v>0</v>
      </c>
      <c r="R290" s="461"/>
      <c r="S290" s="461">
        <f>'在籍児童一覧（小規模保育事業B型）'!U111</f>
        <v>0</v>
      </c>
      <c r="T290" s="461"/>
      <c r="U290" s="461">
        <f>'在籍児童一覧（小規模保育事業B型）'!W111</f>
        <v>0</v>
      </c>
      <c r="V290" s="461"/>
      <c r="W290" s="946"/>
      <c r="X290" s="946"/>
      <c r="Y290" s="946"/>
      <c r="Z290" s="947"/>
    </row>
    <row r="291" spans="1:27" s="239" customFormat="1" ht="13.5" hidden="1" customHeight="1">
      <c r="A291" s="922"/>
      <c r="B291" s="453"/>
      <c r="C291" s="453"/>
      <c r="D291" s="453"/>
      <c r="E291" s="453"/>
      <c r="F291" s="453"/>
      <c r="G291" s="453"/>
      <c r="H291" s="453"/>
      <c r="I291" s="453"/>
      <c r="J291" s="453"/>
      <c r="K291" s="454"/>
      <c r="L291" s="458"/>
      <c r="M291" s="459"/>
      <c r="N291" s="460"/>
      <c r="O291" s="462">
        <f>'在籍児童一覧（小規模保育事業B型）'!Q112</f>
        <v>0</v>
      </c>
      <c r="P291" s="462"/>
      <c r="Q291" s="462">
        <f>'在籍児童一覧（小規模保育事業B型）'!S112</f>
        <v>0</v>
      </c>
      <c r="R291" s="462"/>
      <c r="S291" s="462">
        <f>'在籍児童一覧（小規模保育事業B型）'!U112</f>
        <v>0</v>
      </c>
      <c r="T291" s="462"/>
      <c r="U291" s="462">
        <f>'在籍児童一覧（小規模保育事業B型）'!W112</f>
        <v>0</v>
      </c>
      <c r="V291" s="462"/>
      <c r="W291" s="946"/>
      <c r="X291" s="946"/>
      <c r="Y291" s="946"/>
      <c r="Z291" s="947"/>
    </row>
    <row r="292" spans="1:27" s="240" customFormat="1" ht="13.5" hidden="1" customHeight="1">
      <c r="A292" s="922"/>
      <c r="B292" s="444" t="s">
        <v>361</v>
      </c>
      <c r="C292" s="444"/>
      <c r="D292" s="444"/>
      <c r="E292" s="444"/>
      <c r="F292" s="444"/>
      <c r="G292" s="444"/>
      <c r="H292" s="444"/>
      <c r="I292" s="444"/>
      <c r="J292" s="444"/>
      <c r="K292" s="444"/>
      <c r="L292" s="444"/>
      <c r="M292" s="444"/>
      <c r="N292" s="445"/>
      <c r="O292" s="446" t="e">
        <f ca="1">SUM(ROUNDDOWN($O$264*O290/20,-1),ROUNDDOWN($O$264*O291/20,-1),IF(O290&lt;1,0,$O$272),IF(O291&lt;1,0,$O$272))</f>
        <v>#N/A</v>
      </c>
      <c r="P292" s="446"/>
      <c r="Q292" s="446" t="e">
        <f ca="1">SUM(ROUNDDOWN($O$264*Q290/20,-1),ROUNDDOWN($O$264*Q291/20,-1),IF(Q290&lt;1,0,$O$272),IF(Q291&lt;1,0,$O$272))</f>
        <v>#N/A</v>
      </c>
      <c r="R292" s="446"/>
      <c r="S292" s="446" t="e">
        <f ca="1">SUM(ROUNDDOWN($S$264*S290/20,-1),ROUNDDOWN($S$264*S291/20,-1),IF(S290&lt;1,0,$S$272),IF(S291&lt;1,0,$S$272))</f>
        <v>#N/A</v>
      </c>
      <c r="T292" s="446"/>
      <c r="U292" s="446" t="e">
        <f ca="1">SUM(ROUNDDOWN($U$264*U290/20,-1),ROUNDDOWN($U$264*U291/20,-1),IF(U290&lt;1,0,$U$272),IF(U291&lt;1,0,$U$272))</f>
        <v>#N/A</v>
      </c>
      <c r="V292" s="446"/>
      <c r="W292" s="946"/>
      <c r="X292" s="946"/>
      <c r="Y292" s="946"/>
      <c r="Z292" s="947"/>
      <c r="AA292" s="239"/>
    </row>
    <row r="293" spans="1:27" s="240" customFormat="1" ht="13.5" hidden="1" customHeight="1">
      <c r="A293" s="922"/>
      <c r="B293" s="251"/>
      <c r="C293" s="447" t="s">
        <v>316</v>
      </c>
      <c r="D293" s="448"/>
      <c r="E293" s="448"/>
      <c r="F293" s="448"/>
      <c r="G293" s="448"/>
      <c r="H293" s="448"/>
      <c r="I293" s="448"/>
      <c r="J293" s="448"/>
      <c r="K293" s="448"/>
      <c r="L293" s="448"/>
      <c r="M293" s="448"/>
      <c r="N293" s="449"/>
      <c r="O293" s="450" t="e">
        <f ca="1">SUM(ROUNDDOWN($O$265*O290/20,-1),ROUNDDOWN($O$265*O291/20,-1),IF(O290&lt;1,0,$O$273),IF(O291&lt;1,0,$O$273))</f>
        <v>#N/A</v>
      </c>
      <c r="P293" s="450"/>
      <c r="Q293" s="450" t="e">
        <f ca="1">SUM(ROUNDDOWN($O$265*Q290/20,-1),ROUNDDOWN($O$265*Q291/20,-1),IF(Q290&lt;1,0,$O$273),IF(Q291&lt;1,0,$O$273))</f>
        <v>#N/A</v>
      </c>
      <c r="R293" s="450"/>
      <c r="S293" s="450" t="e">
        <f ca="1">SUM(ROUNDDOWN($S$265*S290/20,-1),ROUNDDOWN($S$265*S291/20,-1),IF(S290&lt;1,0,$S$273),IF(S291&lt;1,0,$S$273))</f>
        <v>#N/A</v>
      </c>
      <c r="T293" s="450"/>
      <c r="U293" s="450" t="e">
        <f ca="1">SUM(ROUNDDOWN($U$265*U290/20,-1),ROUNDDOWN($U$265*U291/20,-1),IF(U290&lt;1,0,$U$273),IF(U291&lt;1,0,$U$273))</f>
        <v>#N/A</v>
      </c>
      <c r="V293" s="450"/>
      <c r="W293" s="946"/>
      <c r="X293" s="946"/>
      <c r="Y293" s="946"/>
      <c r="Z293" s="947"/>
      <c r="AA293" s="239"/>
    </row>
    <row r="294" spans="1:27" s="239" customFormat="1" ht="13.5" hidden="1" customHeight="1">
      <c r="A294" s="922"/>
      <c r="B294" s="451" t="s">
        <v>362</v>
      </c>
      <c r="C294" s="451"/>
      <c r="D294" s="451"/>
      <c r="E294" s="451"/>
      <c r="F294" s="451"/>
      <c r="G294" s="451"/>
      <c r="H294" s="451"/>
      <c r="I294" s="451"/>
      <c r="J294" s="451"/>
      <c r="K294" s="452"/>
      <c r="L294" s="455" t="s">
        <v>352</v>
      </c>
      <c r="M294" s="456"/>
      <c r="N294" s="457"/>
      <c r="O294" s="461">
        <f>'在籍児童一覧（小規模保育事業B型）'!Q113</f>
        <v>0</v>
      </c>
      <c r="P294" s="461"/>
      <c r="Q294" s="461">
        <f>'在籍児童一覧（小規模保育事業B型）'!S113</f>
        <v>0</v>
      </c>
      <c r="R294" s="461"/>
      <c r="S294" s="461">
        <f>'在籍児童一覧（小規模保育事業B型）'!U113</f>
        <v>0</v>
      </c>
      <c r="T294" s="461"/>
      <c r="U294" s="461">
        <f>'在籍児童一覧（小規模保育事業B型）'!W113</f>
        <v>0</v>
      </c>
      <c r="V294" s="461"/>
      <c r="W294" s="946"/>
      <c r="X294" s="946"/>
      <c r="Y294" s="946"/>
      <c r="Z294" s="947"/>
    </row>
    <row r="295" spans="1:27" s="239" customFormat="1" ht="13.5" hidden="1" customHeight="1">
      <c r="A295" s="922"/>
      <c r="B295" s="453"/>
      <c r="C295" s="453"/>
      <c r="D295" s="453"/>
      <c r="E295" s="453"/>
      <c r="F295" s="453"/>
      <c r="G295" s="453"/>
      <c r="H295" s="453"/>
      <c r="I295" s="453"/>
      <c r="J295" s="453"/>
      <c r="K295" s="454"/>
      <c r="L295" s="458"/>
      <c r="M295" s="459"/>
      <c r="N295" s="460"/>
      <c r="O295" s="462">
        <f>'在籍児童一覧（小規模保育事業B型）'!Q114</f>
        <v>0</v>
      </c>
      <c r="P295" s="462"/>
      <c r="Q295" s="462">
        <f>'在籍児童一覧（小規模保育事業B型）'!S114</f>
        <v>0</v>
      </c>
      <c r="R295" s="462"/>
      <c r="S295" s="462">
        <f>'在籍児童一覧（小規模保育事業B型）'!U114</f>
        <v>0</v>
      </c>
      <c r="T295" s="462"/>
      <c r="U295" s="462">
        <f>'在籍児童一覧（小規模保育事業B型）'!W114</f>
        <v>0</v>
      </c>
      <c r="V295" s="462"/>
      <c r="W295" s="946"/>
      <c r="X295" s="946"/>
      <c r="Y295" s="946"/>
      <c r="Z295" s="947"/>
    </row>
    <row r="296" spans="1:27" s="240" customFormat="1" ht="13.5" hidden="1" customHeight="1">
      <c r="A296" s="922"/>
      <c r="B296" s="444" t="s">
        <v>363</v>
      </c>
      <c r="C296" s="444"/>
      <c r="D296" s="444"/>
      <c r="E296" s="444"/>
      <c r="F296" s="444"/>
      <c r="G296" s="444"/>
      <c r="H296" s="444"/>
      <c r="I296" s="444"/>
      <c r="J296" s="444"/>
      <c r="K296" s="444"/>
      <c r="L296" s="444"/>
      <c r="M296" s="444"/>
      <c r="N296" s="445"/>
      <c r="O296" s="446" t="e">
        <f ca="1">SUM(ROUNDDOWN($O$266*O294/20,-1),ROUNDDOWN($O$266*O295/20,-1),IF(O294&lt;1,0,$O$272),IF(O295&lt;1,0,$O$272))</f>
        <v>#N/A</v>
      </c>
      <c r="P296" s="446"/>
      <c r="Q296" s="446" t="e">
        <f ca="1">SUM(ROUNDDOWN($O$266*Q294/20,-1),ROUNDDOWN($O$266*Q295/20,-1),IF(Q294&lt;1,0,$O$272),IF(Q295&lt;1,0,$O$272))</f>
        <v>#N/A</v>
      </c>
      <c r="R296" s="446"/>
      <c r="S296" s="446" t="e">
        <f ca="1">SUM(ROUNDDOWN($S$266*S294/20,-1),ROUNDDOWN($S$266*S295/20,-1),IF(S294&lt;1,0,$S$272),IF(S295&lt;1,0,$S$272))</f>
        <v>#N/A</v>
      </c>
      <c r="T296" s="446"/>
      <c r="U296" s="446" t="e">
        <f ca="1">SUM(ROUNDDOWN($U$266*U294/20,-1),ROUNDDOWN($U$266*U295/20,-1),IF(U294&lt;1,0,$U$272),IF(U295&lt;1,0,$U$272))</f>
        <v>#N/A</v>
      </c>
      <c r="V296" s="446"/>
      <c r="W296" s="946"/>
      <c r="X296" s="946"/>
      <c r="Y296" s="946"/>
      <c r="Z296" s="947"/>
      <c r="AA296" s="239"/>
    </row>
    <row r="297" spans="1:27" s="240" customFormat="1" ht="13.5" hidden="1" customHeight="1">
      <c r="A297" s="922"/>
      <c r="B297" s="251"/>
      <c r="C297" s="447" t="s">
        <v>316</v>
      </c>
      <c r="D297" s="448"/>
      <c r="E297" s="448"/>
      <c r="F297" s="448"/>
      <c r="G297" s="448"/>
      <c r="H297" s="448"/>
      <c r="I297" s="448"/>
      <c r="J297" s="448"/>
      <c r="K297" s="448"/>
      <c r="L297" s="448"/>
      <c r="M297" s="448"/>
      <c r="N297" s="449"/>
      <c r="O297" s="450" t="e">
        <f ca="1">SUM(ROUNDDOWN($O$267*O294/20,-1),ROUNDDOWN($O$267*O295/20,-1),IF(O294&lt;1,0,$O$273),IF(O295&lt;1,0,$O$273))</f>
        <v>#N/A</v>
      </c>
      <c r="P297" s="450"/>
      <c r="Q297" s="450" t="e">
        <f ca="1">SUM(ROUNDDOWN($O$267*Q294/20,-1),ROUNDDOWN($O$267*Q295/20,-1),IF(Q294&lt;1,0,$O$273),IF(Q295&lt;1,0,$O$273))</f>
        <v>#N/A</v>
      </c>
      <c r="R297" s="450"/>
      <c r="S297" s="450" t="e">
        <f ca="1">SUM(ROUNDDOWN($S$267*S294/20,-1),ROUNDDOWN($S$267*S295/20,-1),IF(S294&lt;1,0,$S$273),IF(S295&lt;1,0,$S$273))</f>
        <v>#N/A</v>
      </c>
      <c r="T297" s="450"/>
      <c r="U297" s="450" t="e">
        <f ca="1">SUM(ROUNDDOWN($U$267*U294/20,-1),ROUNDDOWN($U$267*U295/20,-1),IF(U294&lt;1,0,$U$273),IF(U295&lt;1,0,$U$273))</f>
        <v>#N/A</v>
      </c>
      <c r="V297" s="450"/>
      <c r="W297" s="946"/>
      <c r="X297" s="946"/>
      <c r="Y297" s="946"/>
      <c r="Z297" s="947"/>
      <c r="AA297" s="239"/>
    </row>
    <row r="298" spans="1:27" s="239" customFormat="1" ht="13.5" hidden="1" customHeight="1">
      <c r="A298" s="922"/>
      <c r="B298" s="451" t="s">
        <v>364</v>
      </c>
      <c r="C298" s="451"/>
      <c r="D298" s="451"/>
      <c r="E298" s="451"/>
      <c r="F298" s="451"/>
      <c r="G298" s="451"/>
      <c r="H298" s="451"/>
      <c r="I298" s="451"/>
      <c r="J298" s="451"/>
      <c r="K298" s="452"/>
      <c r="L298" s="455" t="s">
        <v>352</v>
      </c>
      <c r="M298" s="456"/>
      <c r="N298" s="457"/>
      <c r="O298" s="461">
        <f>'在籍児童一覧（小規模保育事業B型）'!Q115</f>
        <v>0</v>
      </c>
      <c r="P298" s="461"/>
      <c r="Q298" s="461">
        <f>'在籍児童一覧（小規模保育事業B型）'!S115</f>
        <v>0</v>
      </c>
      <c r="R298" s="461"/>
      <c r="S298" s="461">
        <f>'在籍児童一覧（小規模保育事業B型）'!U115</f>
        <v>0</v>
      </c>
      <c r="T298" s="461"/>
      <c r="U298" s="461">
        <f>'在籍児童一覧（小規模保育事業B型）'!W115</f>
        <v>0</v>
      </c>
      <c r="V298" s="461"/>
      <c r="W298" s="946"/>
      <c r="X298" s="946"/>
      <c r="Y298" s="946"/>
      <c r="Z298" s="947"/>
    </row>
    <row r="299" spans="1:27" s="239" customFormat="1" ht="13.5" hidden="1" customHeight="1">
      <c r="A299" s="922"/>
      <c r="B299" s="453"/>
      <c r="C299" s="453"/>
      <c r="D299" s="453"/>
      <c r="E299" s="453"/>
      <c r="F299" s="453"/>
      <c r="G299" s="453"/>
      <c r="H299" s="453"/>
      <c r="I299" s="453"/>
      <c r="J299" s="453"/>
      <c r="K299" s="454"/>
      <c r="L299" s="458"/>
      <c r="M299" s="459"/>
      <c r="N299" s="460"/>
      <c r="O299" s="462">
        <f>'在籍児童一覧（小規模保育事業B型）'!Q116</f>
        <v>0</v>
      </c>
      <c r="P299" s="462"/>
      <c r="Q299" s="462">
        <f>'在籍児童一覧（小規模保育事業B型）'!S116</f>
        <v>0</v>
      </c>
      <c r="R299" s="462"/>
      <c r="S299" s="462">
        <f>'在籍児童一覧（小規模保育事業B型）'!U116</f>
        <v>0</v>
      </c>
      <c r="T299" s="462"/>
      <c r="U299" s="462">
        <f>'在籍児童一覧（小規模保育事業B型）'!W116</f>
        <v>0</v>
      </c>
      <c r="V299" s="462"/>
      <c r="W299" s="946"/>
      <c r="X299" s="946"/>
      <c r="Y299" s="946"/>
      <c r="Z299" s="947"/>
    </row>
    <row r="300" spans="1:27" s="240" customFormat="1" ht="13.5" hidden="1" customHeight="1">
      <c r="A300" s="922"/>
      <c r="B300" s="444" t="s">
        <v>365</v>
      </c>
      <c r="C300" s="444"/>
      <c r="D300" s="444"/>
      <c r="E300" s="444"/>
      <c r="F300" s="444"/>
      <c r="G300" s="444"/>
      <c r="H300" s="444"/>
      <c r="I300" s="444"/>
      <c r="J300" s="444"/>
      <c r="K300" s="444"/>
      <c r="L300" s="444"/>
      <c r="M300" s="444"/>
      <c r="N300" s="445"/>
      <c r="O300" s="446" t="e">
        <f ca="1">SUM(ROUNDDOWN($O$268*O298/20,-1),ROUNDDOWN($O$268*O299/20,-1),IF(O298&lt;1,0,$O$272),IF(O299&lt;1,0,$O$272))</f>
        <v>#N/A</v>
      </c>
      <c r="P300" s="446"/>
      <c r="Q300" s="446" t="e">
        <f ca="1">SUM(ROUNDDOWN($O$268*Q298/20,-1),ROUNDDOWN($O$268*Q299/20,-1),IF(Q298&lt;1,0,$O$272),IF(Q299&lt;1,0,$O$272))</f>
        <v>#N/A</v>
      </c>
      <c r="R300" s="446"/>
      <c r="S300" s="446" t="e">
        <f ca="1">SUM(ROUNDDOWN($S$268*S298/20,-1),ROUNDDOWN($S$268*S299/20,-1),IF(S298&lt;1,0,$S$272),IF(S299&lt;1,0,$S$272))</f>
        <v>#N/A</v>
      </c>
      <c r="T300" s="446"/>
      <c r="U300" s="446" t="e">
        <f ca="1">SUM(ROUNDDOWN($U$268*U298/20,-1),ROUNDDOWN($U$268*U299/20,-1),IF(U298&lt;1,0,$U$272),IF(U299&lt;1,0,$U$272))</f>
        <v>#N/A</v>
      </c>
      <c r="V300" s="446"/>
      <c r="W300" s="946"/>
      <c r="X300" s="946"/>
      <c r="Y300" s="946"/>
      <c r="Z300" s="947"/>
      <c r="AA300" s="239"/>
    </row>
    <row r="301" spans="1:27" s="240" customFormat="1" ht="13.5" hidden="1" customHeight="1">
      <c r="A301" s="922"/>
      <c r="B301" s="251"/>
      <c r="C301" s="447" t="s">
        <v>316</v>
      </c>
      <c r="D301" s="448"/>
      <c r="E301" s="448"/>
      <c r="F301" s="448"/>
      <c r="G301" s="448"/>
      <c r="H301" s="448"/>
      <c r="I301" s="448"/>
      <c r="J301" s="448"/>
      <c r="K301" s="448"/>
      <c r="L301" s="448"/>
      <c r="M301" s="448"/>
      <c r="N301" s="449"/>
      <c r="O301" s="450" t="e">
        <f ca="1">SUM(ROUNDDOWN($O$269*O298/20,-1),ROUNDDOWN($O$269*O299/20,-1),IF(O298&lt;1,0,$O$273),IF(O299&lt;1,0,$O$273))</f>
        <v>#N/A</v>
      </c>
      <c r="P301" s="450"/>
      <c r="Q301" s="450" t="e">
        <f ca="1">SUM(ROUNDDOWN($O$269*Q298/20,-1),ROUNDDOWN($O$269*Q299/20,-1),IF(Q298&lt;1,0,$O$273),IF(Q299&lt;1,0,$O$273))</f>
        <v>#N/A</v>
      </c>
      <c r="R301" s="450"/>
      <c r="S301" s="450" t="e">
        <f ca="1">SUM(ROUNDDOWN($S$269*S298/20,-1),ROUNDDOWN($S$269*S299/20,-1),IF(S298&lt;1,0,$S$273),IF(S299&lt;1,0,$S$273))</f>
        <v>#N/A</v>
      </c>
      <c r="T301" s="450"/>
      <c r="U301" s="450" t="e">
        <f ca="1">SUM(ROUNDDOWN($U$269*U298/20,-1),ROUNDDOWN($U$269*U299/20,-1),IF(U298&lt;1,0,$U$273),IF(U299&lt;1,0,$U$273))</f>
        <v>#N/A</v>
      </c>
      <c r="V301" s="450"/>
      <c r="W301" s="946"/>
      <c r="X301" s="946"/>
      <c r="Y301" s="946"/>
      <c r="Z301" s="947"/>
      <c r="AA301" s="239"/>
    </row>
    <row r="302" spans="1:27" s="239" customFormat="1" ht="13.5" hidden="1" customHeight="1">
      <c r="A302" s="922"/>
      <c r="B302" s="451" t="s">
        <v>366</v>
      </c>
      <c r="C302" s="451"/>
      <c r="D302" s="451"/>
      <c r="E302" s="451"/>
      <c r="F302" s="451"/>
      <c r="G302" s="451"/>
      <c r="H302" s="451"/>
      <c r="I302" s="451"/>
      <c r="J302" s="451"/>
      <c r="K302" s="452"/>
      <c r="L302" s="455" t="s">
        <v>352</v>
      </c>
      <c r="M302" s="456"/>
      <c r="N302" s="457"/>
      <c r="O302" s="461">
        <f>'在籍児童一覧（小規模保育事業B型）'!Q117</f>
        <v>0</v>
      </c>
      <c r="P302" s="461"/>
      <c r="Q302" s="461">
        <f>'在籍児童一覧（小規模保育事業B型）'!S117</f>
        <v>0</v>
      </c>
      <c r="R302" s="461"/>
      <c r="S302" s="461">
        <f>'在籍児童一覧（小規模保育事業B型）'!U117</f>
        <v>0</v>
      </c>
      <c r="T302" s="461"/>
      <c r="U302" s="461">
        <f>'在籍児童一覧（小規模保育事業B型）'!W117</f>
        <v>0</v>
      </c>
      <c r="V302" s="461"/>
      <c r="W302" s="946"/>
      <c r="X302" s="946"/>
      <c r="Y302" s="946"/>
      <c r="Z302" s="947"/>
    </row>
    <row r="303" spans="1:27" s="239" customFormat="1" ht="13.5" hidden="1" customHeight="1">
      <c r="A303" s="922"/>
      <c r="B303" s="453"/>
      <c r="C303" s="453"/>
      <c r="D303" s="453"/>
      <c r="E303" s="453"/>
      <c r="F303" s="453"/>
      <c r="G303" s="453"/>
      <c r="H303" s="453"/>
      <c r="I303" s="453"/>
      <c r="J303" s="453"/>
      <c r="K303" s="454"/>
      <c r="L303" s="458"/>
      <c r="M303" s="459"/>
      <c r="N303" s="460"/>
      <c r="O303" s="462">
        <f>'在籍児童一覧（小規模保育事業B型）'!Q118</f>
        <v>0</v>
      </c>
      <c r="P303" s="462"/>
      <c r="Q303" s="462">
        <f>'在籍児童一覧（小規模保育事業B型）'!S118</f>
        <v>0</v>
      </c>
      <c r="R303" s="462"/>
      <c r="S303" s="462">
        <f>'在籍児童一覧（小規模保育事業B型）'!U118</f>
        <v>0</v>
      </c>
      <c r="T303" s="462"/>
      <c r="U303" s="462">
        <f>'在籍児童一覧（小規模保育事業B型）'!W118</f>
        <v>0</v>
      </c>
      <c r="V303" s="462"/>
      <c r="W303" s="946"/>
      <c r="X303" s="946"/>
      <c r="Y303" s="946"/>
      <c r="Z303" s="947"/>
    </row>
    <row r="304" spans="1:27" s="240" customFormat="1" ht="13.5" hidden="1" customHeight="1">
      <c r="A304" s="922"/>
      <c r="B304" s="444" t="s">
        <v>367</v>
      </c>
      <c r="C304" s="444"/>
      <c r="D304" s="444"/>
      <c r="E304" s="444"/>
      <c r="F304" s="444"/>
      <c r="G304" s="444"/>
      <c r="H304" s="444"/>
      <c r="I304" s="444"/>
      <c r="J304" s="444"/>
      <c r="K304" s="444"/>
      <c r="L304" s="444"/>
      <c r="M304" s="444"/>
      <c r="N304" s="445"/>
      <c r="O304" s="446" t="e">
        <f ca="1">SUM(ROUNDDOWN($O$270*O302/20,-1),ROUNDDOWN($O$270*O303/20,-1),IF(O302&lt;1,0,$O$272),IF(O303&lt;1,0,$O$272))</f>
        <v>#N/A</v>
      </c>
      <c r="P304" s="446"/>
      <c r="Q304" s="446" t="e">
        <f ca="1">SUM(ROUNDDOWN($O$270*Q302/20,-1),ROUNDDOWN($O$270*Q303/20,-1),IF(Q302&lt;1,0,$O$272),IF(Q303&lt;1,0,$O$272))</f>
        <v>#N/A</v>
      </c>
      <c r="R304" s="446"/>
      <c r="S304" s="446" t="e">
        <f ca="1">SUM(ROUNDDOWN($S$270*S302/20,-1),ROUNDDOWN($S$270*S303/20,-1),IF(S302&lt;1,0,$S$272),IF(S303&lt;1,0,$S$272))</f>
        <v>#N/A</v>
      </c>
      <c r="T304" s="446"/>
      <c r="U304" s="446" t="e">
        <f ca="1">SUM(ROUNDDOWN($U$270*U302/20,-1),ROUNDDOWN($U$270*U303/20,-1),IF(U302&lt;1,0,$U$272),IF(U303&lt;1,0,$U$272))</f>
        <v>#N/A</v>
      </c>
      <c r="V304" s="446"/>
      <c r="W304" s="946"/>
      <c r="X304" s="946"/>
      <c r="Y304" s="946"/>
      <c r="Z304" s="947"/>
      <c r="AA304" s="239"/>
    </row>
    <row r="305" spans="1:27" s="240" customFormat="1" ht="13.5" hidden="1" customHeight="1">
      <c r="A305" s="922"/>
      <c r="B305" s="251"/>
      <c r="C305" s="447" t="s">
        <v>316</v>
      </c>
      <c r="D305" s="448"/>
      <c r="E305" s="448"/>
      <c r="F305" s="448"/>
      <c r="G305" s="448"/>
      <c r="H305" s="448"/>
      <c r="I305" s="448"/>
      <c r="J305" s="448"/>
      <c r="K305" s="448"/>
      <c r="L305" s="448"/>
      <c r="M305" s="448"/>
      <c r="N305" s="449"/>
      <c r="O305" s="450" t="e">
        <f ca="1">SUM(ROUNDDOWN($O$271*O302/20,-1),ROUNDDOWN($O$271*O303/20,-1),IF(O302&lt;1,0,$O$273),IF(O303&lt;1,0,$O$273))</f>
        <v>#N/A</v>
      </c>
      <c r="P305" s="450"/>
      <c r="Q305" s="450" t="e">
        <f ca="1">SUM(ROUNDDOWN($O$271*Q302/20,-1),ROUNDDOWN($O$271*Q303/20,-1),IF(Q302&lt;1,0,$O$273),IF(Q303&lt;1,0,$O$273))</f>
        <v>#N/A</v>
      </c>
      <c r="R305" s="450"/>
      <c r="S305" s="450" t="e">
        <f ca="1">SUM(ROUNDDOWN($S$271*S302/20,-1),ROUNDDOWN($S$271*S303/20,-1),IF(S302&lt;1,0,$S$273),IF(S303&lt;1,0,$S$273))</f>
        <v>#N/A</v>
      </c>
      <c r="T305" s="450"/>
      <c r="U305" s="450" t="e">
        <f ca="1">SUM(ROUNDDOWN($U$271*U302/20,-1),ROUNDDOWN($U$271*U303/20,-1),IF(U302&lt;1,0,$U$273),IF(U303&lt;1,0,$U$273))</f>
        <v>#N/A</v>
      </c>
      <c r="V305" s="450"/>
      <c r="W305" s="946"/>
      <c r="X305" s="946"/>
      <c r="Y305" s="946"/>
      <c r="Z305" s="947"/>
      <c r="AA305" s="239"/>
    </row>
    <row r="306" spans="1:27" s="240" customFormat="1" ht="13.5" hidden="1" customHeight="1">
      <c r="A306" s="922"/>
      <c r="B306" s="437" t="s">
        <v>368</v>
      </c>
      <c r="C306" s="438"/>
      <c r="D306" s="438"/>
      <c r="E306" s="438"/>
      <c r="F306" s="438"/>
      <c r="G306" s="438"/>
      <c r="H306" s="438"/>
      <c r="I306" s="438"/>
      <c r="J306" s="438"/>
      <c r="K306" s="438"/>
      <c r="L306" s="438"/>
      <c r="M306" s="438"/>
      <c r="N306" s="439"/>
      <c r="O306" s="440" t="e">
        <f ca="1">SUM(O276,O280,O284,O288,O292,O296,O300,O304)</f>
        <v>#N/A</v>
      </c>
      <c r="P306" s="440"/>
      <c r="Q306" s="440" t="e">
        <f t="shared" ref="Q306:Q307" ca="1" si="36">SUM(Q276,Q280,Q284,Q288,Q292,Q296,Q300,Q304)</f>
        <v>#N/A</v>
      </c>
      <c r="R306" s="440"/>
      <c r="S306" s="440" t="e">
        <f t="shared" ref="S306:S307" ca="1" si="37">SUM(S276,S280,S284,S288,S292,S296,S300,S304)</f>
        <v>#N/A</v>
      </c>
      <c r="T306" s="440"/>
      <c r="U306" s="440" t="e">
        <f t="shared" ref="U306:U307" ca="1" si="38">SUM(U276,U280,U284,U288,U292,U296,U300,U304)</f>
        <v>#N/A</v>
      </c>
      <c r="V306" s="440"/>
      <c r="W306" s="946"/>
      <c r="X306" s="946"/>
      <c r="Y306" s="946"/>
      <c r="Z306" s="947"/>
      <c r="AA306" s="239"/>
    </row>
    <row r="307" spans="1:27" s="240" customFormat="1" ht="13.5" hidden="1" customHeight="1">
      <c r="A307" s="923"/>
      <c r="B307" s="252"/>
      <c r="C307" s="441" t="s">
        <v>9</v>
      </c>
      <c r="D307" s="441"/>
      <c r="E307" s="441"/>
      <c r="F307" s="441"/>
      <c r="G307" s="441"/>
      <c r="H307" s="441"/>
      <c r="I307" s="441"/>
      <c r="J307" s="441"/>
      <c r="K307" s="441"/>
      <c r="L307" s="441"/>
      <c r="M307" s="441"/>
      <c r="N307" s="442"/>
      <c r="O307" s="443" t="e">
        <f ca="1">SUM(O277,O281,O285,O289,O293,O297,O301,O305)</f>
        <v>#N/A</v>
      </c>
      <c r="P307" s="443"/>
      <c r="Q307" s="443" t="e">
        <f t="shared" ca="1" si="36"/>
        <v>#N/A</v>
      </c>
      <c r="R307" s="443"/>
      <c r="S307" s="443" t="e">
        <f t="shared" ca="1" si="37"/>
        <v>#N/A</v>
      </c>
      <c r="T307" s="443"/>
      <c r="U307" s="443" t="e">
        <f t="shared" ca="1" si="38"/>
        <v>#N/A</v>
      </c>
      <c r="V307" s="443"/>
      <c r="W307" s="948"/>
      <c r="X307" s="948"/>
      <c r="Y307" s="948"/>
      <c r="Z307" s="949"/>
      <c r="AA307" s="239"/>
    </row>
    <row r="308" spans="1:27" s="193" customFormat="1" ht="13.5" customHeight="1">
      <c r="A308" s="191"/>
      <c r="B308" s="191"/>
      <c r="C308" s="191"/>
      <c r="D308" s="191"/>
      <c r="E308" s="191"/>
      <c r="F308" s="191"/>
      <c r="G308" s="191"/>
      <c r="H308" s="191"/>
      <c r="I308" s="192"/>
      <c r="J308" s="192"/>
      <c r="K308" s="192"/>
      <c r="L308" s="192"/>
      <c r="M308" s="192"/>
      <c r="N308" s="192"/>
      <c r="O308" s="192"/>
      <c r="P308" s="192"/>
      <c r="Q308" s="192"/>
      <c r="R308" s="192"/>
      <c r="S308" s="192"/>
      <c r="T308" s="192"/>
      <c r="U308" s="192"/>
      <c r="V308" s="192"/>
      <c r="W308" s="192"/>
      <c r="X308" s="192"/>
      <c r="Y308" s="192"/>
      <c r="Z308" s="192"/>
    </row>
    <row r="309" spans="1:27" s="126" customFormat="1" ht="13.5" customHeight="1">
      <c r="A309" s="410" t="s">
        <v>369</v>
      </c>
      <c r="B309" s="411"/>
      <c r="C309" s="411"/>
      <c r="D309" s="411"/>
      <c r="E309" s="411"/>
      <c r="F309" s="411"/>
      <c r="G309" s="411"/>
      <c r="H309" s="411"/>
      <c r="I309" s="411"/>
      <c r="J309" s="411"/>
      <c r="K309" s="411"/>
      <c r="L309" s="411"/>
      <c r="M309" s="411"/>
      <c r="N309" s="433"/>
      <c r="O309" s="431" t="e">
        <f ca="1">SUM(O177,O191,O262,O306)</f>
        <v>#N/A</v>
      </c>
      <c r="P309" s="432"/>
      <c r="Q309" s="431" t="e">
        <f ca="1">SUM(Q177,Q191,Q262,Q306)</f>
        <v>#N/A</v>
      </c>
      <c r="R309" s="432"/>
      <c r="S309" s="431" t="e">
        <f ca="1">SUM(S177,S191,S262,S306)</f>
        <v>#N/A</v>
      </c>
      <c r="T309" s="432"/>
      <c r="U309" s="431" t="e">
        <f ca="1">SUM(U177,U191,U262,U306)</f>
        <v>#N/A</v>
      </c>
      <c r="V309" s="432"/>
      <c r="W309" s="431" t="e">
        <f ca="1">SUM(W177,W191,W262,W306)</f>
        <v>#N/A</v>
      </c>
      <c r="X309" s="432"/>
      <c r="Y309" s="431" t="e">
        <f ca="1">SUM(Y177,Y191,Y262,Y306)</f>
        <v>#N/A</v>
      </c>
      <c r="Z309" s="432"/>
    </row>
    <row r="310" spans="1:27" s="126" customFormat="1" ht="13.5" customHeight="1">
      <c r="A310" s="189"/>
      <c r="B310" s="401" t="s">
        <v>316</v>
      </c>
      <c r="C310" s="402"/>
      <c r="D310" s="402"/>
      <c r="E310" s="402"/>
      <c r="F310" s="402"/>
      <c r="G310" s="402"/>
      <c r="H310" s="402"/>
      <c r="I310" s="402"/>
      <c r="J310" s="402"/>
      <c r="K310" s="402"/>
      <c r="L310" s="402"/>
      <c r="M310" s="402"/>
      <c r="N310" s="403"/>
      <c r="O310" s="404" t="e">
        <f ca="1">SUM(O178,O192,O263,O307)</f>
        <v>#N/A</v>
      </c>
      <c r="P310" s="405"/>
      <c r="Q310" s="404" t="e">
        <f ca="1">SUM(Q178,Q192,Q263,Q307)</f>
        <v>#N/A</v>
      </c>
      <c r="R310" s="405"/>
      <c r="S310" s="404" t="e">
        <f ca="1">SUM(S178,S192,S263,S307)</f>
        <v>#N/A</v>
      </c>
      <c r="T310" s="405"/>
      <c r="U310" s="404" t="e">
        <f ca="1">SUM(U178,U192,U263,U307)</f>
        <v>#N/A</v>
      </c>
      <c r="V310" s="405"/>
      <c r="W310" s="404" t="e">
        <f ca="1">SUM(W178,W192,W263,W307)</f>
        <v>#N/A</v>
      </c>
      <c r="X310" s="405"/>
      <c r="Y310" s="404" t="e">
        <f ca="1">SUM(Y178,Y192,Y263,Y307)</f>
        <v>#N/A</v>
      </c>
      <c r="Z310" s="405"/>
    </row>
    <row r="311" spans="1:27" s="126" customFormat="1" ht="13.5" customHeight="1">
      <c r="A311" s="130"/>
      <c r="B311" s="152"/>
      <c r="C311" s="152"/>
      <c r="D311" s="152"/>
      <c r="E311" s="152"/>
      <c r="F311" s="152"/>
      <c r="G311" s="152"/>
      <c r="H311" s="152"/>
      <c r="I311" s="152"/>
      <c r="J311" s="152"/>
      <c r="K311" s="152"/>
      <c r="L311" s="152"/>
      <c r="M311" s="152"/>
      <c r="N311" s="152"/>
      <c r="O311" s="150"/>
      <c r="P311" s="150"/>
      <c r="Q311" s="150"/>
      <c r="R311" s="150"/>
      <c r="S311" s="150"/>
      <c r="T311" s="150"/>
      <c r="U311" s="150"/>
      <c r="V311" s="150"/>
      <c r="W311" s="150"/>
      <c r="X311" s="150"/>
      <c r="Y311" s="150"/>
      <c r="Z311" s="194"/>
    </row>
    <row r="312" spans="1:27" s="126" customFormat="1" ht="13.5" customHeight="1">
      <c r="A312" s="410" t="s">
        <v>370</v>
      </c>
      <c r="B312" s="411"/>
      <c r="C312" s="411"/>
      <c r="D312" s="411"/>
      <c r="E312" s="411"/>
      <c r="F312" s="411"/>
      <c r="G312" s="411"/>
      <c r="H312" s="411"/>
      <c r="I312" s="426" t="s">
        <v>371</v>
      </c>
      <c r="J312" s="427"/>
      <c r="K312" s="428"/>
      <c r="L312" s="429">
        <f>IF(X53-U53&gt;=0,X53-U53+1,X53-U53+13)</f>
        <v>1</v>
      </c>
      <c r="M312" s="429"/>
      <c r="N312" s="430"/>
      <c r="O312" s="431" t="e">
        <f ca="1">O309*$L$312</f>
        <v>#N/A</v>
      </c>
      <c r="P312" s="432"/>
      <c r="Q312" s="431" t="e">
        <f ca="1">Q309*$L$312</f>
        <v>#N/A</v>
      </c>
      <c r="R312" s="432"/>
      <c r="S312" s="431" t="e">
        <f ca="1">S309*$L$312</f>
        <v>#N/A</v>
      </c>
      <c r="T312" s="432"/>
      <c r="U312" s="431" t="e">
        <f ca="1">U309*$L$312</f>
        <v>#N/A</v>
      </c>
      <c r="V312" s="432"/>
      <c r="W312" s="431" t="e">
        <f ca="1">W309*$L$312</f>
        <v>#N/A</v>
      </c>
      <c r="X312" s="432"/>
      <c r="Y312" s="431" t="e">
        <f ca="1">Y309*$L$312</f>
        <v>#N/A</v>
      </c>
      <c r="Z312" s="432"/>
    </row>
    <row r="313" spans="1:27" s="126" customFormat="1" ht="13.5" customHeight="1">
      <c r="A313" s="189"/>
      <c r="B313" s="401" t="s">
        <v>316</v>
      </c>
      <c r="C313" s="402"/>
      <c r="D313" s="402"/>
      <c r="E313" s="402"/>
      <c r="F313" s="402"/>
      <c r="G313" s="402"/>
      <c r="H313" s="402"/>
      <c r="I313" s="402"/>
      <c r="J313" s="402"/>
      <c r="K313" s="402"/>
      <c r="L313" s="402"/>
      <c r="M313" s="402"/>
      <c r="N313" s="403"/>
      <c r="O313" s="404" t="e">
        <f ca="1">O310*$L$312</f>
        <v>#N/A</v>
      </c>
      <c r="P313" s="405"/>
      <c r="Q313" s="404" t="e">
        <f ca="1">Q310*$L$312</f>
        <v>#N/A</v>
      </c>
      <c r="R313" s="405"/>
      <c r="S313" s="404" t="e">
        <f ca="1">S310*$L$312</f>
        <v>#N/A</v>
      </c>
      <c r="T313" s="405"/>
      <c r="U313" s="404" t="e">
        <f ca="1">U310*$L$312</f>
        <v>#N/A</v>
      </c>
      <c r="V313" s="405"/>
      <c r="W313" s="404" t="e">
        <f ca="1">W310*$L$312</f>
        <v>#N/A</v>
      </c>
      <c r="X313" s="405"/>
      <c r="Y313" s="404" t="e">
        <f ca="1">Y310*$L$312</f>
        <v>#N/A</v>
      </c>
      <c r="Z313" s="405"/>
    </row>
    <row r="314" spans="1:27" s="126" customFormat="1" ht="13.5" customHeight="1">
      <c r="A314" s="130"/>
      <c r="B314" s="152"/>
      <c r="C314" s="152"/>
      <c r="D314" s="152"/>
      <c r="E314" s="152"/>
      <c r="F314" s="152"/>
      <c r="G314" s="152"/>
      <c r="H314" s="152"/>
      <c r="I314" s="152"/>
      <c r="J314" s="152"/>
      <c r="K314" s="152"/>
      <c r="L314" s="152"/>
      <c r="M314" s="152"/>
      <c r="N314" s="152"/>
      <c r="O314" s="195"/>
      <c r="P314" s="195"/>
      <c r="Q314" s="195"/>
      <c r="R314" s="195"/>
      <c r="S314" s="195"/>
      <c r="T314" s="195"/>
      <c r="U314" s="195"/>
      <c r="V314" s="195"/>
      <c r="W314" s="195"/>
      <c r="X314" s="195"/>
      <c r="Y314" s="195"/>
      <c r="Z314" s="195"/>
    </row>
    <row r="315" spans="1:27" s="126" customFormat="1" ht="13.5" customHeight="1">
      <c r="A315" s="406" t="s">
        <v>372</v>
      </c>
      <c r="B315" s="407"/>
      <c r="C315" s="407"/>
      <c r="D315" s="407"/>
      <c r="E315" s="407"/>
      <c r="F315" s="407"/>
      <c r="G315" s="407"/>
      <c r="H315" s="408"/>
      <c r="I315" s="409">
        <f>SUM('在籍児童一覧（小規模保育事業B型）'!W10:X28)</f>
        <v>0</v>
      </c>
      <c r="J315" s="409"/>
      <c r="K315" s="409"/>
      <c r="L315" s="409"/>
      <c r="M315" s="409"/>
      <c r="N315" s="409"/>
      <c r="O315" s="409"/>
      <c r="P315" s="409"/>
      <c r="Q315" s="409"/>
      <c r="R315" s="409"/>
      <c r="S315" s="409"/>
      <c r="T315" s="409"/>
      <c r="U315" s="409"/>
      <c r="V315" s="409"/>
      <c r="W315" s="409"/>
      <c r="X315" s="409"/>
      <c r="Y315" s="409"/>
      <c r="Z315" s="409"/>
    </row>
    <row r="316" spans="1:27" s="126" customFormat="1" ht="13.5" hidden="1" customHeight="1">
      <c r="A316" s="130"/>
      <c r="B316" s="152"/>
      <c r="C316" s="152"/>
      <c r="D316" s="152"/>
      <c r="E316" s="152"/>
      <c r="F316" s="152"/>
      <c r="G316" s="152"/>
      <c r="H316" s="152"/>
      <c r="I316" s="152"/>
      <c r="J316" s="152"/>
      <c r="K316" s="152"/>
      <c r="L316" s="152"/>
      <c r="M316" s="152"/>
      <c r="N316" s="152"/>
      <c r="O316" s="150"/>
      <c r="P316" s="150"/>
      <c r="Q316" s="150"/>
      <c r="R316" s="150"/>
      <c r="S316" s="150"/>
      <c r="T316" s="150"/>
      <c r="U316" s="150"/>
      <c r="V316" s="150"/>
      <c r="W316" s="150"/>
      <c r="X316" s="150"/>
      <c r="Y316" s="196"/>
      <c r="Z316" s="196"/>
    </row>
    <row r="317" spans="1:27" s="126" customFormat="1" ht="13.5" hidden="1" customHeight="1">
      <c r="A317" s="378" t="s">
        <v>373</v>
      </c>
      <c r="B317" s="379"/>
      <c r="C317" s="379"/>
      <c r="D317" s="379"/>
      <c r="E317" s="379"/>
      <c r="F317" s="379"/>
      <c r="G317" s="379"/>
      <c r="H317" s="380"/>
      <c r="I317" s="381">
        <v>0</v>
      </c>
      <c r="J317" s="381"/>
      <c r="K317" s="381"/>
      <c r="L317" s="381"/>
      <c r="M317" s="381"/>
      <c r="N317" s="381"/>
      <c r="O317" s="381"/>
      <c r="P317" s="381"/>
      <c r="Q317" s="381"/>
      <c r="R317" s="381"/>
      <c r="S317" s="381"/>
      <c r="T317" s="381"/>
      <c r="U317" s="381"/>
      <c r="V317" s="381"/>
      <c r="W317" s="381"/>
      <c r="X317" s="381"/>
      <c r="Y317" s="381"/>
      <c r="Z317" s="381"/>
    </row>
    <row r="318" spans="1:27" s="126" customFormat="1" ht="13.5" customHeight="1">
      <c r="A318" s="197"/>
      <c r="B318" s="198"/>
      <c r="C318" s="198"/>
      <c r="D318" s="198"/>
      <c r="E318" s="198"/>
      <c r="F318" s="198"/>
      <c r="G318" s="198"/>
      <c r="H318" s="198"/>
      <c r="I318" s="199"/>
      <c r="J318" s="199"/>
      <c r="K318" s="199"/>
      <c r="L318" s="199"/>
      <c r="M318" s="199"/>
      <c r="N318" s="199"/>
      <c r="O318" s="199"/>
      <c r="P318" s="199"/>
      <c r="Q318" s="199"/>
      <c r="R318" s="199"/>
      <c r="S318" s="199"/>
      <c r="T318" s="199"/>
      <c r="U318" s="199"/>
      <c r="V318" s="199"/>
      <c r="W318" s="199"/>
      <c r="X318" s="199"/>
      <c r="Y318" s="199"/>
      <c r="Z318" s="199"/>
    </row>
    <row r="319" spans="1:27" s="126" customFormat="1" ht="24.75" customHeight="1">
      <c r="A319" s="382" t="s">
        <v>374</v>
      </c>
      <c r="B319" s="382"/>
      <c r="C319" s="382"/>
      <c r="D319" s="382"/>
      <c r="E319" s="382"/>
      <c r="F319" s="382"/>
      <c r="G319" s="382"/>
      <c r="H319" s="382"/>
      <c r="I319" s="383" t="e">
        <f ca="1">SUM(O312:Z312)-I315-I317</f>
        <v>#N/A</v>
      </c>
      <c r="J319" s="383"/>
      <c r="K319" s="383"/>
      <c r="L319" s="383"/>
      <c r="M319" s="383"/>
      <c r="N319" s="383"/>
      <c r="O319" s="383"/>
      <c r="P319" s="383"/>
      <c r="Q319" s="383"/>
      <c r="R319" s="383"/>
      <c r="S319" s="383"/>
      <c r="T319" s="383"/>
      <c r="U319" s="383"/>
      <c r="V319" s="383"/>
      <c r="W319" s="383"/>
      <c r="X319" s="383"/>
      <c r="Y319" s="383"/>
      <c r="Z319" s="383"/>
    </row>
  </sheetData>
  <mergeCells count="1405">
    <mergeCell ref="U266:V266"/>
    <mergeCell ref="U267:V267"/>
    <mergeCell ref="U268:V268"/>
    <mergeCell ref="U269:V269"/>
    <mergeCell ref="U270:V270"/>
    <mergeCell ref="U271:V271"/>
    <mergeCell ref="U272:V272"/>
    <mergeCell ref="U273:V273"/>
    <mergeCell ref="M111:N113"/>
    <mergeCell ref="M114:N116"/>
    <mergeCell ref="O272:R272"/>
    <mergeCell ref="S272:T272"/>
    <mergeCell ref="O273:R273"/>
    <mergeCell ref="S273:T273"/>
    <mergeCell ref="S274:T274"/>
    <mergeCell ref="O206:R206"/>
    <mergeCell ref="B270:N270"/>
    <mergeCell ref="C271:N271"/>
    <mergeCell ref="B272:N272"/>
    <mergeCell ref="O270:R270"/>
    <mergeCell ref="S270:T270"/>
    <mergeCell ref="O271:R271"/>
    <mergeCell ref="S271:T271"/>
    <mergeCell ref="O268:R268"/>
    <mergeCell ref="S268:T268"/>
    <mergeCell ref="O269:R269"/>
    <mergeCell ref="S269:T269"/>
    <mergeCell ref="O266:R266"/>
    <mergeCell ref="S266:T266"/>
    <mergeCell ref="O211:R211"/>
    <mergeCell ref="S211:T211"/>
    <mergeCell ref="U211:X211"/>
    <mergeCell ref="R45:U45"/>
    <mergeCell ref="R46:U46"/>
    <mergeCell ref="N45:Q46"/>
    <mergeCell ref="B140:H140"/>
    <mergeCell ref="I140:J140"/>
    <mergeCell ref="K140:L140"/>
    <mergeCell ref="M140:N140"/>
    <mergeCell ref="O140:Z140"/>
    <mergeCell ref="O274:P274"/>
    <mergeCell ref="Q274:R274"/>
    <mergeCell ref="C281:N281"/>
    <mergeCell ref="O281:P281"/>
    <mergeCell ref="S209:T209"/>
    <mergeCell ref="U209:X209"/>
    <mergeCell ref="Y209:Z209"/>
    <mergeCell ref="O210:R210"/>
    <mergeCell ref="S210:T210"/>
    <mergeCell ref="U210:X210"/>
    <mergeCell ref="Y210:Z210"/>
    <mergeCell ref="U217:V217"/>
    <mergeCell ref="W217:X217"/>
    <mergeCell ref="Y217:Z217"/>
    <mergeCell ref="A210:L211"/>
    <mergeCell ref="M210:N210"/>
    <mergeCell ref="M211:N211"/>
    <mergeCell ref="B212:L213"/>
    <mergeCell ref="M212:N212"/>
    <mergeCell ref="C273:N273"/>
    <mergeCell ref="W264:Z307"/>
    <mergeCell ref="U264:V264"/>
    <mergeCell ref="U265:V265"/>
    <mergeCell ref="M213:N213"/>
    <mergeCell ref="Y211:Z211"/>
    <mergeCell ref="O209:R209"/>
    <mergeCell ref="A264:A307"/>
    <mergeCell ref="B264:N264"/>
    <mergeCell ref="C265:N265"/>
    <mergeCell ref="B266:N266"/>
    <mergeCell ref="C267:N267"/>
    <mergeCell ref="B268:N268"/>
    <mergeCell ref="C269:N269"/>
    <mergeCell ref="U201:X201"/>
    <mergeCell ref="Y201:Z201"/>
    <mergeCell ref="O202:R202"/>
    <mergeCell ref="S202:T202"/>
    <mergeCell ref="U202:X202"/>
    <mergeCell ref="Y202:Z202"/>
    <mergeCell ref="O203:R203"/>
    <mergeCell ref="S203:T203"/>
    <mergeCell ref="U203:X203"/>
    <mergeCell ref="Y203:Z203"/>
    <mergeCell ref="O204:R204"/>
    <mergeCell ref="S204:T204"/>
    <mergeCell ref="U204:X204"/>
    <mergeCell ref="Y204:Z204"/>
    <mergeCell ref="O267:R267"/>
    <mergeCell ref="S267:T267"/>
    <mergeCell ref="O264:R264"/>
    <mergeCell ref="S264:T264"/>
    <mergeCell ref="O265:R265"/>
    <mergeCell ref="S265:T265"/>
    <mergeCell ref="S206:T206"/>
    <mergeCell ref="U206:X206"/>
    <mergeCell ref="Y206:Z206"/>
    <mergeCell ref="O207:R207"/>
    <mergeCell ref="S207:T207"/>
    <mergeCell ref="U207:X207"/>
    <mergeCell ref="Y207:Z207"/>
    <mergeCell ref="O208:R208"/>
    <mergeCell ref="S208:T208"/>
    <mergeCell ref="U208:X208"/>
    <mergeCell ref="Y208:Z208"/>
    <mergeCell ref="O167:R167"/>
    <mergeCell ref="S167:T167"/>
    <mergeCell ref="U167:X167"/>
    <mergeCell ref="Y167:Z167"/>
    <mergeCell ref="O168:R168"/>
    <mergeCell ref="S168:T168"/>
    <mergeCell ref="U168:X168"/>
    <mergeCell ref="Y168:Z168"/>
    <mergeCell ref="O179:R179"/>
    <mergeCell ref="S179:T179"/>
    <mergeCell ref="Q169:R169"/>
    <mergeCell ref="S169:T169"/>
    <mergeCell ref="U169:V169"/>
    <mergeCell ref="W169:X169"/>
    <mergeCell ref="Y169:Z169"/>
    <mergeCell ref="S199:T199"/>
    <mergeCell ref="U199:X199"/>
    <mergeCell ref="Y199:Z199"/>
    <mergeCell ref="S192:T192"/>
    <mergeCell ref="U192:V192"/>
    <mergeCell ref="Y194:Z194"/>
    <mergeCell ref="O162:R162"/>
    <mergeCell ref="S162:T162"/>
    <mergeCell ref="U162:X162"/>
    <mergeCell ref="Y162:Z162"/>
    <mergeCell ref="O163:R163"/>
    <mergeCell ref="S163:T163"/>
    <mergeCell ref="U163:X163"/>
    <mergeCell ref="Y163:Z163"/>
    <mergeCell ref="O164:R164"/>
    <mergeCell ref="S164:T164"/>
    <mergeCell ref="U164:X164"/>
    <mergeCell ref="Y164:Z164"/>
    <mergeCell ref="O165:R165"/>
    <mergeCell ref="S165:T165"/>
    <mergeCell ref="U165:X165"/>
    <mergeCell ref="Y165:Z165"/>
    <mergeCell ref="O166:R166"/>
    <mergeCell ref="S166:T166"/>
    <mergeCell ref="U166:X166"/>
    <mergeCell ref="Y166:Z166"/>
    <mergeCell ref="O161:R161"/>
    <mergeCell ref="S161:T161"/>
    <mergeCell ref="U161:X161"/>
    <mergeCell ref="Y161:Z161"/>
    <mergeCell ref="O88:Z89"/>
    <mergeCell ref="M104:N107"/>
    <mergeCell ref="M102:N103"/>
    <mergeCell ref="M145:N145"/>
    <mergeCell ref="O145:Z145"/>
    <mergeCell ref="A149:Z149"/>
    <mergeCell ref="I148:L148"/>
    <mergeCell ref="M148:N148"/>
    <mergeCell ref="O148:Z148"/>
    <mergeCell ref="B143:H143"/>
    <mergeCell ref="A88:A89"/>
    <mergeCell ref="B88:H89"/>
    <mergeCell ref="M88:N89"/>
    <mergeCell ref="I88:J89"/>
    <mergeCell ref="K88:L89"/>
    <mergeCell ref="A117:A118"/>
    <mergeCell ref="B117:H118"/>
    <mergeCell ref="K117:L117"/>
    <mergeCell ref="A129:A130"/>
    <mergeCell ref="Y106:Z106"/>
    <mergeCell ref="O107:R107"/>
    <mergeCell ref="S107:T107"/>
    <mergeCell ref="U107:X107"/>
    <mergeCell ref="A111:A112"/>
    <mergeCell ref="B111:H112"/>
    <mergeCell ref="I111:J111"/>
    <mergeCell ref="K111:L111"/>
    <mergeCell ref="I112:J112"/>
    <mergeCell ref="A66:A67"/>
    <mergeCell ref="B66:H67"/>
    <mergeCell ref="M66:Z66"/>
    <mergeCell ref="O67:T67"/>
    <mergeCell ref="O68:T68"/>
    <mergeCell ref="K67:L67"/>
    <mergeCell ref="M67:N68"/>
    <mergeCell ref="I69:J70"/>
    <mergeCell ref="K69:L69"/>
    <mergeCell ref="M69:N69"/>
    <mergeCell ref="K70:L70"/>
    <mergeCell ref="O160:R160"/>
    <mergeCell ref="S160:T160"/>
    <mergeCell ref="U160:X160"/>
    <mergeCell ref="Y160:Z160"/>
    <mergeCell ref="B93:B94"/>
    <mergeCell ref="Y102:Z102"/>
    <mergeCell ref="Y100:Z100"/>
    <mergeCell ref="C91:H91"/>
    <mergeCell ref="M91:N91"/>
    <mergeCell ref="O105:R105"/>
    <mergeCell ref="S105:T105"/>
    <mergeCell ref="U105:X105"/>
    <mergeCell ref="Y105:Z105"/>
    <mergeCell ref="O106:R106"/>
    <mergeCell ref="S106:T106"/>
    <mergeCell ref="U106:X106"/>
    <mergeCell ref="B114:B115"/>
    <mergeCell ref="B120:B121"/>
    <mergeCell ref="B108:H108"/>
    <mergeCell ref="I108:L108"/>
    <mergeCell ref="K80:L80"/>
    <mergeCell ref="Y86:Z86"/>
    <mergeCell ref="K87:L87"/>
    <mergeCell ref="M87:N87"/>
    <mergeCell ref="O87:T87"/>
    <mergeCell ref="M74:N74"/>
    <mergeCell ref="O74:Z74"/>
    <mergeCell ref="C75:H75"/>
    <mergeCell ref="A102:A103"/>
    <mergeCell ref="I103:J107"/>
    <mergeCell ref="I102:J102"/>
    <mergeCell ref="K102:L102"/>
    <mergeCell ref="O77:T77"/>
    <mergeCell ref="U77:X77"/>
    <mergeCell ref="Y77:Z77"/>
    <mergeCell ref="O78:T78"/>
    <mergeCell ref="U78:X78"/>
    <mergeCell ref="Y78:Z78"/>
    <mergeCell ref="O79:T79"/>
    <mergeCell ref="U79:X79"/>
    <mergeCell ref="Y79:Z79"/>
    <mergeCell ref="S100:T100"/>
    <mergeCell ref="W100:X100"/>
    <mergeCell ref="O80:T80"/>
    <mergeCell ref="B104:B107"/>
    <mergeCell ref="C106:H107"/>
    <mergeCell ref="K106:L106"/>
    <mergeCell ref="C104:H105"/>
    <mergeCell ref="K103:L103"/>
    <mergeCell ref="U86:X86"/>
    <mergeCell ref="O104:R104"/>
    <mergeCell ref="Y84:Z84"/>
    <mergeCell ref="K85:L85"/>
    <mergeCell ref="M108:N108"/>
    <mergeCell ref="M101:N101"/>
    <mergeCell ref="B102:H103"/>
    <mergeCell ref="K107:L107"/>
    <mergeCell ref="B56:H58"/>
    <mergeCell ref="C86:H87"/>
    <mergeCell ref="M86:N86"/>
    <mergeCell ref="O86:T86"/>
    <mergeCell ref="C90:H90"/>
    <mergeCell ref="B92:H92"/>
    <mergeCell ref="B90:B91"/>
    <mergeCell ref="U65:V65"/>
    <mergeCell ref="W65:X65"/>
    <mergeCell ref="U100:V100"/>
    <mergeCell ref="K84:L84"/>
    <mergeCell ref="M84:N84"/>
    <mergeCell ref="B101:H101"/>
    <mergeCell ref="O84:T84"/>
    <mergeCell ref="U84:X84"/>
    <mergeCell ref="K81:L81"/>
    <mergeCell ref="B73:H73"/>
    <mergeCell ref="M73:N73"/>
    <mergeCell ref="O73:Z73"/>
    <mergeCell ref="B74:B75"/>
    <mergeCell ref="C74:H74"/>
    <mergeCell ref="I74:L75"/>
    <mergeCell ref="Y65:Z65"/>
    <mergeCell ref="I66:J66"/>
    <mergeCell ref="K66:L66"/>
    <mergeCell ref="O56:R56"/>
    <mergeCell ref="O57:R57"/>
    <mergeCell ref="S56:T56"/>
    <mergeCell ref="S57:T57"/>
    <mergeCell ref="W58:Z58"/>
    <mergeCell ref="M83:N83"/>
    <mergeCell ref="Y76:Z76"/>
    <mergeCell ref="O82:T82"/>
    <mergeCell ref="U82:X82"/>
    <mergeCell ref="O69:Z72"/>
    <mergeCell ref="B78:B80"/>
    <mergeCell ref="M78:N78"/>
    <mergeCell ref="M80:N80"/>
    <mergeCell ref="I73:J73"/>
    <mergeCell ref="K73:L73"/>
    <mergeCell ref="C78:H79"/>
    <mergeCell ref="C80:H81"/>
    <mergeCell ref="I78:J81"/>
    <mergeCell ref="K78:L78"/>
    <mergeCell ref="K79:L79"/>
    <mergeCell ref="Y82:Z82"/>
    <mergeCell ref="K83:L83"/>
    <mergeCell ref="O83:T83"/>
    <mergeCell ref="U83:X83"/>
    <mergeCell ref="Y83:Z83"/>
    <mergeCell ref="K82:L82"/>
    <mergeCell ref="B76:H76"/>
    <mergeCell ref="M76:N76"/>
    <mergeCell ref="A137:H137"/>
    <mergeCell ref="A123:A124"/>
    <mergeCell ref="I123:J123"/>
    <mergeCell ref="K129:L129"/>
    <mergeCell ref="O129:R129"/>
    <mergeCell ref="S129:T129"/>
    <mergeCell ref="U129:X129"/>
    <mergeCell ref="Y129:Z129"/>
    <mergeCell ref="U123:X123"/>
    <mergeCell ref="Y123:Z123"/>
    <mergeCell ref="O124:R124"/>
    <mergeCell ref="S124:T124"/>
    <mergeCell ref="B123:H124"/>
    <mergeCell ref="Y104:Z104"/>
    <mergeCell ref="O111:R111"/>
    <mergeCell ref="S111:T111"/>
    <mergeCell ref="U111:X111"/>
    <mergeCell ref="Y111:Z111"/>
    <mergeCell ref="O112:R112"/>
    <mergeCell ref="S112:T112"/>
    <mergeCell ref="U112:X112"/>
    <mergeCell ref="C109:H109"/>
    <mergeCell ref="I109:L110"/>
    <mergeCell ref="K105:L105"/>
    <mergeCell ref="C132:H134"/>
    <mergeCell ref="Y130:Z130"/>
    <mergeCell ref="K128:L128"/>
    <mergeCell ref="S104:T104"/>
    <mergeCell ref="U104:X104"/>
    <mergeCell ref="K104:L104"/>
    <mergeCell ref="O128:R128"/>
    <mergeCell ref="S128:T128"/>
    <mergeCell ref="M143:N143"/>
    <mergeCell ref="W137:X137"/>
    <mergeCell ref="O137:P137"/>
    <mergeCell ref="Q137:R137"/>
    <mergeCell ref="S137:T137"/>
    <mergeCell ref="U137:V137"/>
    <mergeCell ref="I142:L142"/>
    <mergeCell ref="I143:L143"/>
    <mergeCell ref="S131:T131"/>
    <mergeCell ref="U131:V131"/>
    <mergeCell ref="I129:J134"/>
    <mergeCell ref="M95:N95"/>
    <mergeCell ref="O95:Z95"/>
    <mergeCell ref="K96:L96"/>
    <mergeCell ref="O96:Z97"/>
    <mergeCell ref="M96:N97"/>
    <mergeCell ref="K97:L97"/>
    <mergeCell ref="O101:Z101"/>
    <mergeCell ref="I101:L101"/>
    <mergeCell ref="Y112:Z112"/>
    <mergeCell ref="O108:Z108"/>
    <mergeCell ref="M109:N109"/>
    <mergeCell ref="U102:X102"/>
    <mergeCell ref="S102:T102"/>
    <mergeCell ref="O102:R102"/>
    <mergeCell ref="O103:R103"/>
    <mergeCell ref="S103:T103"/>
    <mergeCell ref="Y137:Z137"/>
    <mergeCell ref="W131:Z131"/>
    <mergeCell ref="K130:L130"/>
    <mergeCell ref="O130:R130"/>
    <mergeCell ref="S130:T130"/>
    <mergeCell ref="A17:Z18"/>
    <mergeCell ref="J20:T20"/>
    <mergeCell ref="N22:T22"/>
    <mergeCell ref="N23:T23"/>
    <mergeCell ref="N24:T24"/>
    <mergeCell ref="A43:B43"/>
    <mergeCell ref="C43:D43"/>
    <mergeCell ref="E43:F43"/>
    <mergeCell ref="G43:H43"/>
    <mergeCell ref="I43:J43"/>
    <mergeCell ref="K43:L43"/>
    <mergeCell ref="H42:Q42"/>
    <mergeCell ref="O91:Z91"/>
    <mergeCell ref="O109:Z109"/>
    <mergeCell ref="C110:H110"/>
    <mergeCell ref="M110:N110"/>
    <mergeCell ref="O110:Z110"/>
    <mergeCell ref="I90:L91"/>
    <mergeCell ref="U55:V55"/>
    <mergeCell ref="B82:H82"/>
    <mergeCell ref="M85:N85"/>
    <mergeCell ref="W55:X55"/>
    <mergeCell ref="Y55:Z55"/>
    <mergeCell ref="I65:L65"/>
    <mergeCell ref="M65:N65"/>
    <mergeCell ref="O65:P65"/>
    <mergeCell ref="I92:L92"/>
    <mergeCell ref="M92:N92"/>
    <mergeCell ref="O92:Z92"/>
    <mergeCell ref="B109:B110"/>
    <mergeCell ref="M75:N75"/>
    <mergeCell ref="O75:Z75"/>
    <mergeCell ref="T1:U1"/>
    <mergeCell ref="A3:Z3"/>
    <mergeCell ref="I4:J4"/>
    <mergeCell ref="B6:G6"/>
    <mergeCell ref="O9:Z9"/>
    <mergeCell ref="O11:Z11"/>
    <mergeCell ref="O12:Z12"/>
    <mergeCell ref="H9:N9"/>
    <mergeCell ref="H10:N10"/>
    <mergeCell ref="H11:N11"/>
    <mergeCell ref="H12:N12"/>
    <mergeCell ref="O10:W10"/>
    <mergeCell ref="X10:Z10"/>
    <mergeCell ref="H13:N13"/>
    <mergeCell ref="H14:N14"/>
    <mergeCell ref="H15:N15"/>
    <mergeCell ref="O13:Z13"/>
    <mergeCell ref="O14:Z14"/>
    <mergeCell ref="O15:Z15"/>
    <mergeCell ref="C126:H128"/>
    <mergeCell ref="A55:H55"/>
    <mergeCell ref="I55:L55"/>
    <mergeCell ref="M55:N55"/>
    <mergeCell ref="O55:P55"/>
    <mergeCell ref="Q55:R55"/>
    <mergeCell ref="S55:T55"/>
    <mergeCell ref="A100:H100"/>
    <mergeCell ref="I100:L100"/>
    <mergeCell ref="A96:A97"/>
    <mergeCell ref="I96:J97"/>
    <mergeCell ref="B95:H95"/>
    <mergeCell ref="I95:J95"/>
    <mergeCell ref="K95:L95"/>
    <mergeCell ref="A65:H65"/>
    <mergeCell ref="C93:H93"/>
    <mergeCell ref="I93:L94"/>
    <mergeCell ref="M93:N93"/>
    <mergeCell ref="O93:Z93"/>
    <mergeCell ref="C94:H94"/>
    <mergeCell ref="M94:N94"/>
    <mergeCell ref="O94:Z94"/>
    <mergeCell ref="Y56:Z56"/>
    <mergeCell ref="K57:L57"/>
    <mergeCell ref="U57:X57"/>
    <mergeCell ref="Y57:Z57"/>
    <mergeCell ref="I67:J68"/>
    <mergeCell ref="M70:N70"/>
    <mergeCell ref="K56:L56"/>
    <mergeCell ref="B126:B128"/>
    <mergeCell ref="S65:T65"/>
    <mergeCell ref="U128:V128"/>
    <mergeCell ref="A40:E40"/>
    <mergeCell ref="F40:P40"/>
    <mergeCell ref="A39:E39"/>
    <mergeCell ref="F39:P39"/>
    <mergeCell ref="B28:E28"/>
    <mergeCell ref="B29:E31"/>
    <mergeCell ref="F29:M30"/>
    <mergeCell ref="N29:O30"/>
    <mergeCell ref="F31:K31"/>
    <mergeCell ref="F27:X27"/>
    <mergeCell ref="F28:X28"/>
    <mergeCell ref="Q29:U30"/>
    <mergeCell ref="W29:X30"/>
    <mergeCell ref="Q31:T31"/>
    <mergeCell ref="U31:X31"/>
    <mergeCell ref="B27:E27"/>
    <mergeCell ref="B36:Z36"/>
    <mergeCell ref="B35:Z35"/>
    <mergeCell ref="L31:O31"/>
    <mergeCell ref="B32:E32"/>
    <mergeCell ref="F32:K32"/>
    <mergeCell ref="L32:N32"/>
    <mergeCell ref="O32:X32"/>
    <mergeCell ref="B33:E33"/>
    <mergeCell ref="F33:X33"/>
    <mergeCell ref="A45:B45"/>
    <mergeCell ref="C45:D45"/>
    <mergeCell ref="E45:F45"/>
    <mergeCell ref="B96:H97"/>
    <mergeCell ref="M90:N90"/>
    <mergeCell ref="O90:Z90"/>
    <mergeCell ref="Q65:R65"/>
    <mergeCell ref="A42:G42"/>
    <mergeCell ref="U56:X56"/>
    <mergeCell ref="I83:J87"/>
    <mergeCell ref="I82:J82"/>
    <mergeCell ref="B84:B86"/>
    <mergeCell ref="I71:J72"/>
    <mergeCell ref="K71:L71"/>
    <mergeCell ref="M71:N71"/>
    <mergeCell ref="K72:L72"/>
    <mergeCell ref="M72:N72"/>
    <mergeCell ref="M82:N82"/>
    <mergeCell ref="U58:V58"/>
    <mergeCell ref="A56:A58"/>
    <mergeCell ref="I56:J58"/>
    <mergeCell ref="M56:N58"/>
    <mergeCell ref="C84:H85"/>
    <mergeCell ref="U67:X67"/>
    <mergeCell ref="Y67:Z67"/>
    <mergeCell ref="K68:L68"/>
    <mergeCell ref="U68:X68"/>
    <mergeCell ref="Y68:Z68"/>
    <mergeCell ref="M79:N79"/>
    <mergeCell ref="M81:N81"/>
    <mergeCell ref="O76:T76"/>
    <mergeCell ref="U76:X76"/>
    <mergeCell ref="W43:Z44"/>
    <mergeCell ref="W45:Z46"/>
    <mergeCell ref="K76:L76"/>
    <mergeCell ref="K77:L77"/>
    <mergeCell ref="I76:J76"/>
    <mergeCell ref="I77:J77"/>
    <mergeCell ref="M77:N77"/>
    <mergeCell ref="A138:A139"/>
    <mergeCell ref="B138:H139"/>
    <mergeCell ref="I138:J138"/>
    <mergeCell ref="K138:L138"/>
    <mergeCell ref="M138:N138"/>
    <mergeCell ref="O138:Z138"/>
    <mergeCell ref="I139:J139"/>
    <mergeCell ref="K139:L139"/>
    <mergeCell ref="M139:N139"/>
    <mergeCell ref="O139:Z139"/>
    <mergeCell ref="G45:H45"/>
    <mergeCell ref="I45:J45"/>
    <mergeCell ref="K45:L45"/>
    <mergeCell ref="A46:B46"/>
    <mergeCell ref="C46:D46"/>
    <mergeCell ref="A44:B44"/>
    <mergeCell ref="C44:D44"/>
    <mergeCell ref="E44:F44"/>
    <mergeCell ref="G44:H44"/>
    <mergeCell ref="I44:J44"/>
    <mergeCell ref="K44:L44"/>
    <mergeCell ref="E46:F46"/>
    <mergeCell ref="G46:H46"/>
    <mergeCell ref="I46:J46"/>
    <mergeCell ref="K46:L46"/>
    <mergeCell ref="K126:L126"/>
    <mergeCell ref="K127:L127"/>
    <mergeCell ref="O123:R123"/>
    <mergeCell ref="S123:T123"/>
    <mergeCell ref="M129:N134"/>
    <mergeCell ref="O131:R131"/>
    <mergeCell ref="U124:X124"/>
    <mergeCell ref="W122:Z122"/>
    <mergeCell ref="S116:T116"/>
    <mergeCell ref="U116:V116"/>
    <mergeCell ref="W116:Z116"/>
    <mergeCell ref="O119:R119"/>
    <mergeCell ref="S119:T119"/>
    <mergeCell ref="W134:Z134"/>
    <mergeCell ref="B129:H130"/>
    <mergeCell ref="U130:X130"/>
    <mergeCell ref="I124:J128"/>
    <mergeCell ref="M123:N125"/>
    <mergeCell ref="K125:L125"/>
    <mergeCell ref="O126:R126"/>
    <mergeCell ref="S126:T126"/>
    <mergeCell ref="K123:L123"/>
    <mergeCell ref="U127:X127"/>
    <mergeCell ref="Y127:Z127"/>
    <mergeCell ref="U125:V125"/>
    <mergeCell ref="W125:Z125"/>
    <mergeCell ref="K124:L124"/>
    <mergeCell ref="M126:N128"/>
    <mergeCell ref="U126:X126"/>
    <mergeCell ref="Y126:Z126"/>
    <mergeCell ref="O127:R127"/>
    <mergeCell ref="S127:T127"/>
    <mergeCell ref="I144:J144"/>
    <mergeCell ref="O146:Z146"/>
    <mergeCell ref="K144:L144"/>
    <mergeCell ref="M144:N144"/>
    <mergeCell ref="O144:Z144"/>
    <mergeCell ref="K145:L145"/>
    <mergeCell ref="I145:J145"/>
    <mergeCell ref="I146:L147"/>
    <mergeCell ref="O147:Z147"/>
    <mergeCell ref="K141:L141"/>
    <mergeCell ref="M141:N141"/>
    <mergeCell ref="O141:Z141"/>
    <mergeCell ref="A153:L154"/>
    <mergeCell ref="M153:N153"/>
    <mergeCell ref="M154:N154"/>
    <mergeCell ref="S154:T154"/>
    <mergeCell ref="U153:X153"/>
    <mergeCell ref="Y153:Z153"/>
    <mergeCell ref="Y154:Z154"/>
    <mergeCell ref="U154:X154"/>
    <mergeCell ref="C147:H147"/>
    <mergeCell ref="M147:N147"/>
    <mergeCell ref="M146:N146"/>
    <mergeCell ref="Q152:R152"/>
    <mergeCell ref="S152:T152"/>
    <mergeCell ref="U152:V152"/>
    <mergeCell ref="W152:X152"/>
    <mergeCell ref="Y152:Z152"/>
    <mergeCell ref="B148:H148"/>
    <mergeCell ref="O143:Z143"/>
    <mergeCell ref="I141:J141"/>
    <mergeCell ref="M142:N142"/>
    <mergeCell ref="A152:N152"/>
    <mergeCell ref="O152:P152"/>
    <mergeCell ref="A150:Z150"/>
    <mergeCell ref="O133:R133"/>
    <mergeCell ref="S133:T133"/>
    <mergeCell ref="U133:X133"/>
    <mergeCell ref="Y124:Z124"/>
    <mergeCell ref="O125:R125"/>
    <mergeCell ref="S125:T125"/>
    <mergeCell ref="K120:L120"/>
    <mergeCell ref="O120:R120"/>
    <mergeCell ref="S120:T120"/>
    <mergeCell ref="M137:N137"/>
    <mergeCell ref="B141:H141"/>
    <mergeCell ref="I137:L137"/>
    <mergeCell ref="B142:H142"/>
    <mergeCell ref="Y133:Z133"/>
    <mergeCell ref="O142:Z142"/>
    <mergeCell ref="K134:L134"/>
    <mergeCell ref="O134:R134"/>
    <mergeCell ref="S134:T134"/>
    <mergeCell ref="U134:V134"/>
    <mergeCell ref="C146:H146"/>
    <mergeCell ref="B145:H145"/>
    <mergeCell ref="B132:B133"/>
    <mergeCell ref="K132:L132"/>
    <mergeCell ref="O132:R132"/>
    <mergeCell ref="S132:T132"/>
    <mergeCell ref="U132:X132"/>
    <mergeCell ref="Y132:Z132"/>
    <mergeCell ref="K133:L133"/>
    <mergeCell ref="B144:H144"/>
    <mergeCell ref="A157:L158"/>
    <mergeCell ref="M157:N157"/>
    <mergeCell ref="M158:N158"/>
    <mergeCell ref="O155:R155"/>
    <mergeCell ref="O156:R156"/>
    <mergeCell ref="S155:T155"/>
    <mergeCell ref="S156:T156"/>
    <mergeCell ref="Y155:Z155"/>
    <mergeCell ref="Y156:Z156"/>
    <mergeCell ref="U155:X155"/>
    <mergeCell ref="U156:X156"/>
    <mergeCell ref="O157:R157"/>
    <mergeCell ref="S157:T157"/>
    <mergeCell ref="U157:X157"/>
    <mergeCell ref="Y157:Z157"/>
    <mergeCell ref="O158:R158"/>
    <mergeCell ref="S158:T158"/>
    <mergeCell ref="U158:X158"/>
    <mergeCell ref="Y158:Z158"/>
    <mergeCell ref="B155:L156"/>
    <mergeCell ref="M155:N155"/>
    <mergeCell ref="M156:N156"/>
    <mergeCell ref="B163:L164"/>
    <mergeCell ref="M163:N163"/>
    <mergeCell ref="M164:N164"/>
    <mergeCell ref="A165:L166"/>
    <mergeCell ref="M165:N165"/>
    <mergeCell ref="M166:N166"/>
    <mergeCell ref="B159:L160"/>
    <mergeCell ref="M159:N159"/>
    <mergeCell ref="M160:N160"/>
    <mergeCell ref="A161:L162"/>
    <mergeCell ref="M161:N161"/>
    <mergeCell ref="M162:N162"/>
    <mergeCell ref="O159:R159"/>
    <mergeCell ref="S159:T159"/>
    <mergeCell ref="U159:X159"/>
    <mergeCell ref="Y159:Z159"/>
    <mergeCell ref="A171:L172"/>
    <mergeCell ref="M171:N171"/>
    <mergeCell ref="O171:P171"/>
    <mergeCell ref="Q171:R171"/>
    <mergeCell ref="S171:T171"/>
    <mergeCell ref="U171:Z172"/>
    <mergeCell ref="M172:N172"/>
    <mergeCell ref="O172:P172"/>
    <mergeCell ref="Q172:R172"/>
    <mergeCell ref="S172:T172"/>
    <mergeCell ref="B167:L168"/>
    <mergeCell ref="M167:N167"/>
    <mergeCell ref="M168:N168"/>
    <mergeCell ref="A169:L170"/>
    <mergeCell ref="M169:N169"/>
    <mergeCell ref="O169:P169"/>
    <mergeCell ref="M170:N170"/>
    <mergeCell ref="O170:P170"/>
    <mergeCell ref="Q170:R170"/>
    <mergeCell ref="S170:T170"/>
    <mergeCell ref="U170:V170"/>
    <mergeCell ref="W170:X170"/>
    <mergeCell ref="Y170:Z170"/>
    <mergeCell ref="A175:L176"/>
    <mergeCell ref="M175:N175"/>
    <mergeCell ref="O175:P175"/>
    <mergeCell ref="Q175:R175"/>
    <mergeCell ref="S175:T175"/>
    <mergeCell ref="U175:Z176"/>
    <mergeCell ref="M176:N176"/>
    <mergeCell ref="O176:P176"/>
    <mergeCell ref="Q176:R176"/>
    <mergeCell ref="S176:T176"/>
    <mergeCell ref="A173:L174"/>
    <mergeCell ref="M173:N173"/>
    <mergeCell ref="O173:P173"/>
    <mergeCell ref="Q173:R173"/>
    <mergeCell ref="S173:T173"/>
    <mergeCell ref="U173:V173"/>
    <mergeCell ref="W173:X173"/>
    <mergeCell ref="Y173:Z173"/>
    <mergeCell ref="M174:N174"/>
    <mergeCell ref="O174:P174"/>
    <mergeCell ref="Q174:R174"/>
    <mergeCell ref="S174:T174"/>
    <mergeCell ref="U174:V174"/>
    <mergeCell ref="W174:X174"/>
    <mergeCell ref="Y174:Z174"/>
    <mergeCell ref="B185:N185"/>
    <mergeCell ref="U185:V185"/>
    <mergeCell ref="C186:N186"/>
    <mergeCell ref="A177:N177"/>
    <mergeCell ref="O177:P177"/>
    <mergeCell ref="Q177:R177"/>
    <mergeCell ref="S177:T177"/>
    <mergeCell ref="U177:V177"/>
    <mergeCell ref="W177:X177"/>
    <mergeCell ref="Y177:Z177"/>
    <mergeCell ref="B178:N178"/>
    <mergeCell ref="O178:P178"/>
    <mergeCell ref="Q178:R178"/>
    <mergeCell ref="S178:T178"/>
    <mergeCell ref="U178:V178"/>
    <mergeCell ref="W178:X178"/>
    <mergeCell ref="Y178:Z178"/>
    <mergeCell ref="O180:R180"/>
    <mergeCell ref="S180:T180"/>
    <mergeCell ref="O181:R181"/>
    <mergeCell ref="S181:T181"/>
    <mergeCell ref="O182:R182"/>
    <mergeCell ref="S182:T182"/>
    <mergeCell ref="O183:R183"/>
    <mergeCell ref="S183:T183"/>
    <mergeCell ref="O184:R184"/>
    <mergeCell ref="S184:T184"/>
    <mergeCell ref="O185:R185"/>
    <mergeCell ref="S185:T185"/>
    <mergeCell ref="O186:R186"/>
    <mergeCell ref="S186:T186"/>
    <mergeCell ref="U186:V186"/>
    <mergeCell ref="B187:N187"/>
    <mergeCell ref="O187:P187"/>
    <mergeCell ref="Q187:R187"/>
    <mergeCell ref="S187:T187"/>
    <mergeCell ref="U187:V187"/>
    <mergeCell ref="B188:N188"/>
    <mergeCell ref="O188:P188"/>
    <mergeCell ref="Q188:R188"/>
    <mergeCell ref="S188:T188"/>
    <mergeCell ref="U188:V188"/>
    <mergeCell ref="A179:A192"/>
    <mergeCell ref="B179:N179"/>
    <mergeCell ref="U179:V179"/>
    <mergeCell ref="W179:Z192"/>
    <mergeCell ref="C180:N180"/>
    <mergeCell ref="U180:V180"/>
    <mergeCell ref="B181:N181"/>
    <mergeCell ref="U181:V181"/>
    <mergeCell ref="C182:N182"/>
    <mergeCell ref="U182:V182"/>
    <mergeCell ref="B183:N183"/>
    <mergeCell ref="U183:V183"/>
    <mergeCell ref="C184:N184"/>
    <mergeCell ref="U184:V184"/>
    <mergeCell ref="B191:N191"/>
    <mergeCell ref="O191:P191"/>
    <mergeCell ref="Q191:R191"/>
    <mergeCell ref="S191:T191"/>
    <mergeCell ref="U191:V191"/>
    <mergeCell ref="C192:N192"/>
    <mergeCell ref="O192:P192"/>
    <mergeCell ref="Q192:R192"/>
    <mergeCell ref="B189:N189"/>
    <mergeCell ref="O189:P189"/>
    <mergeCell ref="Q189:R189"/>
    <mergeCell ref="S189:T189"/>
    <mergeCell ref="U189:V189"/>
    <mergeCell ref="B190:N190"/>
    <mergeCell ref="O190:P190"/>
    <mergeCell ref="Q190:R190"/>
    <mergeCell ref="S190:T190"/>
    <mergeCell ref="U190:V190"/>
    <mergeCell ref="A198:L199"/>
    <mergeCell ref="M198:N198"/>
    <mergeCell ref="M199:N199"/>
    <mergeCell ref="B200:L201"/>
    <mergeCell ref="M200:N200"/>
    <mergeCell ref="M201:N201"/>
    <mergeCell ref="A194:L195"/>
    <mergeCell ref="M194:N194"/>
    <mergeCell ref="M195:N195"/>
    <mergeCell ref="B196:L197"/>
    <mergeCell ref="M196:N196"/>
    <mergeCell ref="M197:N197"/>
    <mergeCell ref="O194:R194"/>
    <mergeCell ref="S194:T194"/>
    <mergeCell ref="U194:X194"/>
    <mergeCell ref="O195:R195"/>
    <mergeCell ref="S195:T195"/>
    <mergeCell ref="U195:X195"/>
    <mergeCell ref="O196:R196"/>
    <mergeCell ref="S196:T196"/>
    <mergeCell ref="O200:R200"/>
    <mergeCell ref="S200:T200"/>
    <mergeCell ref="A206:L207"/>
    <mergeCell ref="M206:N206"/>
    <mergeCell ref="M207:N207"/>
    <mergeCell ref="B208:L209"/>
    <mergeCell ref="M208:N208"/>
    <mergeCell ref="M209:N209"/>
    <mergeCell ref="A202:L203"/>
    <mergeCell ref="M202:N202"/>
    <mergeCell ref="M203:N203"/>
    <mergeCell ref="B204:L205"/>
    <mergeCell ref="M204:N204"/>
    <mergeCell ref="M205:N205"/>
    <mergeCell ref="O205:R205"/>
    <mergeCell ref="S205:T205"/>
    <mergeCell ref="U205:X205"/>
    <mergeCell ref="Y205:Z205"/>
    <mergeCell ref="Y195:Z195"/>
    <mergeCell ref="U196:X196"/>
    <mergeCell ref="Y196:Z196"/>
    <mergeCell ref="O197:R197"/>
    <mergeCell ref="S197:T197"/>
    <mergeCell ref="U197:X197"/>
    <mergeCell ref="Y197:Z197"/>
    <mergeCell ref="O198:R198"/>
    <mergeCell ref="S198:T198"/>
    <mergeCell ref="U198:X198"/>
    <mergeCell ref="Y198:Z198"/>
    <mergeCell ref="O199:R199"/>
    <mergeCell ref="U200:X200"/>
    <mergeCell ref="Y200:Z200"/>
    <mergeCell ref="O201:R201"/>
    <mergeCell ref="S201:T201"/>
    <mergeCell ref="O212:R212"/>
    <mergeCell ref="S212:T212"/>
    <mergeCell ref="U212:X212"/>
    <mergeCell ref="Y212:Z212"/>
    <mergeCell ref="O213:R213"/>
    <mergeCell ref="S213:T213"/>
    <mergeCell ref="U213:X213"/>
    <mergeCell ref="Y213:Z213"/>
    <mergeCell ref="A218:N218"/>
    <mergeCell ref="O218:P218"/>
    <mergeCell ref="Q218:R218"/>
    <mergeCell ref="S218:T218"/>
    <mergeCell ref="U218:V218"/>
    <mergeCell ref="W218:X218"/>
    <mergeCell ref="Y218:Z218"/>
    <mergeCell ref="A214:I217"/>
    <mergeCell ref="J214:L217"/>
    <mergeCell ref="M214:N215"/>
    <mergeCell ref="O214:P214"/>
    <mergeCell ref="Q214:R214"/>
    <mergeCell ref="S214:T214"/>
    <mergeCell ref="U214:V214"/>
    <mergeCell ref="W214:X214"/>
    <mergeCell ref="Y214:Z214"/>
    <mergeCell ref="O215:P215"/>
    <mergeCell ref="Q215:R215"/>
    <mergeCell ref="S215:T215"/>
    <mergeCell ref="U215:V215"/>
    <mergeCell ref="W215:X215"/>
    <mergeCell ref="Y215:Z215"/>
    <mergeCell ref="M216:N217"/>
    <mergeCell ref="O216:P216"/>
    <mergeCell ref="Q216:R216"/>
    <mergeCell ref="S216:T216"/>
    <mergeCell ref="U216:V216"/>
    <mergeCell ref="W216:X216"/>
    <mergeCell ref="Y216:Z216"/>
    <mergeCell ref="O217:P217"/>
    <mergeCell ref="Q217:R217"/>
    <mergeCell ref="S217:T217"/>
    <mergeCell ref="B219:N219"/>
    <mergeCell ref="O219:P219"/>
    <mergeCell ref="Q219:R219"/>
    <mergeCell ref="S219:T219"/>
    <mergeCell ref="U219:V219"/>
    <mergeCell ref="W219:X219"/>
    <mergeCell ref="Y219:Z219"/>
    <mergeCell ref="A220:I223"/>
    <mergeCell ref="J220:L223"/>
    <mergeCell ref="M220:N221"/>
    <mergeCell ref="O220:P220"/>
    <mergeCell ref="Q220:R220"/>
    <mergeCell ref="S220:T220"/>
    <mergeCell ref="U220:Z225"/>
    <mergeCell ref="O221:P221"/>
    <mergeCell ref="Q221:R221"/>
    <mergeCell ref="S221:T221"/>
    <mergeCell ref="M222:N223"/>
    <mergeCell ref="O222:P222"/>
    <mergeCell ref="Q222:R222"/>
    <mergeCell ref="S222:T222"/>
    <mergeCell ref="O223:P223"/>
    <mergeCell ref="Q223:R223"/>
    <mergeCell ref="S223:T223"/>
    <mergeCell ref="A224:N224"/>
    <mergeCell ref="O224:P224"/>
    <mergeCell ref="Q224:R224"/>
    <mergeCell ref="S224:T224"/>
    <mergeCell ref="B225:N225"/>
    <mergeCell ref="O225:P225"/>
    <mergeCell ref="Q225:R225"/>
    <mergeCell ref="S225:T225"/>
    <mergeCell ref="A226:I229"/>
    <mergeCell ref="J226:L229"/>
    <mergeCell ref="M226:N227"/>
    <mergeCell ref="O226:P226"/>
    <mergeCell ref="Q226:R226"/>
    <mergeCell ref="S226:T226"/>
    <mergeCell ref="M228:N229"/>
    <mergeCell ref="O228:P228"/>
    <mergeCell ref="Q228:R228"/>
    <mergeCell ref="S228:T228"/>
    <mergeCell ref="U228:V228"/>
    <mergeCell ref="W228:X228"/>
    <mergeCell ref="Y228:Z228"/>
    <mergeCell ref="O229:P229"/>
    <mergeCell ref="Q229:R229"/>
    <mergeCell ref="S229:T229"/>
    <mergeCell ref="U229:V229"/>
    <mergeCell ref="W229:X229"/>
    <mergeCell ref="Y229:Z229"/>
    <mergeCell ref="U226:V226"/>
    <mergeCell ref="W226:X226"/>
    <mergeCell ref="Y226:Z226"/>
    <mergeCell ref="O227:P227"/>
    <mergeCell ref="Q227:R227"/>
    <mergeCell ref="S227:T227"/>
    <mergeCell ref="U227:V227"/>
    <mergeCell ref="W227:X227"/>
    <mergeCell ref="Y227:Z227"/>
    <mergeCell ref="S236:T236"/>
    <mergeCell ref="B237:N237"/>
    <mergeCell ref="O237:P237"/>
    <mergeCell ref="Q237:R237"/>
    <mergeCell ref="A230:N230"/>
    <mergeCell ref="O230:P230"/>
    <mergeCell ref="Q230:R230"/>
    <mergeCell ref="S230:T230"/>
    <mergeCell ref="U230:V230"/>
    <mergeCell ref="W230:X230"/>
    <mergeCell ref="Y230:Z230"/>
    <mergeCell ref="B231:N231"/>
    <mergeCell ref="O231:P231"/>
    <mergeCell ref="Q231:R231"/>
    <mergeCell ref="S231:T231"/>
    <mergeCell ref="U231:V231"/>
    <mergeCell ref="W231:X231"/>
    <mergeCell ref="Y231:Z231"/>
    <mergeCell ref="U241:V241"/>
    <mergeCell ref="W241:X241"/>
    <mergeCell ref="Y241:Z241"/>
    <mergeCell ref="S237:T237"/>
    <mergeCell ref="A238:I241"/>
    <mergeCell ref="J238:L241"/>
    <mergeCell ref="M238:N239"/>
    <mergeCell ref="O238:P238"/>
    <mergeCell ref="Q238:R238"/>
    <mergeCell ref="S238:T238"/>
    <mergeCell ref="U238:V238"/>
    <mergeCell ref="W238:X238"/>
    <mergeCell ref="A232:I235"/>
    <mergeCell ref="J232:L235"/>
    <mergeCell ref="M232:N233"/>
    <mergeCell ref="O232:P232"/>
    <mergeCell ref="Q232:R232"/>
    <mergeCell ref="S232:T232"/>
    <mergeCell ref="U232:Z237"/>
    <mergeCell ref="O233:P233"/>
    <mergeCell ref="Q233:R233"/>
    <mergeCell ref="S233:T233"/>
    <mergeCell ref="M234:N235"/>
    <mergeCell ref="O234:P234"/>
    <mergeCell ref="Q234:R234"/>
    <mergeCell ref="S234:T234"/>
    <mergeCell ref="O235:P235"/>
    <mergeCell ref="Q235:R235"/>
    <mergeCell ref="S235:T235"/>
    <mergeCell ref="A236:N236"/>
    <mergeCell ref="O236:P236"/>
    <mergeCell ref="Q236:R236"/>
    <mergeCell ref="Q249:R249"/>
    <mergeCell ref="A242:N242"/>
    <mergeCell ref="O242:P242"/>
    <mergeCell ref="Q242:R242"/>
    <mergeCell ref="S242:T242"/>
    <mergeCell ref="U242:V242"/>
    <mergeCell ref="W242:X242"/>
    <mergeCell ref="Y242:Z242"/>
    <mergeCell ref="B243:N243"/>
    <mergeCell ref="O243:P243"/>
    <mergeCell ref="Q243:R243"/>
    <mergeCell ref="S243:T243"/>
    <mergeCell ref="U243:V243"/>
    <mergeCell ref="W243:X243"/>
    <mergeCell ref="Y243:Z243"/>
    <mergeCell ref="Y238:Z238"/>
    <mergeCell ref="O239:P239"/>
    <mergeCell ref="Q239:R239"/>
    <mergeCell ref="S239:T239"/>
    <mergeCell ref="U239:V239"/>
    <mergeCell ref="W239:X239"/>
    <mergeCell ref="Y239:Z239"/>
    <mergeCell ref="M240:N241"/>
    <mergeCell ref="O240:P240"/>
    <mergeCell ref="Q240:R240"/>
    <mergeCell ref="S240:T240"/>
    <mergeCell ref="U240:V240"/>
    <mergeCell ref="W240:X240"/>
    <mergeCell ref="Y240:Z240"/>
    <mergeCell ref="O241:P241"/>
    <mergeCell ref="Q241:R241"/>
    <mergeCell ref="S241:T241"/>
    <mergeCell ref="S249:T249"/>
    <mergeCell ref="A250:I253"/>
    <mergeCell ref="J250:L253"/>
    <mergeCell ref="M250:N251"/>
    <mergeCell ref="O250:P250"/>
    <mergeCell ref="Q250:R250"/>
    <mergeCell ref="S250:T250"/>
    <mergeCell ref="U250:V250"/>
    <mergeCell ref="W250:X250"/>
    <mergeCell ref="A244:I247"/>
    <mergeCell ref="J244:L247"/>
    <mergeCell ref="M244:N245"/>
    <mergeCell ref="O244:P244"/>
    <mergeCell ref="Q244:R244"/>
    <mergeCell ref="S244:T244"/>
    <mergeCell ref="U244:Z249"/>
    <mergeCell ref="O245:P245"/>
    <mergeCell ref="Q245:R245"/>
    <mergeCell ref="S245:T245"/>
    <mergeCell ref="M246:N247"/>
    <mergeCell ref="O246:P246"/>
    <mergeCell ref="Q246:R246"/>
    <mergeCell ref="S246:T246"/>
    <mergeCell ref="O247:P247"/>
    <mergeCell ref="Q247:R247"/>
    <mergeCell ref="S247:T247"/>
    <mergeCell ref="A248:N248"/>
    <mergeCell ref="O248:P248"/>
    <mergeCell ref="Q248:R248"/>
    <mergeCell ref="S248:T248"/>
    <mergeCell ref="B249:N249"/>
    <mergeCell ref="O249:P249"/>
    <mergeCell ref="Y250:Z250"/>
    <mergeCell ref="O251:P251"/>
    <mergeCell ref="Q251:R251"/>
    <mergeCell ref="S251:T251"/>
    <mergeCell ref="U251:V251"/>
    <mergeCell ref="W251:X251"/>
    <mergeCell ref="Y251:Z251"/>
    <mergeCell ref="M252:N253"/>
    <mergeCell ref="O252:P252"/>
    <mergeCell ref="Q252:R252"/>
    <mergeCell ref="S252:T252"/>
    <mergeCell ref="U252:V252"/>
    <mergeCell ref="W252:X252"/>
    <mergeCell ref="Y252:Z252"/>
    <mergeCell ref="O253:P253"/>
    <mergeCell ref="Q253:R253"/>
    <mergeCell ref="S253:T253"/>
    <mergeCell ref="U253:V253"/>
    <mergeCell ref="W253:X253"/>
    <mergeCell ref="Y253:Z253"/>
    <mergeCell ref="O260:P260"/>
    <mergeCell ref="Q260:R260"/>
    <mergeCell ref="S260:T260"/>
    <mergeCell ref="B261:N261"/>
    <mergeCell ref="O261:P261"/>
    <mergeCell ref="Q261:R261"/>
    <mergeCell ref="A254:N254"/>
    <mergeCell ref="O254:P254"/>
    <mergeCell ref="Q254:R254"/>
    <mergeCell ref="S254:T254"/>
    <mergeCell ref="U254:V254"/>
    <mergeCell ref="W254:X254"/>
    <mergeCell ref="Y254:Z254"/>
    <mergeCell ref="B255:N255"/>
    <mergeCell ref="O255:P255"/>
    <mergeCell ref="Q255:R255"/>
    <mergeCell ref="S255:T255"/>
    <mergeCell ref="U255:V255"/>
    <mergeCell ref="W255:X255"/>
    <mergeCell ref="Y255:Z255"/>
    <mergeCell ref="S261:T261"/>
    <mergeCell ref="A262:N262"/>
    <mergeCell ref="O262:P262"/>
    <mergeCell ref="Q262:R262"/>
    <mergeCell ref="S262:T262"/>
    <mergeCell ref="U262:V262"/>
    <mergeCell ref="W262:X262"/>
    <mergeCell ref="Y262:Z262"/>
    <mergeCell ref="B263:N263"/>
    <mergeCell ref="O263:P263"/>
    <mergeCell ref="Q263:R263"/>
    <mergeCell ref="S263:T263"/>
    <mergeCell ref="U263:V263"/>
    <mergeCell ref="W263:X263"/>
    <mergeCell ref="Y263:Z263"/>
    <mergeCell ref="A256:I259"/>
    <mergeCell ref="J256:L259"/>
    <mergeCell ref="M256:N257"/>
    <mergeCell ref="O256:P256"/>
    <mergeCell ref="Q256:R256"/>
    <mergeCell ref="S256:T256"/>
    <mergeCell ref="U256:Z261"/>
    <mergeCell ref="O257:P257"/>
    <mergeCell ref="Q257:R257"/>
    <mergeCell ref="S257:T257"/>
    <mergeCell ref="M258:N259"/>
    <mergeCell ref="O258:P258"/>
    <mergeCell ref="Q258:R258"/>
    <mergeCell ref="S258:T258"/>
    <mergeCell ref="O259:P259"/>
    <mergeCell ref="Q259:R259"/>
    <mergeCell ref="S259:T259"/>
    <mergeCell ref="A260:N260"/>
    <mergeCell ref="O278:P278"/>
    <mergeCell ref="Q278:R278"/>
    <mergeCell ref="S278:T278"/>
    <mergeCell ref="U278:V278"/>
    <mergeCell ref="O279:P279"/>
    <mergeCell ref="Q279:R279"/>
    <mergeCell ref="S279:T279"/>
    <mergeCell ref="U279:V279"/>
    <mergeCell ref="B280:N280"/>
    <mergeCell ref="O280:P280"/>
    <mergeCell ref="Q280:R280"/>
    <mergeCell ref="S280:T280"/>
    <mergeCell ref="U280:V280"/>
    <mergeCell ref="U274:V274"/>
    <mergeCell ref="O275:P275"/>
    <mergeCell ref="Q275:R275"/>
    <mergeCell ref="S275:T275"/>
    <mergeCell ref="U275:V275"/>
    <mergeCell ref="B276:N276"/>
    <mergeCell ref="O276:P276"/>
    <mergeCell ref="Q276:R276"/>
    <mergeCell ref="S276:T276"/>
    <mergeCell ref="U276:V276"/>
    <mergeCell ref="C277:N277"/>
    <mergeCell ref="O277:P277"/>
    <mergeCell ref="Q277:R277"/>
    <mergeCell ref="S277:T277"/>
    <mergeCell ref="U277:V277"/>
    <mergeCell ref="B278:K279"/>
    <mergeCell ref="L278:N279"/>
    <mergeCell ref="B274:K275"/>
    <mergeCell ref="L274:N275"/>
    <mergeCell ref="B284:N284"/>
    <mergeCell ref="O284:P284"/>
    <mergeCell ref="Q284:R284"/>
    <mergeCell ref="S284:T284"/>
    <mergeCell ref="U284:V284"/>
    <mergeCell ref="C285:N285"/>
    <mergeCell ref="O285:P285"/>
    <mergeCell ref="Q285:R285"/>
    <mergeCell ref="S285:T285"/>
    <mergeCell ref="U285:V285"/>
    <mergeCell ref="Q281:R281"/>
    <mergeCell ref="S281:T281"/>
    <mergeCell ref="U281:V281"/>
    <mergeCell ref="B282:K283"/>
    <mergeCell ref="L282:N283"/>
    <mergeCell ref="O282:P282"/>
    <mergeCell ref="Q282:R282"/>
    <mergeCell ref="S282:T282"/>
    <mergeCell ref="U282:V282"/>
    <mergeCell ref="O283:P283"/>
    <mergeCell ref="Q283:R283"/>
    <mergeCell ref="S283:T283"/>
    <mergeCell ref="U283:V283"/>
    <mergeCell ref="B288:N288"/>
    <mergeCell ref="O288:P288"/>
    <mergeCell ref="Q288:R288"/>
    <mergeCell ref="S288:T288"/>
    <mergeCell ref="U288:V288"/>
    <mergeCell ref="C289:N289"/>
    <mergeCell ref="O289:P289"/>
    <mergeCell ref="Q289:R289"/>
    <mergeCell ref="S289:T289"/>
    <mergeCell ref="U289:V289"/>
    <mergeCell ref="B286:K287"/>
    <mergeCell ref="L286:N287"/>
    <mergeCell ref="O286:P286"/>
    <mergeCell ref="Q286:R286"/>
    <mergeCell ref="S286:T286"/>
    <mergeCell ref="U286:V286"/>
    <mergeCell ref="O287:P287"/>
    <mergeCell ref="Q287:R287"/>
    <mergeCell ref="S287:T287"/>
    <mergeCell ref="U287:V287"/>
    <mergeCell ref="B292:N292"/>
    <mergeCell ref="O292:P292"/>
    <mergeCell ref="Q292:R292"/>
    <mergeCell ref="S292:T292"/>
    <mergeCell ref="U292:V292"/>
    <mergeCell ref="C293:N293"/>
    <mergeCell ref="O293:P293"/>
    <mergeCell ref="Q293:R293"/>
    <mergeCell ref="S293:T293"/>
    <mergeCell ref="U293:V293"/>
    <mergeCell ref="B290:K291"/>
    <mergeCell ref="L290:N291"/>
    <mergeCell ref="O290:P290"/>
    <mergeCell ref="Q290:R290"/>
    <mergeCell ref="S290:T290"/>
    <mergeCell ref="U290:V290"/>
    <mergeCell ref="O291:P291"/>
    <mergeCell ref="Q291:R291"/>
    <mergeCell ref="S291:T291"/>
    <mergeCell ref="U291:V291"/>
    <mergeCell ref="B296:N296"/>
    <mergeCell ref="O296:P296"/>
    <mergeCell ref="Q296:R296"/>
    <mergeCell ref="S296:T296"/>
    <mergeCell ref="U296:V296"/>
    <mergeCell ref="C297:N297"/>
    <mergeCell ref="O297:P297"/>
    <mergeCell ref="Q297:R297"/>
    <mergeCell ref="S297:T297"/>
    <mergeCell ref="U297:V297"/>
    <mergeCell ref="B294:K295"/>
    <mergeCell ref="L294:N295"/>
    <mergeCell ref="O294:P294"/>
    <mergeCell ref="Q294:R294"/>
    <mergeCell ref="S294:T294"/>
    <mergeCell ref="U294:V294"/>
    <mergeCell ref="O295:P295"/>
    <mergeCell ref="Q295:R295"/>
    <mergeCell ref="S295:T295"/>
    <mergeCell ref="U295:V295"/>
    <mergeCell ref="B300:N300"/>
    <mergeCell ref="O300:P300"/>
    <mergeCell ref="Q300:R300"/>
    <mergeCell ref="S300:T300"/>
    <mergeCell ref="U300:V300"/>
    <mergeCell ref="C301:N301"/>
    <mergeCell ref="O301:P301"/>
    <mergeCell ref="Q301:R301"/>
    <mergeCell ref="S301:T301"/>
    <mergeCell ref="U301:V301"/>
    <mergeCell ref="B298:K299"/>
    <mergeCell ref="L298:N299"/>
    <mergeCell ref="O298:P298"/>
    <mergeCell ref="Q298:R298"/>
    <mergeCell ref="S298:T298"/>
    <mergeCell ref="U298:V298"/>
    <mergeCell ref="O299:P299"/>
    <mergeCell ref="Q299:R299"/>
    <mergeCell ref="S299:T299"/>
    <mergeCell ref="U299:V299"/>
    <mergeCell ref="B304:N304"/>
    <mergeCell ref="O304:P304"/>
    <mergeCell ref="Q304:R304"/>
    <mergeCell ref="S304:T304"/>
    <mergeCell ref="U304:V304"/>
    <mergeCell ref="C305:N305"/>
    <mergeCell ref="O305:P305"/>
    <mergeCell ref="Q305:R305"/>
    <mergeCell ref="S305:T305"/>
    <mergeCell ref="U305:V305"/>
    <mergeCell ref="B302:K303"/>
    <mergeCell ref="L302:N303"/>
    <mergeCell ref="O302:P302"/>
    <mergeCell ref="Q302:R302"/>
    <mergeCell ref="S302:T302"/>
    <mergeCell ref="U302:V302"/>
    <mergeCell ref="O303:P303"/>
    <mergeCell ref="Q303:R303"/>
    <mergeCell ref="S303:T303"/>
    <mergeCell ref="U303:V303"/>
    <mergeCell ref="O312:P312"/>
    <mergeCell ref="Q312:R312"/>
    <mergeCell ref="S312:T312"/>
    <mergeCell ref="U312:V312"/>
    <mergeCell ref="W312:X312"/>
    <mergeCell ref="Y312:Z312"/>
    <mergeCell ref="A309:N309"/>
    <mergeCell ref="W128:Z128"/>
    <mergeCell ref="K131:L131"/>
    <mergeCell ref="O309:P309"/>
    <mergeCell ref="Q309:R309"/>
    <mergeCell ref="S309:T309"/>
    <mergeCell ref="U309:V309"/>
    <mergeCell ref="W309:X309"/>
    <mergeCell ref="Y309:Z309"/>
    <mergeCell ref="B310:N310"/>
    <mergeCell ref="O310:P310"/>
    <mergeCell ref="Q310:R310"/>
    <mergeCell ref="S310:T310"/>
    <mergeCell ref="U310:V310"/>
    <mergeCell ref="W310:X310"/>
    <mergeCell ref="Y310:Z310"/>
    <mergeCell ref="B306:N306"/>
    <mergeCell ref="O306:P306"/>
    <mergeCell ref="Q306:R306"/>
    <mergeCell ref="S306:T306"/>
    <mergeCell ref="U306:V306"/>
    <mergeCell ref="C307:N307"/>
    <mergeCell ref="O307:P307"/>
    <mergeCell ref="Q307:R307"/>
    <mergeCell ref="S307:T307"/>
    <mergeCell ref="U307:V307"/>
    <mergeCell ref="A317:H317"/>
    <mergeCell ref="I317:Z317"/>
    <mergeCell ref="A319:H319"/>
    <mergeCell ref="I319:Z319"/>
    <mergeCell ref="A49:Z51"/>
    <mergeCell ref="K58:L58"/>
    <mergeCell ref="O58:R58"/>
    <mergeCell ref="S58:T58"/>
    <mergeCell ref="S153:T153"/>
    <mergeCell ref="O153:R153"/>
    <mergeCell ref="O154:R154"/>
    <mergeCell ref="B313:N313"/>
    <mergeCell ref="O313:P313"/>
    <mergeCell ref="Q313:R313"/>
    <mergeCell ref="S313:T313"/>
    <mergeCell ref="U313:V313"/>
    <mergeCell ref="W313:X313"/>
    <mergeCell ref="Y313:Z313"/>
    <mergeCell ref="A315:H315"/>
    <mergeCell ref="I315:Z315"/>
    <mergeCell ref="A312:H312"/>
    <mergeCell ref="U87:X87"/>
    <mergeCell ref="U80:X80"/>
    <mergeCell ref="Y80:Z80"/>
    <mergeCell ref="O81:T81"/>
    <mergeCell ref="U81:X81"/>
    <mergeCell ref="Y81:Z81"/>
    <mergeCell ref="Y87:Z87"/>
    <mergeCell ref="C114:H116"/>
    <mergeCell ref="C120:H122"/>
    <mergeCell ref="I312:K312"/>
    <mergeCell ref="L312:N312"/>
    <mergeCell ref="K115:L115"/>
    <mergeCell ref="K122:L122"/>
    <mergeCell ref="M117:N122"/>
    <mergeCell ref="I117:J122"/>
    <mergeCell ref="U119:V119"/>
    <mergeCell ref="W119:Z119"/>
    <mergeCell ref="O122:R122"/>
    <mergeCell ref="O121:R121"/>
    <mergeCell ref="S121:T121"/>
    <mergeCell ref="I113:J116"/>
    <mergeCell ref="K113:L113"/>
    <mergeCell ref="Y115:Z115"/>
    <mergeCell ref="S122:T122"/>
    <mergeCell ref="U122:V122"/>
    <mergeCell ref="K118:L118"/>
    <mergeCell ref="O118:R118"/>
    <mergeCell ref="S118:T118"/>
    <mergeCell ref="U118:X118"/>
    <mergeCell ref="Y118:Z118"/>
    <mergeCell ref="O113:R113"/>
    <mergeCell ref="S113:T113"/>
    <mergeCell ref="U113:V113"/>
    <mergeCell ref="W113:Z113"/>
    <mergeCell ref="A52:V52"/>
    <mergeCell ref="O85:T85"/>
    <mergeCell ref="U85:X85"/>
    <mergeCell ref="Y85:Z85"/>
    <mergeCell ref="O116:R116"/>
    <mergeCell ref="U120:X120"/>
    <mergeCell ref="Y120:Z120"/>
    <mergeCell ref="K121:L121"/>
    <mergeCell ref="M100:N100"/>
    <mergeCell ref="O100:P100"/>
    <mergeCell ref="Q100:R100"/>
    <mergeCell ref="Y107:Z107"/>
    <mergeCell ref="U103:X103"/>
    <mergeCell ref="U121:X121"/>
    <mergeCell ref="Y121:Z121"/>
    <mergeCell ref="K112:L112"/>
    <mergeCell ref="K86:L86"/>
    <mergeCell ref="O115:R115"/>
    <mergeCell ref="S115:T115"/>
    <mergeCell ref="U115:X115"/>
    <mergeCell ref="K116:L116"/>
    <mergeCell ref="K119:L119"/>
    <mergeCell ref="Y103:Z103"/>
    <mergeCell ref="O117:R117"/>
    <mergeCell ref="S117:T117"/>
    <mergeCell ref="U117:X117"/>
    <mergeCell ref="Y117:Z117"/>
    <mergeCell ref="K114:L114"/>
    <mergeCell ref="O114:R114"/>
    <mergeCell ref="S114:T114"/>
    <mergeCell ref="U114:X114"/>
    <mergeCell ref="Y114:Z114"/>
  </mergeCells>
  <phoneticPr fontId="1"/>
  <dataValidations count="26">
    <dataValidation type="list" allowBlank="1" showInputMessage="1" showErrorMessage="1" sqref="F40:P40">
      <formula1>$AA$40:$AH$40</formula1>
    </dataValidation>
    <dataValidation type="list" allowBlank="1" showInputMessage="1" showErrorMessage="1" sqref="A3:Z3">
      <formula1>$AA$6:$AD$6</formula1>
    </dataValidation>
    <dataValidation type="list" allowBlank="1" showInputMessage="1" showErrorMessage="1" sqref="F32:K32">
      <formula1>$AA$32:$AB$32</formula1>
    </dataValidation>
    <dataValidation type="list" allowBlank="1" showInputMessage="1" showErrorMessage="1" sqref="N29:P30">
      <formula1>$AA$29:$AC$29</formula1>
    </dataValidation>
    <dataValidation type="list" allowBlank="1" showInputMessage="1" showErrorMessage="1" sqref="A17:Z18">
      <formula1>$AA$17:$AF$17</formula1>
    </dataValidation>
    <dataValidation type="list" allowBlank="1" showInputMessage="1" showErrorMessage="1" sqref="Y1">
      <formula1>$AA$3:$BE$3</formula1>
    </dataValidation>
    <dataValidation type="list" allowBlank="1" showInputMessage="1" showErrorMessage="1" sqref="W1 M4 P4">
      <formula1>$AA$2:$AL$2</formula1>
    </dataValidation>
    <dataValidation type="list" allowBlank="1" showInputMessage="1" showErrorMessage="1" sqref="T1:U1 I4:J4">
      <formula1>$AA$1:$AJ$1</formula1>
    </dataValidation>
    <dataValidation type="list" allowBlank="1" showInputMessage="1" showErrorMessage="1" sqref="K145">
      <formula1>$AA$138:$AD$138</formula1>
    </dataValidation>
    <dataValidation type="list" allowBlank="1" showInputMessage="1" showErrorMessage="1" sqref="K138:L139">
      <formula1>$AA$140:$AU$140</formula1>
    </dataValidation>
    <dataValidation type="list" allowBlank="1" showInputMessage="1" showErrorMessage="1" sqref="B35:Z36">
      <formula1>$AA$35:$AF$35</formula1>
    </dataValidation>
    <dataValidation type="list" allowBlank="1" showInputMessage="1" showErrorMessage="1" sqref="K141:L141">
      <formula1>$AA$127:$AE$127</formula1>
    </dataValidation>
    <dataValidation type="list" allowBlank="1" showInputMessage="1" showErrorMessage="1" sqref="K66:L66">
      <formula1>$AA$66:$AR$66</formula1>
    </dataValidation>
    <dataValidation type="list" allowBlank="1" showInputMessage="1" showErrorMessage="1" sqref="K73:L73">
      <formula1>$AA$73:$AD$73</formula1>
    </dataValidation>
    <dataValidation type="list" allowBlank="1" showInputMessage="1" showErrorMessage="1" sqref="K95:L96">
      <formula1>$AA$95:$AC$95</formula1>
    </dataValidation>
    <dataValidation type="list" allowBlank="1" showInputMessage="1" showErrorMessage="1" sqref="K97:L97">
      <formula1>$AA$96:$AD$96</formula1>
    </dataValidation>
    <dataValidation type="list" allowBlank="1" showInputMessage="1" showErrorMessage="1" sqref="I112:J112">
      <formula1>$AA$111:$AE$111</formula1>
    </dataValidation>
    <dataValidation type="list" allowBlank="1" showInputMessage="1" showErrorMessage="1" sqref="K88:L89">
      <formula1>$AA$88:$AO$88</formula1>
    </dataValidation>
    <dataValidation type="list" allowBlank="1" showInputMessage="1" showErrorMessage="1" sqref="I92:L92 I101:L101 I102:J102 I108:L108 I123:J123 I142:L143 I148:L148 I82:J82 I77:J77">
      <formula1>$AA$67:$AB$67</formula1>
    </dataValidation>
    <dataValidation type="list" allowBlank="1" showInputMessage="1" showErrorMessage="1" sqref="U244 U232 U220 U256">
      <formula1>$AA$177:$AZ$177</formula1>
    </dataValidation>
    <dataValidation type="list" allowBlank="1" showInputMessage="1" showErrorMessage="1" sqref="W45:Z46">
      <formula1>$AA$45:$AB$45</formula1>
    </dataValidation>
    <dataValidation type="list" allowBlank="1" showInputMessage="1" showErrorMessage="1" sqref="O250:Z253 O214:Z217 O220:T223 O226:Z229 O232:T235 O238:Z241 O244:T247 O256:T259">
      <formula1>$AA$214:$AZ$214</formula1>
    </dataValidation>
    <dataValidation type="list" allowBlank="1" showInputMessage="1" showErrorMessage="1" sqref="O294:V295 O274:V275 O298:V299 O278:V279 O282:V283 O286:V287 O290:V291 O302:V303">
      <formula1>$AA$274:$AU$274</formula1>
    </dataValidation>
    <dataValidation type="list" allowBlank="1" showInputMessage="1" showErrorMessage="1" sqref="W29:X30">
      <formula1>$AA$30:$AB$30</formula1>
    </dataValidation>
    <dataValidation type="list" allowBlank="1" showInputMessage="1" showErrorMessage="1" sqref="K140:L140">
      <formula1>$AA$140:$BF$140</formula1>
    </dataValidation>
    <dataValidation type="list" allowBlank="1" showInputMessage="1" showErrorMessage="1" sqref="W52:Z52">
      <formula1>$AA$110:$AC$110</formula1>
    </dataValidation>
  </dataValidations>
  <printOptions horizontalCentered="1"/>
  <pageMargins left="0.23622047244094491" right="0.23622047244094491" top="0.74803149606299213" bottom="0.74803149606299213" header="0.31496062992125984" footer="0.31496062992125984"/>
  <pageSetup paperSize="9" scale="79" orientation="portrait" r:id="rId1"/>
  <headerFooter>
    <oddFooter>&amp;P ページ</oddFooter>
  </headerFooter>
  <rowBreaks count="2" manualBreakCount="2">
    <brk id="51" max="25" man="1"/>
    <brk id="135" max="2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sheetPr>
  <dimension ref="A1:EB170"/>
  <sheetViews>
    <sheetView view="pageBreakPreview" topLeftCell="A7" zoomScale="85" zoomScaleNormal="100" zoomScaleSheetLayoutView="85" workbookViewId="0">
      <selection activeCell="C11" sqref="C11:E11"/>
    </sheetView>
  </sheetViews>
  <sheetFormatPr defaultRowHeight="13.5"/>
  <cols>
    <col min="1" max="1" width="3.625" style="253" customWidth="1"/>
    <col min="2" max="5" width="4.125" style="253" customWidth="1"/>
    <col min="6" max="8" width="4.125" style="253" hidden="1" customWidth="1"/>
    <col min="9" max="16" width="4.125" style="253" customWidth="1"/>
    <col min="17" max="28" width="3.625" style="253" customWidth="1"/>
    <col min="29" max="29" width="4.375" style="253" customWidth="1"/>
    <col min="30" max="30" width="3.625" style="253" customWidth="1"/>
    <col min="31" max="99" width="9" style="29" customWidth="1"/>
    <col min="100" max="16384" width="9" style="29"/>
  </cols>
  <sheetData>
    <row r="1" spans="1:113" ht="13.5" customHeight="1">
      <c r="A1" s="253" t="s">
        <v>384</v>
      </c>
      <c r="R1" s="253">
        <f>'請求書（小規模保育事業B型）'!U53</f>
        <v>4</v>
      </c>
      <c r="S1" s="253" t="s">
        <v>21</v>
      </c>
      <c r="T1" s="254" t="s">
        <v>59</v>
      </c>
      <c r="U1" s="254">
        <f>'請求書（小規模保育事業B型）'!X53</f>
        <v>4</v>
      </c>
      <c r="V1" s="253" t="s">
        <v>34</v>
      </c>
    </row>
    <row r="2" spans="1:113" ht="13.5" customHeight="1">
      <c r="A2" s="974" t="s">
        <v>51</v>
      </c>
      <c r="B2" s="974"/>
      <c r="C2" s="974"/>
      <c r="D2" s="974"/>
      <c r="E2" s="974"/>
      <c r="F2" s="975" t="str">
        <f>'請求書（小規模保育事業B型）'!O13</f>
        <v>○○○○○</v>
      </c>
      <c r="G2" s="976"/>
      <c r="H2" s="976"/>
      <c r="I2" s="976"/>
      <c r="J2" s="976"/>
      <c r="K2" s="976"/>
      <c r="L2" s="976"/>
      <c r="M2" s="976"/>
      <c r="N2" s="976"/>
      <c r="O2" s="977"/>
    </row>
    <row r="3" spans="1:113" ht="13.5" customHeight="1">
      <c r="A3" s="129"/>
      <c r="B3" s="129"/>
      <c r="C3" s="129"/>
      <c r="D3" s="129"/>
      <c r="E3" s="129"/>
      <c r="F3" s="254"/>
      <c r="G3" s="254"/>
      <c r="H3" s="254"/>
      <c r="I3" s="254"/>
      <c r="J3" s="254"/>
      <c r="K3" s="254"/>
      <c r="L3" s="254"/>
      <c r="M3" s="254"/>
      <c r="N3" s="254"/>
      <c r="O3" s="254"/>
    </row>
    <row r="4" spans="1:113" ht="13.5" customHeight="1">
      <c r="A4" s="201" t="s">
        <v>404</v>
      </c>
      <c r="B4" s="130"/>
      <c r="C4" s="130"/>
      <c r="D4" s="130"/>
      <c r="E4" s="130"/>
      <c r="F4" s="130"/>
      <c r="G4" s="130"/>
      <c r="H4" s="130"/>
      <c r="I4" s="130"/>
      <c r="J4" s="130"/>
      <c r="K4" s="130"/>
      <c r="L4" s="130"/>
      <c r="M4" s="130"/>
      <c r="N4" s="130"/>
      <c r="O4" s="130"/>
      <c r="P4" s="130"/>
      <c r="Q4" s="130"/>
      <c r="R4" s="130"/>
      <c r="S4" s="130"/>
      <c r="T4" s="130"/>
      <c r="U4" s="130"/>
      <c r="V4" s="130"/>
      <c r="W4" s="130"/>
      <c r="X4" s="130"/>
    </row>
    <row r="5" spans="1:113" ht="13.5" customHeight="1">
      <c r="A5" s="253" t="s">
        <v>199</v>
      </c>
      <c r="AN5" s="978" t="s">
        <v>262</v>
      </c>
      <c r="AO5" s="978"/>
      <c r="AP5" s="978"/>
      <c r="AQ5" s="978"/>
      <c r="AR5" s="978"/>
      <c r="AS5" s="978"/>
      <c r="AT5" s="978"/>
      <c r="AU5" s="978"/>
      <c r="AV5" s="978"/>
      <c r="AW5" s="978"/>
      <c r="AX5" s="978"/>
      <c r="AY5" s="978"/>
      <c r="AZ5" s="978"/>
      <c r="BA5" s="978"/>
      <c r="BB5" s="978"/>
      <c r="BC5" s="978"/>
      <c r="BD5" s="978"/>
      <c r="BE5" s="978"/>
      <c r="BF5" s="978"/>
      <c r="BG5" s="978"/>
      <c r="BH5" s="978"/>
      <c r="BI5" s="978"/>
      <c r="BJ5" s="978"/>
      <c r="BK5" s="978"/>
      <c r="BL5" s="978"/>
      <c r="BM5" s="978"/>
      <c r="BN5" s="978"/>
      <c r="BO5" s="978"/>
      <c r="BP5" s="978"/>
      <c r="BQ5" s="978"/>
      <c r="BR5" s="978"/>
      <c r="BS5" s="978"/>
      <c r="BT5" s="978"/>
      <c r="BU5" s="978"/>
      <c r="BV5" s="978"/>
      <c r="BW5" s="978"/>
      <c r="BX5" s="978"/>
      <c r="BY5" s="978"/>
      <c r="BZ5" s="978"/>
      <c r="CA5" s="978"/>
      <c r="CB5" s="978"/>
      <c r="CC5" s="978"/>
      <c r="CD5" s="978"/>
      <c r="CE5" s="978"/>
      <c r="CF5" s="978"/>
      <c r="CG5" s="978"/>
      <c r="CH5" s="978"/>
      <c r="CI5" s="978"/>
      <c r="CJ5" s="978"/>
      <c r="CK5" s="978"/>
      <c r="CL5" s="978"/>
      <c r="CM5" s="978"/>
      <c r="CN5" s="978"/>
      <c r="CO5" s="978"/>
      <c r="CP5" s="978"/>
      <c r="CQ5" s="978"/>
      <c r="CR5" s="978"/>
      <c r="CS5" s="978"/>
      <c r="CT5" s="978"/>
      <c r="CU5" s="978"/>
      <c r="CV5" s="978"/>
      <c r="CW5" s="978"/>
      <c r="CX5" s="978"/>
      <c r="CY5" s="978"/>
      <c r="CZ5" s="978"/>
      <c r="DA5" s="978"/>
      <c r="DB5" s="978"/>
      <c r="DC5" s="978"/>
    </row>
    <row r="6" spans="1:113" ht="13.5" customHeight="1">
      <c r="A6" s="979" t="s">
        <v>200</v>
      </c>
      <c r="B6" s="979"/>
      <c r="C6" s="981" t="s">
        <v>231</v>
      </c>
      <c r="D6" s="982"/>
      <c r="E6" s="983"/>
      <c r="F6" s="979" t="s">
        <v>232</v>
      </c>
      <c r="G6" s="979"/>
      <c r="H6" s="979"/>
      <c r="I6" s="981" t="s">
        <v>201</v>
      </c>
      <c r="J6" s="983"/>
      <c r="K6" s="981" t="s">
        <v>538</v>
      </c>
      <c r="L6" s="983"/>
      <c r="M6" s="981" t="s">
        <v>235</v>
      </c>
      <c r="N6" s="983"/>
      <c r="O6" s="987" t="s">
        <v>202</v>
      </c>
      <c r="P6" s="988"/>
      <c r="Q6" s="988"/>
      <c r="R6" s="988"/>
      <c r="S6" s="988"/>
      <c r="T6" s="988"/>
      <c r="U6" s="981" t="s">
        <v>241</v>
      </c>
      <c r="V6" s="983"/>
      <c r="W6" s="1005" t="s">
        <v>372</v>
      </c>
      <c r="X6" s="1006"/>
      <c r="Y6" s="255"/>
      <c r="Z6" s="256"/>
      <c r="AA6" s="256"/>
      <c r="AB6" s="256"/>
      <c r="AC6" s="256"/>
      <c r="AD6" s="256"/>
      <c r="AE6" s="991" t="s">
        <v>203</v>
      </c>
      <c r="AF6" s="991"/>
      <c r="AG6" s="991"/>
      <c r="AH6" s="991"/>
      <c r="AI6" s="991"/>
      <c r="AJ6" s="991"/>
      <c r="AK6" s="991"/>
      <c r="AL6" s="991"/>
      <c r="AM6" s="992" t="s">
        <v>204</v>
      </c>
      <c r="AN6" s="965" t="s">
        <v>263</v>
      </c>
      <c r="AO6" s="965"/>
      <c r="AP6" s="965"/>
      <c r="AQ6" s="965"/>
      <c r="AR6" s="965"/>
      <c r="AS6" s="965"/>
      <c r="AT6" s="965" t="s">
        <v>264</v>
      </c>
      <c r="AU6" s="965"/>
      <c r="AV6" s="965"/>
      <c r="AW6" s="965" t="s">
        <v>265</v>
      </c>
      <c r="AX6" s="965"/>
      <c r="AY6" s="965"/>
      <c r="AZ6" s="965"/>
      <c r="BA6" s="965"/>
      <c r="BB6" s="965"/>
      <c r="BC6" s="965" t="s">
        <v>266</v>
      </c>
      <c r="BD6" s="965"/>
      <c r="BE6" s="965"/>
      <c r="BF6" s="965" t="s">
        <v>217</v>
      </c>
      <c r="BG6" s="965"/>
      <c r="BH6" s="965"/>
      <c r="BI6" s="965"/>
      <c r="BJ6" s="965"/>
      <c r="BK6" s="965"/>
      <c r="BL6" s="965" t="s">
        <v>263</v>
      </c>
      <c r="BM6" s="965"/>
      <c r="BN6" s="965"/>
      <c r="BO6" s="965"/>
      <c r="BP6" s="965"/>
      <c r="BQ6" s="965"/>
      <c r="BR6" s="965" t="s">
        <v>264</v>
      </c>
      <c r="BS6" s="965"/>
      <c r="BT6" s="965"/>
      <c r="BU6" s="965" t="s">
        <v>265</v>
      </c>
      <c r="BV6" s="965"/>
      <c r="BW6" s="965"/>
      <c r="BX6" s="965"/>
      <c r="BY6" s="965"/>
      <c r="BZ6" s="965"/>
      <c r="CA6" s="965" t="s">
        <v>266</v>
      </c>
      <c r="CB6" s="965"/>
      <c r="CC6" s="965"/>
      <c r="CD6" s="965" t="s">
        <v>217</v>
      </c>
      <c r="CE6" s="965"/>
      <c r="CF6" s="965"/>
      <c r="CG6" s="965"/>
      <c r="CH6" s="965"/>
      <c r="CI6" s="965"/>
      <c r="CJ6" s="965" t="s">
        <v>263</v>
      </c>
      <c r="CK6" s="965"/>
      <c r="CL6" s="965"/>
      <c r="CM6" s="965"/>
      <c r="CN6" s="965" t="s">
        <v>264</v>
      </c>
      <c r="CO6" s="965"/>
      <c r="CP6" s="965"/>
      <c r="CQ6" s="965"/>
      <c r="CR6" s="965" t="s">
        <v>265</v>
      </c>
      <c r="CS6" s="965"/>
      <c r="CT6" s="965"/>
      <c r="CU6" s="965"/>
      <c r="CV6" s="965" t="s">
        <v>266</v>
      </c>
      <c r="CW6" s="965"/>
      <c r="CX6" s="965"/>
      <c r="CY6" s="965"/>
      <c r="CZ6" s="965" t="s">
        <v>217</v>
      </c>
      <c r="DA6" s="965"/>
      <c r="DB6" s="965"/>
      <c r="DC6" s="965"/>
    </row>
    <row r="7" spans="1:113" ht="13.5" customHeight="1">
      <c r="A7" s="979"/>
      <c r="B7" s="979"/>
      <c r="C7" s="984"/>
      <c r="D7" s="985"/>
      <c r="E7" s="986"/>
      <c r="F7" s="979"/>
      <c r="G7" s="979"/>
      <c r="H7" s="979"/>
      <c r="I7" s="984"/>
      <c r="J7" s="986"/>
      <c r="K7" s="984"/>
      <c r="L7" s="986"/>
      <c r="M7" s="984"/>
      <c r="N7" s="986"/>
      <c r="O7" s="981" t="s">
        <v>205</v>
      </c>
      <c r="P7" s="983"/>
      <c r="Q7" s="981" t="s">
        <v>206</v>
      </c>
      <c r="R7" s="983"/>
      <c r="S7" s="981" t="s">
        <v>207</v>
      </c>
      <c r="T7" s="983"/>
      <c r="U7" s="984"/>
      <c r="V7" s="986"/>
      <c r="W7" s="1007"/>
      <c r="X7" s="1008"/>
      <c r="Y7" s="255"/>
      <c r="Z7" s="256"/>
      <c r="AA7" s="256"/>
      <c r="AB7" s="256"/>
      <c r="AC7" s="256"/>
      <c r="AD7" s="256"/>
      <c r="AE7" s="968" t="s">
        <v>103</v>
      </c>
      <c r="AF7" s="971" t="s">
        <v>104</v>
      </c>
      <c r="AG7" s="971" t="s">
        <v>117</v>
      </c>
      <c r="AH7" s="971" t="s">
        <v>208</v>
      </c>
      <c r="AI7" s="971" t="s">
        <v>267</v>
      </c>
      <c r="AJ7" s="971" t="s">
        <v>268</v>
      </c>
      <c r="AK7" s="971" t="s">
        <v>269</v>
      </c>
      <c r="AL7" s="971" t="s">
        <v>270</v>
      </c>
      <c r="AM7" s="992"/>
      <c r="AN7" s="965"/>
      <c r="AO7" s="965"/>
      <c r="AP7" s="965"/>
      <c r="AQ7" s="965"/>
      <c r="AR7" s="965"/>
      <c r="AS7" s="965"/>
      <c r="AT7" s="965"/>
      <c r="AU7" s="965"/>
      <c r="AV7" s="965"/>
      <c r="AW7" s="965"/>
      <c r="AX7" s="965"/>
      <c r="AY7" s="965"/>
      <c r="AZ7" s="965"/>
      <c r="BA7" s="965"/>
      <c r="BB7" s="965"/>
      <c r="BC7" s="965"/>
      <c r="BD7" s="965"/>
      <c r="BE7" s="965"/>
      <c r="BF7" s="965"/>
      <c r="BG7" s="965"/>
      <c r="BH7" s="965"/>
      <c r="BI7" s="965"/>
      <c r="BJ7" s="965"/>
      <c r="BK7" s="965"/>
      <c r="BL7" s="965"/>
      <c r="BM7" s="965"/>
      <c r="BN7" s="965"/>
      <c r="BO7" s="965"/>
      <c r="BP7" s="965"/>
      <c r="BQ7" s="965"/>
      <c r="BR7" s="965"/>
      <c r="BS7" s="965"/>
      <c r="BT7" s="965"/>
      <c r="BU7" s="965"/>
      <c r="BV7" s="965"/>
      <c r="BW7" s="965"/>
      <c r="BX7" s="965"/>
      <c r="BY7" s="965"/>
      <c r="BZ7" s="965"/>
      <c r="CA7" s="965"/>
      <c r="CB7" s="965"/>
      <c r="CC7" s="965"/>
      <c r="CD7" s="965"/>
      <c r="CE7" s="965"/>
      <c r="CF7" s="965"/>
      <c r="CG7" s="965"/>
      <c r="CH7" s="965"/>
      <c r="CI7" s="965"/>
      <c r="CJ7" s="965"/>
      <c r="CK7" s="965"/>
      <c r="CL7" s="965"/>
      <c r="CM7" s="965"/>
      <c r="CN7" s="965"/>
      <c r="CO7" s="965"/>
      <c r="CP7" s="965"/>
      <c r="CQ7" s="965"/>
      <c r="CR7" s="965"/>
      <c r="CS7" s="965"/>
      <c r="CT7" s="965"/>
      <c r="CU7" s="965"/>
      <c r="CV7" s="965"/>
      <c r="CW7" s="965"/>
      <c r="CX7" s="965"/>
      <c r="CY7" s="965"/>
      <c r="CZ7" s="965"/>
      <c r="DA7" s="965"/>
      <c r="DB7" s="965"/>
      <c r="DC7" s="965"/>
    </row>
    <row r="8" spans="1:113" ht="13.5" customHeight="1">
      <c r="A8" s="979"/>
      <c r="B8" s="979"/>
      <c r="C8" s="984"/>
      <c r="D8" s="985"/>
      <c r="E8" s="986"/>
      <c r="F8" s="979"/>
      <c r="G8" s="979"/>
      <c r="H8" s="979"/>
      <c r="I8" s="984"/>
      <c r="J8" s="986"/>
      <c r="K8" s="984"/>
      <c r="L8" s="986"/>
      <c r="M8" s="984"/>
      <c r="N8" s="986"/>
      <c r="O8" s="984"/>
      <c r="P8" s="986"/>
      <c r="Q8" s="984"/>
      <c r="R8" s="986"/>
      <c r="S8" s="984"/>
      <c r="T8" s="986"/>
      <c r="U8" s="984"/>
      <c r="V8" s="986"/>
      <c r="W8" s="1007"/>
      <c r="X8" s="1008"/>
      <c r="Y8" s="255"/>
      <c r="Z8" s="256"/>
      <c r="AA8" s="256"/>
      <c r="AB8" s="256"/>
      <c r="AC8" s="256"/>
      <c r="AD8" s="256"/>
      <c r="AE8" s="969"/>
      <c r="AF8" s="972"/>
      <c r="AG8" s="972"/>
      <c r="AH8" s="972"/>
      <c r="AI8" s="972"/>
      <c r="AJ8" s="972"/>
      <c r="AK8" s="972"/>
      <c r="AL8" s="972"/>
      <c r="AM8" s="992"/>
      <c r="AN8" s="966" t="s">
        <v>43</v>
      </c>
      <c r="AO8" s="966" t="s">
        <v>42</v>
      </c>
      <c r="AP8" s="966" t="s">
        <v>41</v>
      </c>
      <c r="AQ8" s="966" t="s">
        <v>57</v>
      </c>
      <c r="AR8" s="966" t="s">
        <v>56</v>
      </c>
      <c r="AS8" s="966" t="s">
        <v>124</v>
      </c>
      <c r="AT8" s="966" t="s">
        <v>43</v>
      </c>
      <c r="AU8" s="966" t="s">
        <v>42</v>
      </c>
      <c r="AV8" s="966" t="s">
        <v>41</v>
      </c>
      <c r="AW8" s="966" t="s">
        <v>43</v>
      </c>
      <c r="AX8" s="966" t="s">
        <v>42</v>
      </c>
      <c r="AY8" s="966" t="s">
        <v>41</v>
      </c>
      <c r="AZ8" s="966" t="s">
        <v>57</v>
      </c>
      <c r="BA8" s="966" t="s">
        <v>56</v>
      </c>
      <c r="BB8" s="966" t="s">
        <v>124</v>
      </c>
      <c r="BC8" s="966" t="s">
        <v>43</v>
      </c>
      <c r="BD8" s="966" t="s">
        <v>42</v>
      </c>
      <c r="BE8" s="966" t="s">
        <v>41</v>
      </c>
      <c r="BF8" s="966" t="s">
        <v>43</v>
      </c>
      <c r="BG8" s="966" t="s">
        <v>42</v>
      </c>
      <c r="BH8" s="966" t="s">
        <v>41</v>
      </c>
      <c r="BI8" s="966" t="s">
        <v>57</v>
      </c>
      <c r="BJ8" s="966" t="s">
        <v>56</v>
      </c>
      <c r="BK8" s="966" t="s">
        <v>124</v>
      </c>
      <c r="BL8" s="966" t="s">
        <v>43</v>
      </c>
      <c r="BM8" s="966" t="s">
        <v>42</v>
      </c>
      <c r="BN8" s="966" t="s">
        <v>41</v>
      </c>
      <c r="BO8" s="966" t="s">
        <v>57</v>
      </c>
      <c r="BP8" s="966" t="s">
        <v>56</v>
      </c>
      <c r="BQ8" s="966" t="s">
        <v>124</v>
      </c>
      <c r="BR8" s="966" t="s">
        <v>43</v>
      </c>
      <c r="BS8" s="966" t="s">
        <v>42</v>
      </c>
      <c r="BT8" s="966" t="s">
        <v>41</v>
      </c>
      <c r="BU8" s="966" t="s">
        <v>43</v>
      </c>
      <c r="BV8" s="966" t="s">
        <v>42</v>
      </c>
      <c r="BW8" s="966" t="s">
        <v>41</v>
      </c>
      <c r="BX8" s="966" t="s">
        <v>57</v>
      </c>
      <c r="BY8" s="966" t="s">
        <v>56</v>
      </c>
      <c r="BZ8" s="966" t="s">
        <v>124</v>
      </c>
      <c r="CA8" s="966" t="s">
        <v>43</v>
      </c>
      <c r="CB8" s="966" t="s">
        <v>42</v>
      </c>
      <c r="CC8" s="966" t="s">
        <v>41</v>
      </c>
      <c r="CD8" s="966" t="s">
        <v>43</v>
      </c>
      <c r="CE8" s="966" t="s">
        <v>42</v>
      </c>
      <c r="CF8" s="966" t="s">
        <v>41</v>
      </c>
      <c r="CG8" s="966" t="s">
        <v>57</v>
      </c>
      <c r="CH8" s="966" t="s">
        <v>56</v>
      </c>
      <c r="CI8" s="966" t="s">
        <v>124</v>
      </c>
      <c r="CJ8" s="966" t="s">
        <v>43</v>
      </c>
      <c r="CK8" s="966" t="s">
        <v>42</v>
      </c>
      <c r="CL8" s="966" t="s">
        <v>41</v>
      </c>
      <c r="CM8" s="966" t="s">
        <v>57</v>
      </c>
      <c r="CN8" s="966" t="s">
        <v>43</v>
      </c>
      <c r="CO8" s="966" t="s">
        <v>42</v>
      </c>
      <c r="CP8" s="966" t="s">
        <v>41</v>
      </c>
      <c r="CQ8" s="966" t="s">
        <v>57</v>
      </c>
      <c r="CR8" s="966" t="s">
        <v>43</v>
      </c>
      <c r="CS8" s="966" t="s">
        <v>42</v>
      </c>
      <c r="CT8" s="966" t="s">
        <v>41</v>
      </c>
      <c r="CU8" s="966" t="s">
        <v>57</v>
      </c>
      <c r="CV8" s="966" t="s">
        <v>43</v>
      </c>
      <c r="CW8" s="966" t="s">
        <v>42</v>
      </c>
      <c r="CX8" s="966" t="s">
        <v>41</v>
      </c>
      <c r="CY8" s="966" t="s">
        <v>57</v>
      </c>
      <c r="CZ8" s="966" t="s">
        <v>43</v>
      </c>
      <c r="DA8" s="966" t="s">
        <v>42</v>
      </c>
      <c r="DB8" s="966" t="s">
        <v>41</v>
      </c>
      <c r="DC8" s="966" t="s">
        <v>57</v>
      </c>
    </row>
    <row r="9" spans="1:113" ht="13.5" customHeight="1">
      <c r="A9" s="980"/>
      <c r="B9" s="980"/>
      <c r="C9" s="984"/>
      <c r="D9" s="985"/>
      <c r="E9" s="986"/>
      <c r="F9" s="980"/>
      <c r="G9" s="980"/>
      <c r="H9" s="980"/>
      <c r="I9" s="984"/>
      <c r="J9" s="986"/>
      <c r="K9" s="984"/>
      <c r="L9" s="986"/>
      <c r="M9" s="984"/>
      <c r="N9" s="986"/>
      <c r="O9" s="984"/>
      <c r="P9" s="986"/>
      <c r="Q9" s="984"/>
      <c r="R9" s="986"/>
      <c r="S9" s="984"/>
      <c r="T9" s="986"/>
      <c r="U9" s="989"/>
      <c r="V9" s="990"/>
      <c r="W9" s="1009"/>
      <c r="X9" s="1010"/>
      <c r="Y9" s="255"/>
      <c r="Z9" s="256"/>
      <c r="AA9" s="256"/>
      <c r="AB9" s="256"/>
      <c r="AC9" s="256"/>
      <c r="AD9" s="256"/>
      <c r="AE9" s="970"/>
      <c r="AF9" s="973"/>
      <c r="AG9" s="973"/>
      <c r="AH9" s="973"/>
      <c r="AI9" s="973"/>
      <c r="AJ9" s="973"/>
      <c r="AK9" s="973"/>
      <c r="AL9" s="973"/>
      <c r="AM9" s="992"/>
      <c r="AN9" s="967"/>
      <c r="AO9" s="967"/>
      <c r="AP9" s="967"/>
      <c r="AQ9" s="967"/>
      <c r="AR9" s="967"/>
      <c r="AS9" s="967"/>
      <c r="AT9" s="967"/>
      <c r="AU9" s="967"/>
      <c r="AV9" s="967"/>
      <c r="AW9" s="967"/>
      <c r="AX9" s="967"/>
      <c r="AY9" s="967"/>
      <c r="AZ9" s="967"/>
      <c r="BA9" s="967"/>
      <c r="BB9" s="967"/>
      <c r="BC9" s="967"/>
      <c r="BD9" s="967"/>
      <c r="BE9" s="967"/>
      <c r="BF9" s="967"/>
      <c r="BG9" s="967"/>
      <c r="BH9" s="967"/>
      <c r="BI9" s="967"/>
      <c r="BJ9" s="967"/>
      <c r="BK9" s="967"/>
      <c r="BL9" s="967"/>
      <c r="BM9" s="967"/>
      <c r="BN9" s="967"/>
      <c r="BO9" s="967"/>
      <c r="BP9" s="967"/>
      <c r="BQ9" s="967"/>
      <c r="BR9" s="967"/>
      <c r="BS9" s="967"/>
      <c r="BT9" s="967"/>
      <c r="BU9" s="967"/>
      <c r="BV9" s="967"/>
      <c r="BW9" s="967"/>
      <c r="BX9" s="967"/>
      <c r="BY9" s="967"/>
      <c r="BZ9" s="967"/>
      <c r="CA9" s="967"/>
      <c r="CB9" s="967"/>
      <c r="CC9" s="967"/>
      <c r="CD9" s="967"/>
      <c r="CE9" s="967"/>
      <c r="CF9" s="967"/>
      <c r="CG9" s="967"/>
      <c r="CH9" s="967"/>
      <c r="CI9" s="967"/>
      <c r="CJ9" s="967"/>
      <c r="CK9" s="967"/>
      <c r="CL9" s="967"/>
      <c r="CM9" s="967"/>
      <c r="CN9" s="967"/>
      <c r="CO9" s="967"/>
      <c r="CP9" s="967"/>
      <c r="CQ9" s="967"/>
      <c r="CR9" s="967"/>
      <c r="CS9" s="967"/>
      <c r="CT9" s="967"/>
      <c r="CU9" s="967"/>
      <c r="CV9" s="967"/>
      <c r="CW9" s="967"/>
      <c r="CX9" s="967"/>
      <c r="CY9" s="967"/>
      <c r="CZ9" s="967"/>
      <c r="DA9" s="967"/>
      <c r="DB9" s="967"/>
      <c r="DC9" s="967"/>
    </row>
    <row r="10" spans="1:113" ht="13.5" customHeight="1">
      <c r="A10" s="997">
        <f>ROW()-9</f>
        <v>1</v>
      </c>
      <c r="B10" s="998"/>
      <c r="C10" s="993" t="s">
        <v>549</v>
      </c>
      <c r="D10" s="999"/>
      <c r="E10" s="994"/>
      <c r="F10" s="1000"/>
      <c r="G10" s="1001"/>
      <c r="H10" s="1002"/>
      <c r="I10" s="993"/>
      <c r="J10" s="994"/>
      <c r="K10" s="1003"/>
      <c r="L10" s="1004"/>
      <c r="M10" s="1003"/>
      <c r="N10" s="1004"/>
      <c r="O10" s="993"/>
      <c r="P10" s="994"/>
      <c r="Q10" s="993"/>
      <c r="R10" s="994"/>
      <c r="S10" s="995"/>
      <c r="T10" s="996"/>
      <c r="U10" s="993"/>
      <c r="V10" s="994"/>
      <c r="W10" s="993"/>
      <c r="X10" s="999"/>
      <c r="Y10" s="963" t="str">
        <f>IF(AND(K10="標準",Q10="○"),"※下表に記載必要箇所あり(①)",IF(AND(K10="短時間",Q10="○"),"※下表に記載必要箇所あり(②)",IF(AND(K10="教育",Q10="○"),"※下表に記載必要箇所あり(③)","")))</f>
        <v/>
      </c>
      <c r="Z10" s="964"/>
      <c r="AA10" s="964"/>
      <c r="AB10" s="964"/>
      <c r="AC10" s="964"/>
      <c r="AD10" s="964"/>
      <c r="AE10" s="33" t="str">
        <f t="shared" ref="AE10:AE28" si="0">IF(AND(O10="○",M10="",U10=""),"A","")</f>
        <v/>
      </c>
      <c r="AF10" s="30" t="str">
        <f t="shared" ref="AF10:AF28" si="1">IF(AND(O10="○",M10="",U10="○"),"B","")</f>
        <v/>
      </c>
      <c r="AG10" s="30" t="str">
        <f t="shared" ref="AG10:AG28" si="2">IF(AND(O10="○",M10="○",U10=""),"C","")</f>
        <v/>
      </c>
      <c r="AH10" s="30" t="str">
        <f t="shared" ref="AH10:AH28" si="3">IF(AND(M10="○",U10="○",O10="○"),"D","")</f>
        <v/>
      </c>
      <c r="AI10" s="30" t="str">
        <f t="shared" ref="AI10:AI28" si="4">IF(AND(Q10="○",M10="",U10=""),"E","")</f>
        <v/>
      </c>
      <c r="AJ10" s="30" t="str">
        <f t="shared" ref="AJ10:AJ28" si="5">IF(AND(Q10="○",M10="",U10="○"),"F","")</f>
        <v/>
      </c>
      <c r="AK10" s="30" t="str">
        <f t="shared" ref="AK10:AK28" si="6">IF(AND(Q10="○",M10="○",U10=""),"G","")</f>
        <v/>
      </c>
      <c r="AL10" s="30" t="str">
        <f t="shared" ref="AL10:AL28" si="7">IF(AND(M10="○",U10="○",Q10="○"),"H","")</f>
        <v/>
      </c>
      <c r="AM10" s="33" t="str">
        <f t="shared" ref="AM10:AM28" si="8">IF(S10&gt;0,"","○")</f>
        <v>○</v>
      </c>
      <c r="AN10" s="33" t="str">
        <f t="shared" ref="AN10:AN28" si="9">IF(AND($I10="５歳",$K10="標準",$M10="",$U10="",$AM10="○"),"○","")</f>
        <v/>
      </c>
      <c r="AO10" s="33" t="str">
        <f t="shared" ref="AO10:AO28" si="10">IF(AND($I10="４歳",$K10="標準",$M10="",$U10="",$AM10="○"),"○","")</f>
        <v/>
      </c>
      <c r="AP10" s="33" t="str">
        <f t="shared" ref="AP10:AP28" si="11">IF(AND($I10="３歳",$K10="標準",$M10="",$U10="",$AM10="○"),"○","")</f>
        <v/>
      </c>
      <c r="AQ10" s="33" t="str">
        <f t="shared" ref="AQ10:AQ28" si="12">IF(AND($I10="２歳",$K10="標準",$M10="",$U10="",$AM10="○"),"○","")</f>
        <v/>
      </c>
      <c r="AR10" s="33" t="str">
        <f t="shared" ref="AR10:AR28" si="13">IF(AND($I10="１歳",$K10="標準",$M10="",$U10="",$AM10="○"),"○","")</f>
        <v/>
      </c>
      <c r="AS10" s="33" t="str">
        <f t="shared" ref="AS10:AS28" si="14">IF(AND($I10="乳児",$K10="標準",$M10="",$U10="",$AM10="○"),"○","")</f>
        <v/>
      </c>
      <c r="AT10" s="33" t="str">
        <f t="shared" ref="AT10:AT28" si="15">IF(AND($I10="５歳",$K10="標準",$M10="",$U10="○",$AM10="○"),"○","")</f>
        <v/>
      </c>
      <c r="AU10" s="33" t="str">
        <f t="shared" ref="AU10:AU28" si="16">IF(AND($I10="４歳",$K10="標準",$M10="",$U10="○",$AM10="○"),"○","")</f>
        <v/>
      </c>
      <c r="AV10" s="33" t="str">
        <f t="shared" ref="AV10:AV28" si="17">IF(AND($I10="３歳",$K10="標準",$M10="",$U10="○",$AM10="○"),"○","")</f>
        <v/>
      </c>
      <c r="AW10" s="33" t="str">
        <f t="shared" ref="AW10:AW28" si="18">IF(AND($I10="５歳",$K10="標準",$M10="○",$U10="",$AM10="○"),"○","")</f>
        <v/>
      </c>
      <c r="AX10" s="33" t="str">
        <f t="shared" ref="AX10:AX28" si="19">IF(AND($I10="４歳",$K10="標準",$M10="○",$U10="",$AM10="○"),"○","")</f>
        <v/>
      </c>
      <c r="AY10" s="33" t="str">
        <f t="shared" ref="AY10:AY28" si="20">IF(AND($I10="３歳",$K10="標準",$M10="○",$U10="",$AM10="○"),"○","")</f>
        <v/>
      </c>
      <c r="AZ10" s="33" t="str">
        <f t="shared" ref="AZ10:AZ28" si="21">IF(AND($I10="２歳",$K10="標準",$M10="○",$U10="",$AM10="○"),"○","")</f>
        <v/>
      </c>
      <c r="BA10" s="33" t="str">
        <f t="shared" ref="BA10:BA28" si="22">IF(AND($I10="１歳",$K10="標準",$M10="○",$U10="",$AM10="○"),"○","")</f>
        <v/>
      </c>
      <c r="BB10" s="33" t="str">
        <f t="shared" ref="BB10:BB28" si="23">IF(AND($I10="乳児",$K10="標準",$M10="○",$U10="",$AM10="○"),"○","")</f>
        <v/>
      </c>
      <c r="BC10" s="33" t="str">
        <f t="shared" ref="BC10:BC28" si="24">IF(AND($I10="５歳",$K10="標準",$M10="○",$U10="○",$AM10="○"),"○","")</f>
        <v/>
      </c>
      <c r="BD10" s="33" t="str">
        <f t="shared" ref="BD10:BD28" si="25">IF(AND($I10="４歳",$K10="標準",$M10="○",$U10="○",$AM10="○"),"○","")</f>
        <v/>
      </c>
      <c r="BE10" s="33" t="str">
        <f t="shared" ref="BE10:BE28" si="26">IF(AND($I10="３歳",$K10="標準",$M10="○",$U10="○",$AM10="○"),"○","")</f>
        <v/>
      </c>
      <c r="BF10" s="33" t="str">
        <f t="shared" ref="BF10:BF28" si="27">IF(AND(I10="５歳",K10="標準",S10&gt;0),"○","")</f>
        <v/>
      </c>
      <c r="BG10" s="33" t="str">
        <f t="shared" ref="BG10:BG28" si="28">IF(AND(I10="４歳",K10="標準",S10&gt;0),"○","")</f>
        <v/>
      </c>
      <c r="BH10" s="33" t="str">
        <f t="shared" ref="BH10:BH28" si="29">IF(AND(I10="３歳",K10="標準",S10&gt;0),"○","")</f>
        <v/>
      </c>
      <c r="BI10" s="33" t="str">
        <f t="shared" ref="BI10:BI28" si="30">IF(AND(I10="２歳",K10="標準",S10&gt;0),"○","")</f>
        <v/>
      </c>
      <c r="BJ10" s="33" t="str">
        <f t="shared" ref="BJ10:BJ28" si="31">IF(AND(I10="１歳",K10="標準",S10&gt;0),"○","")</f>
        <v/>
      </c>
      <c r="BK10" s="33" t="str">
        <f t="shared" ref="BK10:BK28" si="32">IF(AND(I10="乳児",K10="標準",S10&gt;0),"○","")</f>
        <v/>
      </c>
      <c r="BL10" s="33" t="str">
        <f t="shared" ref="BL10:BL28" si="33">IF(AND($I10="５歳",$K10="短時間",$M10="",$U10="",$AM10="○"),"○","")</f>
        <v/>
      </c>
      <c r="BM10" s="33" t="str">
        <f t="shared" ref="BM10:BM28" si="34">IF(AND($I10="４歳",$K10="短時間",$M10="",$U10="",$AM10="○"),"○","")</f>
        <v/>
      </c>
      <c r="BN10" s="33" t="str">
        <f t="shared" ref="BN10:BN28" si="35">IF(AND($I10="３歳",$K10="短時間",$M10="",$U10="",$AM10="○"),"○","")</f>
        <v/>
      </c>
      <c r="BO10" s="33" t="str">
        <f t="shared" ref="BO10:BO28" si="36">IF(AND($I10="２歳",$K10="短時間",$M10="",$U10="",$AM10="○"),"○","")</f>
        <v/>
      </c>
      <c r="BP10" s="33" t="str">
        <f t="shared" ref="BP10:BP28" si="37">IF(AND($I10="１歳",$K10="短時間",$M10="",$U10="",$AM10="○"),"○","")</f>
        <v/>
      </c>
      <c r="BQ10" s="33" t="str">
        <f t="shared" ref="BQ10:BQ28" si="38">IF(AND($I10="乳児",$K10="短時間",$M10="",$U10="",$AM10="○"),"○","")</f>
        <v/>
      </c>
      <c r="BR10" s="33" t="str">
        <f t="shared" ref="BR10:BR28" si="39">IF(AND($I10="５歳",$K10="短時間",$M10="",$U10="○",$AM10="○"),"○","")</f>
        <v/>
      </c>
      <c r="BS10" s="33" t="str">
        <f t="shared" ref="BS10:BS28" si="40">IF(AND($I10="４歳",$K10="短時間",$M10="",$U10="○",$AM10="○"),"○","")</f>
        <v/>
      </c>
      <c r="BT10" s="33" t="str">
        <f t="shared" ref="BT10:BT28" si="41">IF(AND($I10="３歳",$K10="短時間",$M10="",$U10="○",$AM10="○"),"○","")</f>
        <v/>
      </c>
      <c r="BU10" s="33" t="str">
        <f t="shared" ref="BU10:BU28" si="42">IF(AND($I10="５歳",$K10="短時間",$M10="○",$U10="",$AM10="○"),"○","")</f>
        <v/>
      </c>
      <c r="BV10" s="33" t="str">
        <f t="shared" ref="BV10:BV28" si="43">IF(AND($I10="４歳",$K10="短時間",$M10="○",$U10="",$AM10="○"),"○","")</f>
        <v/>
      </c>
      <c r="BW10" s="33" t="str">
        <f t="shared" ref="BW10:BW28" si="44">IF(AND($I10="３歳",$K10="短時間",$M10="○",$U10="",$AM10="○"),"○","")</f>
        <v/>
      </c>
      <c r="BX10" s="33" t="str">
        <f t="shared" ref="BX10:BX28" si="45">IF(AND($I10="２歳",$K10="短時間",$M10="○",$U10="",$AM10="○"),"○","")</f>
        <v/>
      </c>
      <c r="BY10" s="33" t="str">
        <f t="shared" ref="BY10:BY28" si="46">IF(AND($I10="１歳",$K10="短時間",$M10="○",$U10="",$AM10="○"),"○","")</f>
        <v/>
      </c>
      <c r="BZ10" s="33" t="str">
        <f t="shared" ref="BZ10:BZ28" si="47">IF(AND($I10="乳児",$K10="短時間",$M10="○",$U10="",$AM10="○"),"○","")</f>
        <v/>
      </c>
      <c r="CA10" s="33" t="str">
        <f t="shared" ref="CA10:CA28" si="48">IF(AND($I10="５歳",$K10="短時間",$M10="○",$U10="○",$AM10="○"),"○","")</f>
        <v/>
      </c>
      <c r="CB10" s="33" t="str">
        <f t="shared" ref="CB10:CB28" si="49">IF(AND($I10="４歳",$K10="短時間",$M10="○",$U10="○",$AM10="○"),"○","")</f>
        <v/>
      </c>
      <c r="CC10" s="33" t="str">
        <f t="shared" ref="CC10:CC28" si="50">IF(AND($I10="３歳",$K10="短時間",$M10="○",$U10="○",$AM10="○"),"○","")</f>
        <v/>
      </c>
      <c r="CD10" s="33" t="str">
        <f t="shared" ref="CD10:CD28" si="51">IF(AND(AI10="５歳",AM10="短時間",AU10&gt;0),"○","")</f>
        <v/>
      </c>
      <c r="CE10" s="33" t="str">
        <f t="shared" ref="CE10:CE28" si="52">IF(AND(AI10="４歳",AM10="短時間",AU10&gt;0),"○","")</f>
        <v/>
      </c>
      <c r="CF10" s="33" t="str">
        <f t="shared" ref="CF10:CF28" si="53">IF(AND(AI10="３歳",AM10="短時間",AU10&gt;0),"○","")</f>
        <v/>
      </c>
      <c r="CG10" s="33" t="str">
        <f t="shared" ref="CG10:CG28" si="54">IF(AND(AI10="２歳",AM10="短時間",AU10&gt;0),"○","")</f>
        <v/>
      </c>
      <c r="CH10" s="33" t="str">
        <f t="shared" ref="CH10:CH28" si="55">IF(AND(AI10="１歳",AM10="短時間",AU10&gt;0),"○","")</f>
        <v/>
      </c>
      <c r="CI10" s="33" t="str">
        <f t="shared" ref="CI10:CI28" si="56">IF(AND(AI10="乳児",AM10="短時間",AU10&gt;0),"○","")</f>
        <v/>
      </c>
      <c r="CJ10" s="33" t="str">
        <f t="shared" ref="CJ10:CJ28" si="57">IF(AND($I10="５歳",$K10="教育",$M10="",$U10="",$AM10="○"),"○","")</f>
        <v/>
      </c>
      <c r="CK10" s="33" t="str">
        <f t="shared" ref="CK10:CK28" si="58">IF(AND($I10="４歳",$K10="教育",$M10="",$U10="",$AM10="○"),"○","")</f>
        <v/>
      </c>
      <c r="CL10" s="33" t="str">
        <f t="shared" ref="CL10:CL28" si="59">IF(AND($I10="３歳",$K10="教育",$M10="",$U10="",$AM10="○"),"○","")</f>
        <v/>
      </c>
      <c r="CM10" s="33" t="str">
        <f t="shared" ref="CM10:CM28" si="60">IF(AND($I10="２歳",$K10="教育",$M10="",$U10="",$AM10="○"),"○","")</f>
        <v/>
      </c>
      <c r="CN10" s="33" t="str">
        <f t="shared" ref="CN10:CN28" si="61">IF(AND($I10="５歳",$K10="教育",$M10="",$U10="○",$AM10="○"),"○","")</f>
        <v/>
      </c>
      <c r="CO10" s="33" t="str">
        <f t="shared" ref="CO10:CO28" si="62">IF(AND($I10="４歳",$K10="教育",$M10="",$U10="○",$AM10="○"),"○","")</f>
        <v/>
      </c>
      <c r="CP10" s="33" t="str">
        <f t="shared" ref="CP10:CP28" si="63">IF(AND($I10="３歳",$K10="教育",$M10="",$U10="○",$AM10="○"),"○","")</f>
        <v/>
      </c>
      <c r="CQ10" s="33" t="str">
        <f t="shared" ref="CQ10:CQ28" si="64">IF(AND($I10="２歳",$K10="教育",$M10="",$U10="○",$AM10="○"),"○","")</f>
        <v/>
      </c>
      <c r="CR10" s="33" t="str">
        <f t="shared" ref="CR10:CR28" si="65">IF(AND($I10="５歳",$K10="教育",$M10="○",$U10="",$AM10="○"),"○","")</f>
        <v/>
      </c>
      <c r="CS10" s="33" t="str">
        <f t="shared" ref="CS10:CS28" si="66">IF(AND($I10="４歳",$K10="教育",$M10="○",$U10="",$AM10="○"),"○","")</f>
        <v/>
      </c>
      <c r="CT10" s="33" t="str">
        <f t="shared" ref="CT10:CT28" si="67">IF(AND($I10="３歳",$K10="教育",$M10="○",$U10="",$AM10="○"),"○","")</f>
        <v/>
      </c>
      <c r="CU10" s="33" t="str">
        <f t="shared" ref="CU10:CU28" si="68">IF(AND($I10="２歳",$K10="教育",$M10="○",$U10="",$AM10="○"),"○","")</f>
        <v/>
      </c>
      <c r="CV10" s="33" t="str">
        <f t="shared" ref="CV10:CV28" si="69">IF(AND($I10="５歳",$K10="教育",$M10="○",$U10="○",$AM10="○"),"○","")</f>
        <v/>
      </c>
      <c r="CW10" s="33" t="str">
        <f t="shared" ref="CW10:CW28" si="70">IF(AND($I10="４歳",$K10="教育",$M10="○",$U10="○",$AM10="○"),"○","")</f>
        <v/>
      </c>
      <c r="CX10" s="33" t="str">
        <f t="shared" ref="CX10:CX28" si="71">IF(AND($I10="３歳",$K10="教育",$M10="○",$U10="○",$AM10="○"),"○","")</f>
        <v/>
      </c>
      <c r="CY10" s="33" t="str">
        <f t="shared" ref="CY10:CY28" si="72">IF(AND($I10="２歳",$K10="教育",$M10="○",$U10="○",$AM10="○"),"○","")</f>
        <v/>
      </c>
      <c r="CZ10" s="33" t="str">
        <f t="shared" ref="CZ10:CZ28" si="73">IF(AND(BG10="５歳",BK10="教育",BS10&gt;0),"○","")</f>
        <v/>
      </c>
      <c r="DA10" s="33" t="str">
        <f t="shared" ref="DA10:DA28" si="74">IF(AND(BG10="４歳",BK10="教育",BS10&gt;0),"○","")</f>
        <v/>
      </c>
      <c r="DB10" s="33" t="str">
        <f t="shared" ref="DB10:DB28" si="75">IF(AND(BG10="３歳",BK10="教育",BS10&gt;0),"○","")</f>
        <v/>
      </c>
      <c r="DC10" s="33" t="str">
        <f t="shared" ref="DC10:DC28" si="76">IF(AND(BG10="２歳",BK10="教育",BS10&gt;0),"○","")</f>
        <v/>
      </c>
      <c r="DD10" s="34" t="s">
        <v>124</v>
      </c>
      <c r="DE10" s="34" t="s">
        <v>56</v>
      </c>
      <c r="DF10" s="35" t="s">
        <v>57</v>
      </c>
      <c r="DG10" s="113" t="s">
        <v>41</v>
      </c>
      <c r="DH10" s="113" t="s">
        <v>42</v>
      </c>
      <c r="DI10" s="113" t="s">
        <v>43</v>
      </c>
    </row>
    <row r="11" spans="1:113" ht="13.5" customHeight="1">
      <c r="A11" s="997">
        <f t="shared" ref="A11:A28" si="77">ROW()-9</f>
        <v>2</v>
      </c>
      <c r="B11" s="998"/>
      <c r="C11" s="993"/>
      <c r="D11" s="999"/>
      <c r="E11" s="994"/>
      <c r="F11" s="993"/>
      <c r="G11" s="999"/>
      <c r="H11" s="994"/>
      <c r="I11" s="993"/>
      <c r="J11" s="994"/>
      <c r="K11" s="1003"/>
      <c r="L11" s="1004"/>
      <c r="M11" s="1003"/>
      <c r="N11" s="1004"/>
      <c r="O11" s="993"/>
      <c r="P11" s="994"/>
      <c r="Q11" s="993"/>
      <c r="R11" s="994"/>
      <c r="S11" s="995"/>
      <c r="T11" s="996"/>
      <c r="U11" s="993"/>
      <c r="V11" s="994"/>
      <c r="W11" s="993"/>
      <c r="X11" s="999"/>
      <c r="Y11" s="963" t="str">
        <f>IF(AND(K11="標準",Q11="○"),"※下表に記載必要箇所あり(①)",IF(AND(K11="短時間",Q11="○"),"※下表に記載必要箇所あり(②)",IF(AND(K11="教育",Q11="○"),"※下表に記載必要箇所あり(③)","")))</f>
        <v/>
      </c>
      <c r="Z11" s="964"/>
      <c r="AA11" s="964"/>
      <c r="AB11" s="964"/>
      <c r="AC11" s="964"/>
      <c r="AD11" s="964"/>
      <c r="AE11" s="33" t="str">
        <f t="shared" si="0"/>
        <v/>
      </c>
      <c r="AF11" s="30" t="str">
        <f t="shared" si="1"/>
        <v/>
      </c>
      <c r="AG11" s="30" t="str">
        <f t="shared" si="2"/>
        <v/>
      </c>
      <c r="AH11" s="30" t="str">
        <f t="shared" si="3"/>
        <v/>
      </c>
      <c r="AI11" s="30" t="str">
        <f t="shared" si="4"/>
        <v/>
      </c>
      <c r="AJ11" s="30" t="str">
        <f t="shared" si="5"/>
        <v/>
      </c>
      <c r="AK11" s="30" t="str">
        <f t="shared" si="6"/>
        <v/>
      </c>
      <c r="AL11" s="30" t="str">
        <f t="shared" si="7"/>
        <v/>
      </c>
      <c r="AM11" s="33" t="str">
        <f t="shared" si="8"/>
        <v>○</v>
      </c>
      <c r="AN11" s="33" t="str">
        <f t="shared" si="9"/>
        <v/>
      </c>
      <c r="AO11" s="33" t="str">
        <f t="shared" si="10"/>
        <v/>
      </c>
      <c r="AP11" s="33" t="str">
        <f t="shared" si="11"/>
        <v/>
      </c>
      <c r="AQ11" s="33" t="str">
        <f t="shared" si="12"/>
        <v/>
      </c>
      <c r="AR11" s="33" t="str">
        <f t="shared" si="13"/>
        <v/>
      </c>
      <c r="AS11" s="33" t="str">
        <f t="shared" si="14"/>
        <v/>
      </c>
      <c r="AT11" s="33" t="str">
        <f t="shared" si="15"/>
        <v/>
      </c>
      <c r="AU11" s="33" t="str">
        <f t="shared" si="16"/>
        <v/>
      </c>
      <c r="AV11" s="33" t="str">
        <f t="shared" si="17"/>
        <v/>
      </c>
      <c r="AW11" s="33" t="str">
        <f t="shared" si="18"/>
        <v/>
      </c>
      <c r="AX11" s="33" t="str">
        <f t="shared" si="19"/>
        <v/>
      </c>
      <c r="AY11" s="33" t="str">
        <f t="shared" si="20"/>
        <v/>
      </c>
      <c r="AZ11" s="33" t="str">
        <f t="shared" si="21"/>
        <v/>
      </c>
      <c r="BA11" s="33" t="str">
        <f t="shared" si="22"/>
        <v/>
      </c>
      <c r="BB11" s="33" t="str">
        <f t="shared" si="23"/>
        <v/>
      </c>
      <c r="BC11" s="33" t="str">
        <f t="shared" si="24"/>
        <v/>
      </c>
      <c r="BD11" s="33" t="str">
        <f t="shared" si="25"/>
        <v/>
      </c>
      <c r="BE11" s="33" t="str">
        <f t="shared" si="26"/>
        <v/>
      </c>
      <c r="BF11" s="33" t="str">
        <f t="shared" si="27"/>
        <v/>
      </c>
      <c r="BG11" s="33" t="str">
        <f t="shared" si="28"/>
        <v/>
      </c>
      <c r="BH11" s="33" t="str">
        <f t="shared" si="29"/>
        <v/>
      </c>
      <c r="BI11" s="33" t="str">
        <f t="shared" si="30"/>
        <v/>
      </c>
      <c r="BJ11" s="33" t="str">
        <f t="shared" si="31"/>
        <v/>
      </c>
      <c r="BK11" s="33" t="str">
        <f t="shared" si="32"/>
        <v/>
      </c>
      <c r="BL11" s="33" t="str">
        <f t="shared" si="33"/>
        <v/>
      </c>
      <c r="BM11" s="33" t="str">
        <f t="shared" si="34"/>
        <v/>
      </c>
      <c r="BN11" s="33" t="str">
        <f t="shared" si="35"/>
        <v/>
      </c>
      <c r="BO11" s="33" t="str">
        <f t="shared" si="36"/>
        <v/>
      </c>
      <c r="BP11" s="33" t="str">
        <f t="shared" si="37"/>
        <v/>
      </c>
      <c r="BQ11" s="33" t="str">
        <f t="shared" si="38"/>
        <v/>
      </c>
      <c r="BR11" s="33" t="str">
        <f t="shared" si="39"/>
        <v/>
      </c>
      <c r="BS11" s="33" t="str">
        <f t="shared" si="40"/>
        <v/>
      </c>
      <c r="BT11" s="33" t="str">
        <f t="shared" si="41"/>
        <v/>
      </c>
      <c r="BU11" s="33" t="str">
        <f t="shared" si="42"/>
        <v/>
      </c>
      <c r="BV11" s="33" t="str">
        <f t="shared" si="43"/>
        <v/>
      </c>
      <c r="BW11" s="33" t="str">
        <f t="shared" si="44"/>
        <v/>
      </c>
      <c r="BX11" s="33" t="str">
        <f t="shared" si="45"/>
        <v/>
      </c>
      <c r="BY11" s="33" t="str">
        <f t="shared" si="46"/>
        <v/>
      </c>
      <c r="BZ11" s="33" t="str">
        <f t="shared" si="47"/>
        <v/>
      </c>
      <c r="CA11" s="33" t="str">
        <f t="shared" si="48"/>
        <v/>
      </c>
      <c r="CB11" s="33" t="str">
        <f t="shared" si="49"/>
        <v/>
      </c>
      <c r="CC11" s="33" t="str">
        <f t="shared" si="50"/>
        <v/>
      </c>
      <c r="CD11" s="33" t="str">
        <f t="shared" si="51"/>
        <v/>
      </c>
      <c r="CE11" s="33" t="str">
        <f t="shared" si="52"/>
        <v/>
      </c>
      <c r="CF11" s="33" t="str">
        <f t="shared" si="53"/>
        <v/>
      </c>
      <c r="CG11" s="33" t="str">
        <f t="shared" si="54"/>
        <v/>
      </c>
      <c r="CH11" s="33" t="str">
        <f t="shared" si="55"/>
        <v/>
      </c>
      <c r="CI11" s="33" t="str">
        <f t="shared" si="56"/>
        <v/>
      </c>
      <c r="CJ11" s="33" t="str">
        <f t="shared" si="57"/>
        <v/>
      </c>
      <c r="CK11" s="33" t="str">
        <f t="shared" si="58"/>
        <v/>
      </c>
      <c r="CL11" s="33" t="str">
        <f t="shared" si="59"/>
        <v/>
      </c>
      <c r="CM11" s="33" t="str">
        <f t="shared" si="60"/>
        <v/>
      </c>
      <c r="CN11" s="33" t="str">
        <f t="shared" si="61"/>
        <v/>
      </c>
      <c r="CO11" s="33" t="str">
        <f t="shared" si="62"/>
        <v/>
      </c>
      <c r="CP11" s="33" t="str">
        <f t="shared" si="63"/>
        <v/>
      </c>
      <c r="CQ11" s="33" t="str">
        <f t="shared" si="64"/>
        <v/>
      </c>
      <c r="CR11" s="33" t="str">
        <f t="shared" si="65"/>
        <v/>
      </c>
      <c r="CS11" s="33" t="str">
        <f t="shared" si="66"/>
        <v/>
      </c>
      <c r="CT11" s="33" t="str">
        <f t="shared" si="67"/>
        <v/>
      </c>
      <c r="CU11" s="33" t="str">
        <f t="shared" si="68"/>
        <v/>
      </c>
      <c r="CV11" s="33" t="str">
        <f t="shared" si="69"/>
        <v/>
      </c>
      <c r="CW11" s="33" t="str">
        <f t="shared" si="70"/>
        <v/>
      </c>
      <c r="CX11" s="33" t="str">
        <f t="shared" si="71"/>
        <v/>
      </c>
      <c r="CY11" s="33" t="str">
        <f t="shared" si="72"/>
        <v/>
      </c>
      <c r="CZ11" s="33" t="str">
        <f t="shared" si="73"/>
        <v/>
      </c>
      <c r="DA11" s="33" t="str">
        <f t="shared" si="74"/>
        <v/>
      </c>
      <c r="DB11" s="33" t="str">
        <f t="shared" si="75"/>
        <v/>
      </c>
      <c r="DC11" s="33" t="str">
        <f t="shared" si="76"/>
        <v/>
      </c>
      <c r="DD11" s="113" t="s">
        <v>11</v>
      </c>
      <c r="DE11" s="113" t="s">
        <v>47</v>
      </c>
      <c r="DF11" s="113" t="s">
        <v>12</v>
      </c>
    </row>
    <row r="12" spans="1:113" ht="13.5" customHeight="1">
      <c r="A12" s="997">
        <f t="shared" si="77"/>
        <v>3</v>
      </c>
      <c r="B12" s="998"/>
      <c r="C12" s="993"/>
      <c r="D12" s="999"/>
      <c r="E12" s="994"/>
      <c r="F12" s="993"/>
      <c r="G12" s="999"/>
      <c r="H12" s="994"/>
      <c r="I12" s="993"/>
      <c r="J12" s="994"/>
      <c r="K12" s="1003"/>
      <c r="L12" s="1004"/>
      <c r="M12" s="1003"/>
      <c r="N12" s="1004"/>
      <c r="O12" s="993"/>
      <c r="P12" s="994"/>
      <c r="Q12" s="993"/>
      <c r="R12" s="994"/>
      <c r="S12" s="995"/>
      <c r="T12" s="996"/>
      <c r="U12" s="993"/>
      <c r="V12" s="994"/>
      <c r="W12" s="993"/>
      <c r="X12" s="999"/>
      <c r="Y12" s="963" t="str">
        <f t="shared" ref="Y12:Y28" si="78">IF(AND(K12="標準",Q12="○"),"※下表に記載必要箇所あり(①)",IF(AND(K12="短時間",Q12="○"),"※下表に記載必要箇所あり(②)",IF(AND(K12="教育",Q12="○"),"※下表に記載必要箇所あり(③)","")))</f>
        <v/>
      </c>
      <c r="Z12" s="964"/>
      <c r="AA12" s="964"/>
      <c r="AB12" s="964"/>
      <c r="AC12" s="964"/>
      <c r="AD12" s="964"/>
      <c r="AE12" s="33" t="str">
        <f t="shared" si="0"/>
        <v/>
      </c>
      <c r="AF12" s="30" t="str">
        <f t="shared" si="1"/>
        <v/>
      </c>
      <c r="AG12" s="30" t="str">
        <f t="shared" si="2"/>
        <v/>
      </c>
      <c r="AH12" s="30" t="str">
        <f t="shared" si="3"/>
        <v/>
      </c>
      <c r="AI12" s="30" t="str">
        <f t="shared" si="4"/>
        <v/>
      </c>
      <c r="AJ12" s="30" t="str">
        <f t="shared" si="5"/>
        <v/>
      </c>
      <c r="AK12" s="30" t="str">
        <f t="shared" si="6"/>
        <v/>
      </c>
      <c r="AL12" s="30" t="str">
        <f t="shared" si="7"/>
        <v/>
      </c>
      <c r="AM12" s="33" t="str">
        <f t="shared" si="8"/>
        <v>○</v>
      </c>
      <c r="AN12" s="33" t="str">
        <f t="shared" si="9"/>
        <v/>
      </c>
      <c r="AO12" s="33" t="str">
        <f t="shared" si="10"/>
        <v/>
      </c>
      <c r="AP12" s="33" t="str">
        <f t="shared" si="11"/>
        <v/>
      </c>
      <c r="AQ12" s="33" t="str">
        <f t="shared" si="12"/>
        <v/>
      </c>
      <c r="AR12" s="33" t="str">
        <f t="shared" si="13"/>
        <v/>
      </c>
      <c r="AS12" s="33" t="str">
        <f t="shared" si="14"/>
        <v/>
      </c>
      <c r="AT12" s="33" t="str">
        <f t="shared" si="15"/>
        <v/>
      </c>
      <c r="AU12" s="33" t="str">
        <f t="shared" si="16"/>
        <v/>
      </c>
      <c r="AV12" s="33" t="str">
        <f t="shared" si="17"/>
        <v/>
      </c>
      <c r="AW12" s="33" t="str">
        <f t="shared" si="18"/>
        <v/>
      </c>
      <c r="AX12" s="33" t="str">
        <f t="shared" si="19"/>
        <v/>
      </c>
      <c r="AY12" s="33" t="str">
        <f t="shared" si="20"/>
        <v/>
      </c>
      <c r="AZ12" s="33" t="str">
        <f t="shared" si="21"/>
        <v/>
      </c>
      <c r="BA12" s="33" t="str">
        <f t="shared" si="22"/>
        <v/>
      </c>
      <c r="BB12" s="33" t="str">
        <f t="shared" si="23"/>
        <v/>
      </c>
      <c r="BC12" s="33" t="str">
        <f t="shared" si="24"/>
        <v/>
      </c>
      <c r="BD12" s="33" t="str">
        <f t="shared" si="25"/>
        <v/>
      </c>
      <c r="BE12" s="33" t="str">
        <f t="shared" si="26"/>
        <v/>
      </c>
      <c r="BF12" s="33" t="str">
        <f t="shared" si="27"/>
        <v/>
      </c>
      <c r="BG12" s="33" t="str">
        <f t="shared" si="28"/>
        <v/>
      </c>
      <c r="BH12" s="33" t="str">
        <f t="shared" si="29"/>
        <v/>
      </c>
      <c r="BI12" s="33" t="str">
        <f t="shared" si="30"/>
        <v/>
      </c>
      <c r="BJ12" s="33" t="str">
        <f t="shared" si="31"/>
        <v/>
      </c>
      <c r="BK12" s="33" t="str">
        <f t="shared" si="32"/>
        <v/>
      </c>
      <c r="BL12" s="33" t="str">
        <f t="shared" si="33"/>
        <v/>
      </c>
      <c r="BM12" s="33" t="str">
        <f t="shared" si="34"/>
        <v/>
      </c>
      <c r="BN12" s="33" t="str">
        <f t="shared" si="35"/>
        <v/>
      </c>
      <c r="BO12" s="33" t="str">
        <f t="shared" si="36"/>
        <v/>
      </c>
      <c r="BP12" s="33" t="str">
        <f t="shared" si="37"/>
        <v/>
      </c>
      <c r="BQ12" s="33" t="str">
        <f t="shared" si="38"/>
        <v/>
      </c>
      <c r="BR12" s="33" t="str">
        <f t="shared" si="39"/>
        <v/>
      </c>
      <c r="BS12" s="33" t="str">
        <f t="shared" si="40"/>
        <v/>
      </c>
      <c r="BT12" s="33" t="str">
        <f t="shared" si="41"/>
        <v/>
      </c>
      <c r="BU12" s="33" t="str">
        <f t="shared" si="42"/>
        <v/>
      </c>
      <c r="BV12" s="33" t="str">
        <f t="shared" si="43"/>
        <v/>
      </c>
      <c r="BW12" s="33" t="str">
        <f t="shared" si="44"/>
        <v/>
      </c>
      <c r="BX12" s="33" t="str">
        <f t="shared" si="45"/>
        <v/>
      </c>
      <c r="BY12" s="33" t="str">
        <f t="shared" si="46"/>
        <v/>
      </c>
      <c r="BZ12" s="33" t="str">
        <f t="shared" si="47"/>
        <v/>
      </c>
      <c r="CA12" s="33" t="str">
        <f t="shared" si="48"/>
        <v/>
      </c>
      <c r="CB12" s="33" t="str">
        <f t="shared" si="49"/>
        <v/>
      </c>
      <c r="CC12" s="33" t="str">
        <f t="shared" si="50"/>
        <v/>
      </c>
      <c r="CD12" s="33" t="str">
        <f t="shared" si="51"/>
        <v/>
      </c>
      <c r="CE12" s="33" t="str">
        <f t="shared" si="52"/>
        <v/>
      </c>
      <c r="CF12" s="33" t="str">
        <f t="shared" si="53"/>
        <v/>
      </c>
      <c r="CG12" s="33" t="str">
        <f t="shared" si="54"/>
        <v/>
      </c>
      <c r="CH12" s="33" t="str">
        <f t="shared" si="55"/>
        <v/>
      </c>
      <c r="CI12" s="33" t="str">
        <f t="shared" si="56"/>
        <v/>
      </c>
      <c r="CJ12" s="33" t="str">
        <f t="shared" si="57"/>
        <v/>
      </c>
      <c r="CK12" s="33" t="str">
        <f t="shared" si="58"/>
        <v/>
      </c>
      <c r="CL12" s="33" t="str">
        <f t="shared" si="59"/>
        <v/>
      </c>
      <c r="CM12" s="33" t="str">
        <f t="shared" si="60"/>
        <v/>
      </c>
      <c r="CN12" s="33" t="str">
        <f t="shared" si="61"/>
        <v/>
      </c>
      <c r="CO12" s="33" t="str">
        <f t="shared" si="62"/>
        <v/>
      </c>
      <c r="CP12" s="33" t="str">
        <f t="shared" si="63"/>
        <v/>
      </c>
      <c r="CQ12" s="33" t="str">
        <f t="shared" si="64"/>
        <v/>
      </c>
      <c r="CR12" s="33" t="str">
        <f t="shared" si="65"/>
        <v/>
      </c>
      <c r="CS12" s="33" t="str">
        <f t="shared" si="66"/>
        <v/>
      </c>
      <c r="CT12" s="33" t="str">
        <f t="shared" si="67"/>
        <v/>
      </c>
      <c r="CU12" s="33" t="str">
        <f t="shared" si="68"/>
        <v/>
      </c>
      <c r="CV12" s="33" t="str">
        <f t="shared" si="69"/>
        <v/>
      </c>
      <c r="CW12" s="33" t="str">
        <f t="shared" si="70"/>
        <v/>
      </c>
      <c r="CX12" s="33" t="str">
        <f t="shared" si="71"/>
        <v/>
      </c>
      <c r="CY12" s="33" t="str">
        <f t="shared" si="72"/>
        <v/>
      </c>
      <c r="CZ12" s="33" t="str">
        <f t="shared" si="73"/>
        <v/>
      </c>
      <c r="DA12" s="33" t="str">
        <f t="shared" si="74"/>
        <v/>
      </c>
      <c r="DB12" s="33" t="str">
        <f t="shared" si="75"/>
        <v/>
      </c>
      <c r="DC12" s="33" t="str">
        <f t="shared" si="76"/>
        <v/>
      </c>
      <c r="DD12" s="35" t="s">
        <v>45</v>
      </c>
      <c r="DE12" s="113" t="s">
        <v>46</v>
      </c>
      <c r="DF12" s="113" t="s">
        <v>214</v>
      </c>
    </row>
    <row r="13" spans="1:113" ht="13.5" customHeight="1">
      <c r="A13" s="997">
        <f t="shared" si="77"/>
        <v>4</v>
      </c>
      <c r="B13" s="998"/>
      <c r="C13" s="993"/>
      <c r="D13" s="999"/>
      <c r="E13" s="994"/>
      <c r="F13" s="993"/>
      <c r="G13" s="999"/>
      <c r="H13" s="994"/>
      <c r="I13" s="993"/>
      <c r="J13" s="994"/>
      <c r="K13" s="1003"/>
      <c r="L13" s="1004"/>
      <c r="M13" s="1003"/>
      <c r="N13" s="1004"/>
      <c r="O13" s="993"/>
      <c r="P13" s="994"/>
      <c r="Q13" s="993"/>
      <c r="R13" s="994"/>
      <c r="S13" s="995"/>
      <c r="T13" s="996"/>
      <c r="U13" s="993"/>
      <c r="V13" s="994"/>
      <c r="W13" s="993"/>
      <c r="X13" s="999"/>
      <c r="Y13" s="963" t="str">
        <f t="shared" si="78"/>
        <v/>
      </c>
      <c r="Z13" s="964"/>
      <c r="AA13" s="964"/>
      <c r="AB13" s="964"/>
      <c r="AC13" s="964"/>
      <c r="AD13" s="964"/>
      <c r="AE13" s="33" t="str">
        <f t="shared" si="0"/>
        <v/>
      </c>
      <c r="AF13" s="30" t="str">
        <f t="shared" si="1"/>
        <v/>
      </c>
      <c r="AG13" s="30" t="str">
        <f t="shared" si="2"/>
        <v/>
      </c>
      <c r="AH13" s="30" t="str">
        <f t="shared" si="3"/>
        <v/>
      </c>
      <c r="AI13" s="30" t="str">
        <f t="shared" si="4"/>
        <v/>
      </c>
      <c r="AJ13" s="30" t="str">
        <f t="shared" si="5"/>
        <v/>
      </c>
      <c r="AK13" s="30" t="str">
        <f t="shared" si="6"/>
        <v/>
      </c>
      <c r="AL13" s="30" t="str">
        <f t="shared" si="7"/>
        <v/>
      </c>
      <c r="AM13" s="33" t="str">
        <f t="shared" si="8"/>
        <v>○</v>
      </c>
      <c r="AN13" s="33" t="str">
        <f t="shared" si="9"/>
        <v/>
      </c>
      <c r="AO13" s="33" t="str">
        <f t="shared" si="10"/>
        <v/>
      </c>
      <c r="AP13" s="33" t="str">
        <f t="shared" si="11"/>
        <v/>
      </c>
      <c r="AQ13" s="33" t="str">
        <f t="shared" si="12"/>
        <v/>
      </c>
      <c r="AR13" s="33" t="str">
        <f t="shared" si="13"/>
        <v/>
      </c>
      <c r="AS13" s="33" t="str">
        <f t="shared" si="14"/>
        <v/>
      </c>
      <c r="AT13" s="33" t="str">
        <f t="shared" si="15"/>
        <v/>
      </c>
      <c r="AU13" s="33" t="str">
        <f t="shared" si="16"/>
        <v/>
      </c>
      <c r="AV13" s="33" t="str">
        <f t="shared" si="17"/>
        <v/>
      </c>
      <c r="AW13" s="33" t="str">
        <f t="shared" si="18"/>
        <v/>
      </c>
      <c r="AX13" s="33" t="str">
        <f t="shared" si="19"/>
        <v/>
      </c>
      <c r="AY13" s="33" t="str">
        <f t="shared" si="20"/>
        <v/>
      </c>
      <c r="AZ13" s="33" t="str">
        <f t="shared" si="21"/>
        <v/>
      </c>
      <c r="BA13" s="33" t="str">
        <f t="shared" si="22"/>
        <v/>
      </c>
      <c r="BB13" s="33" t="str">
        <f t="shared" si="23"/>
        <v/>
      </c>
      <c r="BC13" s="33" t="str">
        <f t="shared" si="24"/>
        <v/>
      </c>
      <c r="BD13" s="33" t="str">
        <f t="shared" si="25"/>
        <v/>
      </c>
      <c r="BE13" s="33" t="str">
        <f t="shared" si="26"/>
        <v/>
      </c>
      <c r="BF13" s="33" t="str">
        <f t="shared" si="27"/>
        <v/>
      </c>
      <c r="BG13" s="33" t="str">
        <f t="shared" si="28"/>
        <v/>
      </c>
      <c r="BH13" s="33" t="str">
        <f t="shared" si="29"/>
        <v/>
      </c>
      <c r="BI13" s="33" t="str">
        <f t="shared" si="30"/>
        <v/>
      </c>
      <c r="BJ13" s="33" t="str">
        <f t="shared" si="31"/>
        <v/>
      </c>
      <c r="BK13" s="33" t="str">
        <f t="shared" si="32"/>
        <v/>
      </c>
      <c r="BL13" s="33" t="str">
        <f t="shared" si="33"/>
        <v/>
      </c>
      <c r="BM13" s="33" t="str">
        <f t="shared" si="34"/>
        <v/>
      </c>
      <c r="BN13" s="33" t="str">
        <f t="shared" si="35"/>
        <v/>
      </c>
      <c r="BO13" s="33" t="str">
        <f t="shared" si="36"/>
        <v/>
      </c>
      <c r="BP13" s="33" t="str">
        <f t="shared" si="37"/>
        <v/>
      </c>
      <c r="BQ13" s="33" t="str">
        <f t="shared" si="38"/>
        <v/>
      </c>
      <c r="BR13" s="33" t="str">
        <f t="shared" si="39"/>
        <v/>
      </c>
      <c r="BS13" s="33" t="str">
        <f t="shared" si="40"/>
        <v/>
      </c>
      <c r="BT13" s="33" t="str">
        <f t="shared" si="41"/>
        <v/>
      </c>
      <c r="BU13" s="33" t="str">
        <f t="shared" si="42"/>
        <v/>
      </c>
      <c r="BV13" s="33" t="str">
        <f t="shared" si="43"/>
        <v/>
      </c>
      <c r="BW13" s="33" t="str">
        <f t="shared" si="44"/>
        <v/>
      </c>
      <c r="BX13" s="33" t="str">
        <f t="shared" si="45"/>
        <v/>
      </c>
      <c r="BY13" s="33" t="str">
        <f t="shared" si="46"/>
        <v/>
      </c>
      <c r="BZ13" s="33" t="str">
        <f t="shared" si="47"/>
        <v/>
      </c>
      <c r="CA13" s="33" t="str">
        <f t="shared" si="48"/>
        <v/>
      </c>
      <c r="CB13" s="33" t="str">
        <f t="shared" si="49"/>
        <v/>
      </c>
      <c r="CC13" s="33" t="str">
        <f t="shared" si="50"/>
        <v/>
      </c>
      <c r="CD13" s="33" t="str">
        <f t="shared" si="51"/>
        <v/>
      </c>
      <c r="CE13" s="33" t="str">
        <f t="shared" si="52"/>
        <v/>
      </c>
      <c r="CF13" s="33" t="str">
        <f t="shared" si="53"/>
        <v/>
      </c>
      <c r="CG13" s="33" t="str">
        <f t="shared" si="54"/>
        <v/>
      </c>
      <c r="CH13" s="33" t="str">
        <f t="shared" si="55"/>
        <v/>
      </c>
      <c r="CI13" s="33" t="str">
        <f t="shared" si="56"/>
        <v/>
      </c>
      <c r="CJ13" s="33" t="str">
        <f t="shared" si="57"/>
        <v/>
      </c>
      <c r="CK13" s="33" t="str">
        <f t="shared" si="58"/>
        <v/>
      </c>
      <c r="CL13" s="33" t="str">
        <f t="shared" si="59"/>
        <v/>
      </c>
      <c r="CM13" s="33" t="str">
        <f t="shared" si="60"/>
        <v/>
      </c>
      <c r="CN13" s="33" t="str">
        <f t="shared" si="61"/>
        <v/>
      </c>
      <c r="CO13" s="33" t="str">
        <f t="shared" si="62"/>
        <v/>
      </c>
      <c r="CP13" s="33" t="str">
        <f t="shared" si="63"/>
        <v/>
      </c>
      <c r="CQ13" s="33" t="str">
        <f t="shared" si="64"/>
        <v/>
      </c>
      <c r="CR13" s="33" t="str">
        <f t="shared" si="65"/>
        <v/>
      </c>
      <c r="CS13" s="33" t="str">
        <f t="shared" si="66"/>
        <v/>
      </c>
      <c r="CT13" s="33" t="str">
        <f t="shared" si="67"/>
        <v/>
      </c>
      <c r="CU13" s="33" t="str">
        <f t="shared" si="68"/>
        <v/>
      </c>
      <c r="CV13" s="33" t="str">
        <f t="shared" si="69"/>
        <v/>
      </c>
      <c r="CW13" s="33" t="str">
        <f t="shared" si="70"/>
        <v/>
      </c>
      <c r="CX13" s="33" t="str">
        <f t="shared" si="71"/>
        <v/>
      </c>
      <c r="CY13" s="33" t="str">
        <f t="shared" si="72"/>
        <v/>
      </c>
      <c r="CZ13" s="33" t="str">
        <f t="shared" si="73"/>
        <v/>
      </c>
      <c r="DA13" s="33" t="str">
        <f t="shared" si="74"/>
        <v/>
      </c>
      <c r="DB13" s="33" t="str">
        <f t="shared" si="75"/>
        <v/>
      </c>
      <c r="DC13" s="33" t="str">
        <f t="shared" si="76"/>
        <v/>
      </c>
      <c r="DD13" s="35"/>
      <c r="DE13" s="113" t="s">
        <v>54</v>
      </c>
    </row>
    <row r="14" spans="1:113" ht="13.5" customHeight="1">
      <c r="A14" s="997">
        <f t="shared" si="77"/>
        <v>5</v>
      </c>
      <c r="B14" s="998"/>
      <c r="C14" s="993"/>
      <c r="D14" s="999"/>
      <c r="E14" s="994"/>
      <c r="F14" s="993"/>
      <c r="G14" s="999"/>
      <c r="H14" s="994"/>
      <c r="I14" s="993"/>
      <c r="J14" s="994"/>
      <c r="K14" s="1003"/>
      <c r="L14" s="1004"/>
      <c r="M14" s="1003"/>
      <c r="N14" s="1004"/>
      <c r="O14" s="993"/>
      <c r="P14" s="994"/>
      <c r="Q14" s="993"/>
      <c r="R14" s="994"/>
      <c r="S14" s="995"/>
      <c r="T14" s="996"/>
      <c r="U14" s="993"/>
      <c r="V14" s="994"/>
      <c r="W14" s="993"/>
      <c r="X14" s="999"/>
      <c r="Y14" s="963" t="str">
        <f t="shared" si="78"/>
        <v/>
      </c>
      <c r="Z14" s="964"/>
      <c r="AA14" s="964"/>
      <c r="AB14" s="964"/>
      <c r="AC14" s="964"/>
      <c r="AD14" s="964"/>
      <c r="AE14" s="33" t="str">
        <f t="shared" si="0"/>
        <v/>
      </c>
      <c r="AF14" s="30" t="str">
        <f t="shared" si="1"/>
        <v/>
      </c>
      <c r="AG14" s="30" t="str">
        <f t="shared" si="2"/>
        <v/>
      </c>
      <c r="AH14" s="30" t="str">
        <f t="shared" si="3"/>
        <v/>
      </c>
      <c r="AI14" s="30" t="str">
        <f t="shared" si="4"/>
        <v/>
      </c>
      <c r="AJ14" s="30" t="str">
        <f t="shared" si="5"/>
        <v/>
      </c>
      <c r="AK14" s="30" t="str">
        <f t="shared" si="6"/>
        <v/>
      </c>
      <c r="AL14" s="30" t="str">
        <f t="shared" si="7"/>
        <v/>
      </c>
      <c r="AM14" s="33" t="str">
        <f t="shared" si="8"/>
        <v>○</v>
      </c>
      <c r="AN14" s="33" t="str">
        <f t="shared" si="9"/>
        <v/>
      </c>
      <c r="AO14" s="33" t="str">
        <f t="shared" si="10"/>
        <v/>
      </c>
      <c r="AP14" s="33" t="str">
        <f t="shared" si="11"/>
        <v/>
      </c>
      <c r="AQ14" s="33" t="str">
        <f t="shared" si="12"/>
        <v/>
      </c>
      <c r="AR14" s="33" t="str">
        <f t="shared" si="13"/>
        <v/>
      </c>
      <c r="AS14" s="33" t="str">
        <f t="shared" si="14"/>
        <v/>
      </c>
      <c r="AT14" s="33" t="str">
        <f t="shared" si="15"/>
        <v/>
      </c>
      <c r="AU14" s="33" t="str">
        <f t="shared" si="16"/>
        <v/>
      </c>
      <c r="AV14" s="33" t="str">
        <f t="shared" si="17"/>
        <v/>
      </c>
      <c r="AW14" s="33" t="str">
        <f t="shared" si="18"/>
        <v/>
      </c>
      <c r="AX14" s="33" t="str">
        <f t="shared" si="19"/>
        <v/>
      </c>
      <c r="AY14" s="33" t="str">
        <f t="shared" si="20"/>
        <v/>
      </c>
      <c r="AZ14" s="33" t="str">
        <f t="shared" si="21"/>
        <v/>
      </c>
      <c r="BA14" s="33" t="str">
        <f t="shared" si="22"/>
        <v/>
      </c>
      <c r="BB14" s="33" t="str">
        <f t="shared" si="23"/>
        <v/>
      </c>
      <c r="BC14" s="33" t="str">
        <f t="shared" si="24"/>
        <v/>
      </c>
      <c r="BD14" s="33" t="str">
        <f t="shared" si="25"/>
        <v/>
      </c>
      <c r="BE14" s="33" t="str">
        <f t="shared" si="26"/>
        <v/>
      </c>
      <c r="BF14" s="33" t="str">
        <f t="shared" si="27"/>
        <v/>
      </c>
      <c r="BG14" s="33" t="str">
        <f t="shared" si="28"/>
        <v/>
      </c>
      <c r="BH14" s="33" t="str">
        <f t="shared" si="29"/>
        <v/>
      </c>
      <c r="BI14" s="33" t="str">
        <f t="shared" si="30"/>
        <v/>
      </c>
      <c r="BJ14" s="33" t="str">
        <f t="shared" si="31"/>
        <v/>
      </c>
      <c r="BK14" s="33" t="str">
        <f t="shared" si="32"/>
        <v/>
      </c>
      <c r="BL14" s="33" t="str">
        <f t="shared" si="33"/>
        <v/>
      </c>
      <c r="BM14" s="33" t="str">
        <f t="shared" si="34"/>
        <v/>
      </c>
      <c r="BN14" s="33" t="str">
        <f t="shared" si="35"/>
        <v/>
      </c>
      <c r="BO14" s="33" t="str">
        <f t="shared" si="36"/>
        <v/>
      </c>
      <c r="BP14" s="33" t="str">
        <f t="shared" si="37"/>
        <v/>
      </c>
      <c r="BQ14" s="33" t="str">
        <f t="shared" si="38"/>
        <v/>
      </c>
      <c r="BR14" s="33" t="str">
        <f t="shared" si="39"/>
        <v/>
      </c>
      <c r="BS14" s="33" t="str">
        <f t="shared" si="40"/>
        <v/>
      </c>
      <c r="BT14" s="33" t="str">
        <f t="shared" si="41"/>
        <v/>
      </c>
      <c r="BU14" s="33" t="str">
        <f t="shared" si="42"/>
        <v/>
      </c>
      <c r="BV14" s="33" t="str">
        <f t="shared" si="43"/>
        <v/>
      </c>
      <c r="BW14" s="33" t="str">
        <f t="shared" si="44"/>
        <v/>
      </c>
      <c r="BX14" s="33" t="str">
        <f t="shared" si="45"/>
        <v/>
      </c>
      <c r="BY14" s="33" t="str">
        <f t="shared" si="46"/>
        <v/>
      </c>
      <c r="BZ14" s="33" t="str">
        <f t="shared" si="47"/>
        <v/>
      </c>
      <c r="CA14" s="33" t="str">
        <f t="shared" si="48"/>
        <v/>
      </c>
      <c r="CB14" s="33" t="str">
        <f t="shared" si="49"/>
        <v/>
      </c>
      <c r="CC14" s="33" t="str">
        <f t="shared" si="50"/>
        <v/>
      </c>
      <c r="CD14" s="33" t="str">
        <f t="shared" si="51"/>
        <v/>
      </c>
      <c r="CE14" s="33" t="str">
        <f t="shared" si="52"/>
        <v/>
      </c>
      <c r="CF14" s="33" t="str">
        <f t="shared" si="53"/>
        <v/>
      </c>
      <c r="CG14" s="33" t="str">
        <f t="shared" si="54"/>
        <v/>
      </c>
      <c r="CH14" s="33" t="str">
        <f t="shared" si="55"/>
        <v/>
      </c>
      <c r="CI14" s="33" t="str">
        <f t="shared" si="56"/>
        <v/>
      </c>
      <c r="CJ14" s="33" t="str">
        <f t="shared" si="57"/>
        <v/>
      </c>
      <c r="CK14" s="33" t="str">
        <f t="shared" si="58"/>
        <v/>
      </c>
      <c r="CL14" s="33" t="str">
        <f t="shared" si="59"/>
        <v/>
      </c>
      <c r="CM14" s="33" t="str">
        <f t="shared" si="60"/>
        <v/>
      </c>
      <c r="CN14" s="33" t="str">
        <f t="shared" si="61"/>
        <v/>
      </c>
      <c r="CO14" s="33" t="str">
        <f t="shared" si="62"/>
        <v/>
      </c>
      <c r="CP14" s="33" t="str">
        <f t="shared" si="63"/>
        <v/>
      </c>
      <c r="CQ14" s="33" t="str">
        <f t="shared" si="64"/>
        <v/>
      </c>
      <c r="CR14" s="33" t="str">
        <f t="shared" si="65"/>
        <v/>
      </c>
      <c r="CS14" s="33" t="str">
        <f t="shared" si="66"/>
        <v/>
      </c>
      <c r="CT14" s="33" t="str">
        <f t="shared" si="67"/>
        <v/>
      </c>
      <c r="CU14" s="33" t="str">
        <f t="shared" si="68"/>
        <v/>
      </c>
      <c r="CV14" s="33" t="str">
        <f t="shared" si="69"/>
        <v/>
      </c>
      <c r="CW14" s="33" t="str">
        <f t="shared" si="70"/>
        <v/>
      </c>
      <c r="CX14" s="33" t="str">
        <f t="shared" si="71"/>
        <v/>
      </c>
      <c r="CY14" s="33" t="str">
        <f t="shared" si="72"/>
        <v/>
      </c>
      <c r="CZ14" s="33" t="str">
        <f t="shared" si="73"/>
        <v/>
      </c>
      <c r="DA14" s="33" t="str">
        <f t="shared" si="74"/>
        <v/>
      </c>
      <c r="DB14" s="33" t="str">
        <f t="shared" si="75"/>
        <v/>
      </c>
      <c r="DC14" s="33" t="str">
        <f t="shared" si="76"/>
        <v/>
      </c>
      <c r="DD14" s="35"/>
      <c r="DE14" s="113" t="s">
        <v>44</v>
      </c>
    </row>
    <row r="15" spans="1:113" ht="13.5" customHeight="1">
      <c r="A15" s="997">
        <f t="shared" si="77"/>
        <v>6</v>
      </c>
      <c r="B15" s="998"/>
      <c r="C15" s="993"/>
      <c r="D15" s="999"/>
      <c r="E15" s="994"/>
      <c r="F15" s="1000"/>
      <c r="G15" s="1001"/>
      <c r="H15" s="1002"/>
      <c r="I15" s="993"/>
      <c r="J15" s="994"/>
      <c r="K15" s="1003"/>
      <c r="L15" s="1004"/>
      <c r="M15" s="1003"/>
      <c r="N15" s="1004"/>
      <c r="O15" s="993"/>
      <c r="P15" s="994"/>
      <c r="Q15" s="993"/>
      <c r="R15" s="994"/>
      <c r="S15" s="995"/>
      <c r="T15" s="996"/>
      <c r="U15" s="993"/>
      <c r="V15" s="994"/>
      <c r="W15" s="993"/>
      <c r="X15" s="999"/>
      <c r="Y15" s="963" t="str">
        <f t="shared" si="78"/>
        <v/>
      </c>
      <c r="Z15" s="964"/>
      <c r="AA15" s="964"/>
      <c r="AB15" s="964"/>
      <c r="AC15" s="964"/>
      <c r="AD15" s="964"/>
      <c r="AE15" s="33" t="str">
        <f t="shared" si="0"/>
        <v/>
      </c>
      <c r="AF15" s="30" t="str">
        <f t="shared" si="1"/>
        <v/>
      </c>
      <c r="AG15" s="30" t="str">
        <f t="shared" si="2"/>
        <v/>
      </c>
      <c r="AH15" s="30" t="str">
        <f t="shared" si="3"/>
        <v/>
      </c>
      <c r="AI15" s="30" t="str">
        <f t="shared" si="4"/>
        <v/>
      </c>
      <c r="AJ15" s="30" t="str">
        <f t="shared" si="5"/>
        <v/>
      </c>
      <c r="AK15" s="30" t="str">
        <f t="shared" si="6"/>
        <v/>
      </c>
      <c r="AL15" s="30" t="str">
        <f t="shared" si="7"/>
        <v/>
      </c>
      <c r="AM15" s="33" t="str">
        <f t="shared" si="8"/>
        <v>○</v>
      </c>
      <c r="AN15" s="33" t="str">
        <f t="shared" si="9"/>
        <v/>
      </c>
      <c r="AO15" s="33" t="str">
        <f t="shared" si="10"/>
        <v/>
      </c>
      <c r="AP15" s="33" t="str">
        <f t="shared" si="11"/>
        <v/>
      </c>
      <c r="AQ15" s="33" t="str">
        <f t="shared" si="12"/>
        <v/>
      </c>
      <c r="AR15" s="33" t="str">
        <f t="shared" si="13"/>
        <v/>
      </c>
      <c r="AS15" s="33" t="str">
        <f t="shared" si="14"/>
        <v/>
      </c>
      <c r="AT15" s="33" t="str">
        <f t="shared" si="15"/>
        <v/>
      </c>
      <c r="AU15" s="33" t="str">
        <f t="shared" si="16"/>
        <v/>
      </c>
      <c r="AV15" s="33" t="str">
        <f t="shared" si="17"/>
        <v/>
      </c>
      <c r="AW15" s="33" t="str">
        <f t="shared" si="18"/>
        <v/>
      </c>
      <c r="AX15" s="33" t="str">
        <f t="shared" si="19"/>
        <v/>
      </c>
      <c r="AY15" s="33" t="str">
        <f t="shared" si="20"/>
        <v/>
      </c>
      <c r="AZ15" s="33" t="str">
        <f t="shared" si="21"/>
        <v/>
      </c>
      <c r="BA15" s="33" t="str">
        <f t="shared" si="22"/>
        <v/>
      </c>
      <c r="BB15" s="33" t="str">
        <f t="shared" si="23"/>
        <v/>
      </c>
      <c r="BC15" s="33" t="str">
        <f t="shared" si="24"/>
        <v/>
      </c>
      <c r="BD15" s="33" t="str">
        <f t="shared" si="25"/>
        <v/>
      </c>
      <c r="BE15" s="33" t="str">
        <f t="shared" si="26"/>
        <v/>
      </c>
      <c r="BF15" s="33" t="str">
        <f t="shared" si="27"/>
        <v/>
      </c>
      <c r="BG15" s="33" t="str">
        <f t="shared" si="28"/>
        <v/>
      </c>
      <c r="BH15" s="33" t="str">
        <f t="shared" si="29"/>
        <v/>
      </c>
      <c r="BI15" s="33" t="str">
        <f t="shared" si="30"/>
        <v/>
      </c>
      <c r="BJ15" s="33" t="str">
        <f t="shared" si="31"/>
        <v/>
      </c>
      <c r="BK15" s="33" t="str">
        <f t="shared" si="32"/>
        <v/>
      </c>
      <c r="BL15" s="33" t="str">
        <f t="shared" si="33"/>
        <v/>
      </c>
      <c r="BM15" s="33" t="str">
        <f t="shared" si="34"/>
        <v/>
      </c>
      <c r="BN15" s="33" t="str">
        <f t="shared" si="35"/>
        <v/>
      </c>
      <c r="BO15" s="33" t="str">
        <f t="shared" si="36"/>
        <v/>
      </c>
      <c r="BP15" s="33" t="str">
        <f t="shared" si="37"/>
        <v/>
      </c>
      <c r="BQ15" s="33" t="str">
        <f t="shared" si="38"/>
        <v/>
      </c>
      <c r="BR15" s="33" t="str">
        <f t="shared" si="39"/>
        <v/>
      </c>
      <c r="BS15" s="33" t="str">
        <f t="shared" si="40"/>
        <v/>
      </c>
      <c r="BT15" s="33" t="str">
        <f t="shared" si="41"/>
        <v/>
      </c>
      <c r="BU15" s="33" t="str">
        <f t="shared" si="42"/>
        <v/>
      </c>
      <c r="BV15" s="33" t="str">
        <f t="shared" si="43"/>
        <v/>
      </c>
      <c r="BW15" s="33" t="str">
        <f t="shared" si="44"/>
        <v/>
      </c>
      <c r="BX15" s="33" t="str">
        <f t="shared" si="45"/>
        <v/>
      </c>
      <c r="BY15" s="33" t="str">
        <f t="shared" si="46"/>
        <v/>
      </c>
      <c r="BZ15" s="33" t="str">
        <f t="shared" si="47"/>
        <v/>
      </c>
      <c r="CA15" s="33" t="str">
        <f t="shared" si="48"/>
        <v/>
      </c>
      <c r="CB15" s="33" t="str">
        <f t="shared" si="49"/>
        <v/>
      </c>
      <c r="CC15" s="33" t="str">
        <f t="shared" si="50"/>
        <v/>
      </c>
      <c r="CD15" s="33" t="str">
        <f t="shared" si="51"/>
        <v/>
      </c>
      <c r="CE15" s="33" t="str">
        <f t="shared" si="52"/>
        <v/>
      </c>
      <c r="CF15" s="33" t="str">
        <f t="shared" si="53"/>
        <v/>
      </c>
      <c r="CG15" s="33" t="str">
        <f t="shared" si="54"/>
        <v/>
      </c>
      <c r="CH15" s="33" t="str">
        <f t="shared" si="55"/>
        <v/>
      </c>
      <c r="CI15" s="33" t="str">
        <f t="shared" si="56"/>
        <v/>
      </c>
      <c r="CJ15" s="33" t="str">
        <f t="shared" si="57"/>
        <v/>
      </c>
      <c r="CK15" s="33" t="str">
        <f t="shared" si="58"/>
        <v/>
      </c>
      <c r="CL15" s="33" t="str">
        <f t="shared" si="59"/>
        <v/>
      </c>
      <c r="CM15" s="33" t="str">
        <f t="shared" si="60"/>
        <v/>
      </c>
      <c r="CN15" s="33" t="str">
        <f t="shared" si="61"/>
        <v/>
      </c>
      <c r="CO15" s="33" t="str">
        <f t="shared" si="62"/>
        <v/>
      </c>
      <c r="CP15" s="33" t="str">
        <f t="shared" si="63"/>
        <v/>
      </c>
      <c r="CQ15" s="33" t="str">
        <f t="shared" si="64"/>
        <v/>
      </c>
      <c r="CR15" s="33" t="str">
        <f t="shared" si="65"/>
        <v/>
      </c>
      <c r="CS15" s="33" t="str">
        <f t="shared" si="66"/>
        <v/>
      </c>
      <c r="CT15" s="33" t="str">
        <f t="shared" si="67"/>
        <v/>
      </c>
      <c r="CU15" s="33" t="str">
        <f t="shared" si="68"/>
        <v/>
      </c>
      <c r="CV15" s="33" t="str">
        <f t="shared" si="69"/>
        <v/>
      </c>
      <c r="CW15" s="33" t="str">
        <f t="shared" si="70"/>
        <v/>
      </c>
      <c r="CX15" s="33" t="str">
        <f t="shared" si="71"/>
        <v/>
      </c>
      <c r="CY15" s="33" t="str">
        <f t="shared" si="72"/>
        <v/>
      </c>
      <c r="CZ15" s="33" t="str">
        <f t="shared" si="73"/>
        <v/>
      </c>
      <c r="DA15" s="33" t="str">
        <f t="shared" si="74"/>
        <v/>
      </c>
      <c r="DB15" s="33" t="str">
        <f t="shared" si="75"/>
        <v/>
      </c>
      <c r="DC15" s="33" t="str">
        <f t="shared" si="76"/>
        <v/>
      </c>
      <c r="DD15" s="34" t="s">
        <v>124</v>
      </c>
      <c r="DE15" s="34" t="s">
        <v>56</v>
      </c>
      <c r="DF15" s="35" t="s">
        <v>57</v>
      </c>
      <c r="DG15" s="113" t="s">
        <v>41</v>
      </c>
      <c r="DH15" s="113" t="s">
        <v>42</v>
      </c>
      <c r="DI15" s="113" t="s">
        <v>43</v>
      </c>
    </row>
    <row r="16" spans="1:113" ht="13.5" customHeight="1">
      <c r="A16" s="997">
        <f t="shared" si="77"/>
        <v>7</v>
      </c>
      <c r="B16" s="998"/>
      <c r="C16" s="993"/>
      <c r="D16" s="999"/>
      <c r="E16" s="994"/>
      <c r="F16" s="993"/>
      <c r="G16" s="999"/>
      <c r="H16" s="994"/>
      <c r="I16" s="993"/>
      <c r="J16" s="994"/>
      <c r="K16" s="1003"/>
      <c r="L16" s="1004"/>
      <c r="M16" s="1003"/>
      <c r="N16" s="1004"/>
      <c r="O16" s="993"/>
      <c r="P16" s="994"/>
      <c r="Q16" s="993"/>
      <c r="R16" s="994"/>
      <c r="S16" s="995"/>
      <c r="T16" s="996"/>
      <c r="U16" s="993"/>
      <c r="V16" s="994"/>
      <c r="W16" s="993"/>
      <c r="X16" s="999"/>
      <c r="Y16" s="963" t="str">
        <f t="shared" si="78"/>
        <v/>
      </c>
      <c r="Z16" s="964"/>
      <c r="AA16" s="964"/>
      <c r="AB16" s="964"/>
      <c r="AC16" s="964"/>
      <c r="AD16" s="964"/>
      <c r="AE16" s="33" t="str">
        <f t="shared" si="0"/>
        <v/>
      </c>
      <c r="AF16" s="30" t="str">
        <f t="shared" si="1"/>
        <v/>
      </c>
      <c r="AG16" s="30" t="str">
        <f t="shared" si="2"/>
        <v/>
      </c>
      <c r="AH16" s="30" t="str">
        <f t="shared" si="3"/>
        <v/>
      </c>
      <c r="AI16" s="30" t="str">
        <f t="shared" si="4"/>
        <v/>
      </c>
      <c r="AJ16" s="30" t="str">
        <f t="shared" si="5"/>
        <v/>
      </c>
      <c r="AK16" s="30" t="str">
        <f t="shared" si="6"/>
        <v/>
      </c>
      <c r="AL16" s="30" t="str">
        <f t="shared" si="7"/>
        <v/>
      </c>
      <c r="AM16" s="33" t="str">
        <f t="shared" si="8"/>
        <v>○</v>
      </c>
      <c r="AN16" s="33" t="str">
        <f t="shared" si="9"/>
        <v/>
      </c>
      <c r="AO16" s="33" t="str">
        <f t="shared" si="10"/>
        <v/>
      </c>
      <c r="AP16" s="33" t="str">
        <f t="shared" si="11"/>
        <v/>
      </c>
      <c r="AQ16" s="33" t="str">
        <f t="shared" si="12"/>
        <v/>
      </c>
      <c r="AR16" s="33" t="str">
        <f t="shared" si="13"/>
        <v/>
      </c>
      <c r="AS16" s="33" t="str">
        <f t="shared" si="14"/>
        <v/>
      </c>
      <c r="AT16" s="33" t="str">
        <f t="shared" si="15"/>
        <v/>
      </c>
      <c r="AU16" s="33" t="str">
        <f t="shared" si="16"/>
        <v/>
      </c>
      <c r="AV16" s="33" t="str">
        <f t="shared" si="17"/>
        <v/>
      </c>
      <c r="AW16" s="33" t="str">
        <f t="shared" si="18"/>
        <v/>
      </c>
      <c r="AX16" s="33" t="str">
        <f t="shared" si="19"/>
        <v/>
      </c>
      <c r="AY16" s="33" t="str">
        <f t="shared" si="20"/>
        <v/>
      </c>
      <c r="AZ16" s="33" t="str">
        <f t="shared" si="21"/>
        <v/>
      </c>
      <c r="BA16" s="33" t="str">
        <f t="shared" si="22"/>
        <v/>
      </c>
      <c r="BB16" s="33" t="str">
        <f t="shared" si="23"/>
        <v/>
      </c>
      <c r="BC16" s="33" t="str">
        <f t="shared" si="24"/>
        <v/>
      </c>
      <c r="BD16" s="33" t="str">
        <f t="shared" si="25"/>
        <v/>
      </c>
      <c r="BE16" s="33" t="str">
        <f t="shared" si="26"/>
        <v/>
      </c>
      <c r="BF16" s="33" t="str">
        <f t="shared" si="27"/>
        <v/>
      </c>
      <c r="BG16" s="33" t="str">
        <f t="shared" si="28"/>
        <v/>
      </c>
      <c r="BH16" s="33" t="str">
        <f t="shared" si="29"/>
        <v/>
      </c>
      <c r="BI16" s="33" t="str">
        <f t="shared" si="30"/>
        <v/>
      </c>
      <c r="BJ16" s="33" t="str">
        <f t="shared" si="31"/>
        <v/>
      </c>
      <c r="BK16" s="33" t="str">
        <f t="shared" si="32"/>
        <v/>
      </c>
      <c r="BL16" s="33" t="str">
        <f t="shared" si="33"/>
        <v/>
      </c>
      <c r="BM16" s="33" t="str">
        <f t="shared" si="34"/>
        <v/>
      </c>
      <c r="BN16" s="33" t="str">
        <f t="shared" si="35"/>
        <v/>
      </c>
      <c r="BO16" s="33" t="str">
        <f t="shared" si="36"/>
        <v/>
      </c>
      <c r="BP16" s="33" t="str">
        <f t="shared" si="37"/>
        <v/>
      </c>
      <c r="BQ16" s="33" t="str">
        <f t="shared" si="38"/>
        <v/>
      </c>
      <c r="BR16" s="33" t="str">
        <f t="shared" si="39"/>
        <v/>
      </c>
      <c r="BS16" s="33" t="str">
        <f t="shared" si="40"/>
        <v/>
      </c>
      <c r="BT16" s="33" t="str">
        <f t="shared" si="41"/>
        <v/>
      </c>
      <c r="BU16" s="33" t="str">
        <f t="shared" si="42"/>
        <v/>
      </c>
      <c r="BV16" s="33" t="str">
        <f t="shared" si="43"/>
        <v/>
      </c>
      <c r="BW16" s="33" t="str">
        <f t="shared" si="44"/>
        <v/>
      </c>
      <c r="BX16" s="33" t="str">
        <f t="shared" si="45"/>
        <v/>
      </c>
      <c r="BY16" s="33" t="str">
        <f t="shared" si="46"/>
        <v/>
      </c>
      <c r="BZ16" s="33" t="str">
        <f t="shared" si="47"/>
        <v/>
      </c>
      <c r="CA16" s="33" t="str">
        <f t="shared" si="48"/>
        <v/>
      </c>
      <c r="CB16" s="33" t="str">
        <f t="shared" si="49"/>
        <v/>
      </c>
      <c r="CC16" s="33" t="str">
        <f t="shared" si="50"/>
        <v/>
      </c>
      <c r="CD16" s="33" t="str">
        <f t="shared" si="51"/>
        <v/>
      </c>
      <c r="CE16" s="33" t="str">
        <f t="shared" si="52"/>
        <v/>
      </c>
      <c r="CF16" s="33" t="str">
        <f t="shared" si="53"/>
        <v/>
      </c>
      <c r="CG16" s="33" t="str">
        <f t="shared" si="54"/>
        <v/>
      </c>
      <c r="CH16" s="33" t="str">
        <f t="shared" si="55"/>
        <v/>
      </c>
      <c r="CI16" s="33" t="str">
        <f t="shared" si="56"/>
        <v/>
      </c>
      <c r="CJ16" s="33" t="str">
        <f t="shared" si="57"/>
        <v/>
      </c>
      <c r="CK16" s="33" t="str">
        <f t="shared" si="58"/>
        <v/>
      </c>
      <c r="CL16" s="33" t="str">
        <f t="shared" si="59"/>
        <v/>
      </c>
      <c r="CM16" s="33" t="str">
        <f t="shared" si="60"/>
        <v/>
      </c>
      <c r="CN16" s="33" t="str">
        <f t="shared" si="61"/>
        <v/>
      </c>
      <c r="CO16" s="33" t="str">
        <f t="shared" si="62"/>
        <v/>
      </c>
      <c r="CP16" s="33" t="str">
        <f t="shared" si="63"/>
        <v/>
      </c>
      <c r="CQ16" s="33" t="str">
        <f t="shared" si="64"/>
        <v/>
      </c>
      <c r="CR16" s="33" t="str">
        <f t="shared" si="65"/>
        <v/>
      </c>
      <c r="CS16" s="33" t="str">
        <f t="shared" si="66"/>
        <v/>
      </c>
      <c r="CT16" s="33" t="str">
        <f t="shared" si="67"/>
        <v/>
      </c>
      <c r="CU16" s="33" t="str">
        <f t="shared" si="68"/>
        <v/>
      </c>
      <c r="CV16" s="33" t="str">
        <f t="shared" si="69"/>
        <v/>
      </c>
      <c r="CW16" s="33" t="str">
        <f t="shared" si="70"/>
        <v/>
      </c>
      <c r="CX16" s="33" t="str">
        <f t="shared" si="71"/>
        <v/>
      </c>
      <c r="CY16" s="33" t="str">
        <f t="shared" si="72"/>
        <v/>
      </c>
      <c r="CZ16" s="33" t="str">
        <f t="shared" si="73"/>
        <v/>
      </c>
      <c r="DA16" s="33" t="str">
        <f t="shared" si="74"/>
        <v/>
      </c>
      <c r="DB16" s="33" t="str">
        <f t="shared" si="75"/>
        <v/>
      </c>
      <c r="DC16" s="33" t="str">
        <f t="shared" si="76"/>
        <v/>
      </c>
      <c r="DD16" s="113" t="s">
        <v>11</v>
      </c>
      <c r="DE16" s="113" t="s">
        <v>47</v>
      </c>
      <c r="DF16" s="113" t="s">
        <v>12</v>
      </c>
    </row>
    <row r="17" spans="1:132" ht="13.5" customHeight="1">
      <c r="A17" s="997">
        <f t="shared" si="77"/>
        <v>8</v>
      </c>
      <c r="B17" s="998"/>
      <c r="C17" s="993"/>
      <c r="D17" s="999"/>
      <c r="E17" s="994"/>
      <c r="F17" s="993"/>
      <c r="G17" s="999"/>
      <c r="H17" s="994"/>
      <c r="I17" s="993"/>
      <c r="J17" s="994"/>
      <c r="K17" s="1003"/>
      <c r="L17" s="1004"/>
      <c r="M17" s="1003"/>
      <c r="N17" s="1004"/>
      <c r="O17" s="993"/>
      <c r="P17" s="994"/>
      <c r="Q17" s="993"/>
      <c r="R17" s="994"/>
      <c r="S17" s="995"/>
      <c r="T17" s="996"/>
      <c r="U17" s="993"/>
      <c r="V17" s="994"/>
      <c r="W17" s="993"/>
      <c r="X17" s="999"/>
      <c r="Y17" s="963" t="str">
        <f t="shared" si="78"/>
        <v/>
      </c>
      <c r="Z17" s="964"/>
      <c r="AA17" s="964"/>
      <c r="AB17" s="964"/>
      <c r="AC17" s="964"/>
      <c r="AD17" s="964"/>
      <c r="AE17" s="33" t="str">
        <f t="shared" si="0"/>
        <v/>
      </c>
      <c r="AF17" s="30" t="str">
        <f t="shared" si="1"/>
        <v/>
      </c>
      <c r="AG17" s="30" t="str">
        <f t="shared" si="2"/>
        <v/>
      </c>
      <c r="AH17" s="30" t="str">
        <f t="shared" si="3"/>
        <v/>
      </c>
      <c r="AI17" s="30" t="str">
        <f t="shared" si="4"/>
        <v/>
      </c>
      <c r="AJ17" s="30" t="str">
        <f t="shared" si="5"/>
        <v/>
      </c>
      <c r="AK17" s="30" t="str">
        <f t="shared" si="6"/>
        <v/>
      </c>
      <c r="AL17" s="30" t="str">
        <f t="shared" si="7"/>
        <v/>
      </c>
      <c r="AM17" s="33" t="str">
        <f t="shared" si="8"/>
        <v>○</v>
      </c>
      <c r="AN17" s="33" t="str">
        <f t="shared" si="9"/>
        <v/>
      </c>
      <c r="AO17" s="33" t="str">
        <f t="shared" si="10"/>
        <v/>
      </c>
      <c r="AP17" s="33" t="str">
        <f t="shared" si="11"/>
        <v/>
      </c>
      <c r="AQ17" s="33" t="str">
        <f t="shared" si="12"/>
        <v/>
      </c>
      <c r="AR17" s="33" t="str">
        <f t="shared" si="13"/>
        <v/>
      </c>
      <c r="AS17" s="33" t="str">
        <f t="shared" si="14"/>
        <v/>
      </c>
      <c r="AT17" s="33" t="str">
        <f t="shared" si="15"/>
        <v/>
      </c>
      <c r="AU17" s="33" t="str">
        <f t="shared" si="16"/>
        <v/>
      </c>
      <c r="AV17" s="33" t="str">
        <f t="shared" si="17"/>
        <v/>
      </c>
      <c r="AW17" s="33" t="str">
        <f t="shared" si="18"/>
        <v/>
      </c>
      <c r="AX17" s="33" t="str">
        <f t="shared" si="19"/>
        <v/>
      </c>
      <c r="AY17" s="33" t="str">
        <f t="shared" si="20"/>
        <v/>
      </c>
      <c r="AZ17" s="33" t="str">
        <f t="shared" si="21"/>
        <v/>
      </c>
      <c r="BA17" s="33" t="str">
        <f t="shared" si="22"/>
        <v/>
      </c>
      <c r="BB17" s="33" t="str">
        <f t="shared" si="23"/>
        <v/>
      </c>
      <c r="BC17" s="33" t="str">
        <f t="shared" si="24"/>
        <v/>
      </c>
      <c r="BD17" s="33" t="str">
        <f t="shared" si="25"/>
        <v/>
      </c>
      <c r="BE17" s="33" t="str">
        <f t="shared" si="26"/>
        <v/>
      </c>
      <c r="BF17" s="33" t="str">
        <f t="shared" si="27"/>
        <v/>
      </c>
      <c r="BG17" s="33" t="str">
        <f t="shared" si="28"/>
        <v/>
      </c>
      <c r="BH17" s="33" t="str">
        <f t="shared" si="29"/>
        <v/>
      </c>
      <c r="BI17" s="33" t="str">
        <f t="shared" si="30"/>
        <v/>
      </c>
      <c r="BJ17" s="33" t="str">
        <f t="shared" si="31"/>
        <v/>
      </c>
      <c r="BK17" s="33" t="str">
        <f t="shared" si="32"/>
        <v/>
      </c>
      <c r="BL17" s="33" t="str">
        <f t="shared" si="33"/>
        <v/>
      </c>
      <c r="BM17" s="33" t="str">
        <f t="shared" si="34"/>
        <v/>
      </c>
      <c r="BN17" s="33" t="str">
        <f t="shared" si="35"/>
        <v/>
      </c>
      <c r="BO17" s="33" t="str">
        <f t="shared" si="36"/>
        <v/>
      </c>
      <c r="BP17" s="33" t="str">
        <f t="shared" si="37"/>
        <v/>
      </c>
      <c r="BQ17" s="33" t="str">
        <f t="shared" si="38"/>
        <v/>
      </c>
      <c r="BR17" s="33" t="str">
        <f t="shared" si="39"/>
        <v/>
      </c>
      <c r="BS17" s="33" t="str">
        <f t="shared" si="40"/>
        <v/>
      </c>
      <c r="BT17" s="33" t="str">
        <f t="shared" si="41"/>
        <v/>
      </c>
      <c r="BU17" s="33" t="str">
        <f t="shared" si="42"/>
        <v/>
      </c>
      <c r="BV17" s="33" t="str">
        <f t="shared" si="43"/>
        <v/>
      </c>
      <c r="BW17" s="33" t="str">
        <f t="shared" si="44"/>
        <v/>
      </c>
      <c r="BX17" s="33" t="str">
        <f t="shared" si="45"/>
        <v/>
      </c>
      <c r="BY17" s="33" t="str">
        <f t="shared" si="46"/>
        <v/>
      </c>
      <c r="BZ17" s="33" t="str">
        <f t="shared" si="47"/>
        <v/>
      </c>
      <c r="CA17" s="33" t="str">
        <f t="shared" si="48"/>
        <v/>
      </c>
      <c r="CB17" s="33" t="str">
        <f t="shared" si="49"/>
        <v/>
      </c>
      <c r="CC17" s="33" t="str">
        <f t="shared" si="50"/>
        <v/>
      </c>
      <c r="CD17" s="33" t="str">
        <f t="shared" si="51"/>
        <v/>
      </c>
      <c r="CE17" s="33" t="str">
        <f t="shared" si="52"/>
        <v/>
      </c>
      <c r="CF17" s="33" t="str">
        <f t="shared" si="53"/>
        <v/>
      </c>
      <c r="CG17" s="33" t="str">
        <f t="shared" si="54"/>
        <v/>
      </c>
      <c r="CH17" s="33" t="str">
        <f t="shared" si="55"/>
        <v/>
      </c>
      <c r="CI17" s="33" t="str">
        <f t="shared" si="56"/>
        <v/>
      </c>
      <c r="CJ17" s="33" t="str">
        <f t="shared" si="57"/>
        <v/>
      </c>
      <c r="CK17" s="33" t="str">
        <f t="shared" si="58"/>
        <v/>
      </c>
      <c r="CL17" s="33" t="str">
        <f t="shared" si="59"/>
        <v/>
      </c>
      <c r="CM17" s="33" t="str">
        <f t="shared" si="60"/>
        <v/>
      </c>
      <c r="CN17" s="33" t="str">
        <f t="shared" si="61"/>
        <v/>
      </c>
      <c r="CO17" s="33" t="str">
        <f t="shared" si="62"/>
        <v/>
      </c>
      <c r="CP17" s="33" t="str">
        <f t="shared" si="63"/>
        <v/>
      </c>
      <c r="CQ17" s="33" t="str">
        <f t="shared" si="64"/>
        <v/>
      </c>
      <c r="CR17" s="33" t="str">
        <f t="shared" si="65"/>
        <v/>
      </c>
      <c r="CS17" s="33" t="str">
        <f t="shared" si="66"/>
        <v/>
      </c>
      <c r="CT17" s="33" t="str">
        <f t="shared" si="67"/>
        <v/>
      </c>
      <c r="CU17" s="33" t="str">
        <f t="shared" si="68"/>
        <v/>
      </c>
      <c r="CV17" s="33" t="str">
        <f t="shared" si="69"/>
        <v/>
      </c>
      <c r="CW17" s="33" t="str">
        <f t="shared" si="70"/>
        <v/>
      </c>
      <c r="CX17" s="33" t="str">
        <f t="shared" si="71"/>
        <v/>
      </c>
      <c r="CY17" s="33" t="str">
        <f t="shared" si="72"/>
        <v/>
      </c>
      <c r="CZ17" s="33" t="str">
        <f t="shared" si="73"/>
        <v/>
      </c>
      <c r="DA17" s="33" t="str">
        <f t="shared" si="74"/>
        <v/>
      </c>
      <c r="DB17" s="33" t="str">
        <f t="shared" si="75"/>
        <v/>
      </c>
      <c r="DC17" s="33" t="str">
        <f t="shared" si="76"/>
        <v/>
      </c>
      <c r="DD17" s="35" t="s">
        <v>45</v>
      </c>
      <c r="DE17" s="113" t="s">
        <v>46</v>
      </c>
      <c r="DF17" s="113" t="s">
        <v>214</v>
      </c>
    </row>
    <row r="18" spans="1:132" ht="13.5" customHeight="1">
      <c r="A18" s="997">
        <f t="shared" si="77"/>
        <v>9</v>
      </c>
      <c r="B18" s="998"/>
      <c r="C18" s="993"/>
      <c r="D18" s="999"/>
      <c r="E18" s="994"/>
      <c r="F18" s="993"/>
      <c r="G18" s="999"/>
      <c r="H18" s="994"/>
      <c r="I18" s="993"/>
      <c r="J18" s="994"/>
      <c r="K18" s="1003"/>
      <c r="L18" s="1004"/>
      <c r="M18" s="1003"/>
      <c r="N18" s="1004"/>
      <c r="O18" s="993"/>
      <c r="P18" s="994"/>
      <c r="Q18" s="993"/>
      <c r="R18" s="994"/>
      <c r="S18" s="995"/>
      <c r="T18" s="996"/>
      <c r="U18" s="993"/>
      <c r="V18" s="994"/>
      <c r="W18" s="993"/>
      <c r="X18" s="999"/>
      <c r="Y18" s="963" t="str">
        <f t="shared" si="78"/>
        <v/>
      </c>
      <c r="Z18" s="964"/>
      <c r="AA18" s="964"/>
      <c r="AB18" s="964"/>
      <c r="AC18" s="964"/>
      <c r="AD18" s="964"/>
      <c r="AE18" s="33" t="str">
        <f t="shared" si="0"/>
        <v/>
      </c>
      <c r="AF18" s="30" t="str">
        <f t="shared" si="1"/>
        <v/>
      </c>
      <c r="AG18" s="30" t="str">
        <f t="shared" si="2"/>
        <v/>
      </c>
      <c r="AH18" s="30" t="str">
        <f t="shared" si="3"/>
        <v/>
      </c>
      <c r="AI18" s="30" t="str">
        <f t="shared" si="4"/>
        <v/>
      </c>
      <c r="AJ18" s="30" t="str">
        <f t="shared" si="5"/>
        <v/>
      </c>
      <c r="AK18" s="30" t="str">
        <f t="shared" si="6"/>
        <v/>
      </c>
      <c r="AL18" s="30" t="str">
        <f t="shared" si="7"/>
        <v/>
      </c>
      <c r="AM18" s="33" t="str">
        <f t="shared" si="8"/>
        <v>○</v>
      </c>
      <c r="AN18" s="33" t="str">
        <f t="shared" si="9"/>
        <v/>
      </c>
      <c r="AO18" s="33" t="str">
        <f t="shared" si="10"/>
        <v/>
      </c>
      <c r="AP18" s="33" t="str">
        <f t="shared" si="11"/>
        <v/>
      </c>
      <c r="AQ18" s="33" t="str">
        <f t="shared" si="12"/>
        <v/>
      </c>
      <c r="AR18" s="33" t="str">
        <f t="shared" si="13"/>
        <v/>
      </c>
      <c r="AS18" s="33" t="str">
        <f t="shared" si="14"/>
        <v/>
      </c>
      <c r="AT18" s="33" t="str">
        <f t="shared" si="15"/>
        <v/>
      </c>
      <c r="AU18" s="33" t="str">
        <f t="shared" si="16"/>
        <v/>
      </c>
      <c r="AV18" s="33" t="str">
        <f t="shared" si="17"/>
        <v/>
      </c>
      <c r="AW18" s="33" t="str">
        <f t="shared" si="18"/>
        <v/>
      </c>
      <c r="AX18" s="33" t="str">
        <f t="shared" si="19"/>
        <v/>
      </c>
      <c r="AY18" s="33" t="str">
        <f t="shared" si="20"/>
        <v/>
      </c>
      <c r="AZ18" s="33" t="str">
        <f t="shared" si="21"/>
        <v/>
      </c>
      <c r="BA18" s="33" t="str">
        <f t="shared" si="22"/>
        <v/>
      </c>
      <c r="BB18" s="33" t="str">
        <f t="shared" si="23"/>
        <v/>
      </c>
      <c r="BC18" s="33" t="str">
        <f t="shared" si="24"/>
        <v/>
      </c>
      <c r="BD18" s="33" t="str">
        <f t="shared" si="25"/>
        <v/>
      </c>
      <c r="BE18" s="33" t="str">
        <f t="shared" si="26"/>
        <v/>
      </c>
      <c r="BF18" s="33" t="str">
        <f t="shared" si="27"/>
        <v/>
      </c>
      <c r="BG18" s="33" t="str">
        <f t="shared" si="28"/>
        <v/>
      </c>
      <c r="BH18" s="33" t="str">
        <f t="shared" si="29"/>
        <v/>
      </c>
      <c r="BI18" s="33" t="str">
        <f t="shared" si="30"/>
        <v/>
      </c>
      <c r="BJ18" s="33" t="str">
        <f t="shared" si="31"/>
        <v/>
      </c>
      <c r="BK18" s="33" t="str">
        <f t="shared" si="32"/>
        <v/>
      </c>
      <c r="BL18" s="33" t="str">
        <f t="shared" si="33"/>
        <v/>
      </c>
      <c r="BM18" s="33" t="str">
        <f t="shared" si="34"/>
        <v/>
      </c>
      <c r="BN18" s="33" t="str">
        <f t="shared" si="35"/>
        <v/>
      </c>
      <c r="BO18" s="33" t="str">
        <f t="shared" si="36"/>
        <v/>
      </c>
      <c r="BP18" s="33" t="str">
        <f t="shared" si="37"/>
        <v/>
      </c>
      <c r="BQ18" s="33" t="str">
        <f t="shared" si="38"/>
        <v/>
      </c>
      <c r="BR18" s="33" t="str">
        <f t="shared" si="39"/>
        <v/>
      </c>
      <c r="BS18" s="33" t="str">
        <f t="shared" si="40"/>
        <v/>
      </c>
      <c r="BT18" s="33" t="str">
        <f t="shared" si="41"/>
        <v/>
      </c>
      <c r="BU18" s="33" t="str">
        <f t="shared" si="42"/>
        <v/>
      </c>
      <c r="BV18" s="33" t="str">
        <f t="shared" si="43"/>
        <v/>
      </c>
      <c r="BW18" s="33" t="str">
        <f t="shared" si="44"/>
        <v/>
      </c>
      <c r="BX18" s="33" t="str">
        <f t="shared" si="45"/>
        <v/>
      </c>
      <c r="BY18" s="33" t="str">
        <f t="shared" si="46"/>
        <v/>
      </c>
      <c r="BZ18" s="33" t="str">
        <f t="shared" si="47"/>
        <v/>
      </c>
      <c r="CA18" s="33" t="str">
        <f t="shared" si="48"/>
        <v/>
      </c>
      <c r="CB18" s="33" t="str">
        <f t="shared" si="49"/>
        <v/>
      </c>
      <c r="CC18" s="33" t="str">
        <f t="shared" si="50"/>
        <v/>
      </c>
      <c r="CD18" s="33" t="str">
        <f t="shared" si="51"/>
        <v/>
      </c>
      <c r="CE18" s="33" t="str">
        <f t="shared" si="52"/>
        <v/>
      </c>
      <c r="CF18" s="33" t="str">
        <f t="shared" si="53"/>
        <v/>
      </c>
      <c r="CG18" s="33" t="str">
        <f t="shared" si="54"/>
        <v/>
      </c>
      <c r="CH18" s="33" t="str">
        <f t="shared" si="55"/>
        <v/>
      </c>
      <c r="CI18" s="33" t="str">
        <f t="shared" si="56"/>
        <v/>
      </c>
      <c r="CJ18" s="33" t="str">
        <f t="shared" si="57"/>
        <v/>
      </c>
      <c r="CK18" s="33" t="str">
        <f t="shared" si="58"/>
        <v/>
      </c>
      <c r="CL18" s="33" t="str">
        <f t="shared" si="59"/>
        <v/>
      </c>
      <c r="CM18" s="33" t="str">
        <f t="shared" si="60"/>
        <v/>
      </c>
      <c r="CN18" s="33" t="str">
        <f t="shared" si="61"/>
        <v/>
      </c>
      <c r="CO18" s="33" t="str">
        <f t="shared" si="62"/>
        <v/>
      </c>
      <c r="CP18" s="33" t="str">
        <f t="shared" si="63"/>
        <v/>
      </c>
      <c r="CQ18" s="33" t="str">
        <f t="shared" si="64"/>
        <v/>
      </c>
      <c r="CR18" s="33" t="str">
        <f t="shared" si="65"/>
        <v/>
      </c>
      <c r="CS18" s="33" t="str">
        <f t="shared" si="66"/>
        <v/>
      </c>
      <c r="CT18" s="33" t="str">
        <f t="shared" si="67"/>
        <v/>
      </c>
      <c r="CU18" s="33" t="str">
        <f t="shared" si="68"/>
        <v/>
      </c>
      <c r="CV18" s="33" t="str">
        <f t="shared" si="69"/>
        <v/>
      </c>
      <c r="CW18" s="33" t="str">
        <f t="shared" si="70"/>
        <v/>
      </c>
      <c r="CX18" s="33" t="str">
        <f t="shared" si="71"/>
        <v/>
      </c>
      <c r="CY18" s="33" t="str">
        <f t="shared" si="72"/>
        <v/>
      </c>
      <c r="CZ18" s="33" t="str">
        <f t="shared" si="73"/>
        <v/>
      </c>
      <c r="DA18" s="33" t="str">
        <f t="shared" si="74"/>
        <v/>
      </c>
      <c r="DB18" s="33" t="str">
        <f t="shared" si="75"/>
        <v/>
      </c>
      <c r="DC18" s="33" t="str">
        <f t="shared" si="76"/>
        <v/>
      </c>
      <c r="DD18" s="35"/>
      <c r="DE18" s="113" t="s">
        <v>54</v>
      </c>
    </row>
    <row r="19" spans="1:132" ht="13.5" customHeight="1">
      <c r="A19" s="997">
        <f t="shared" si="77"/>
        <v>10</v>
      </c>
      <c r="B19" s="998"/>
      <c r="C19" s="993"/>
      <c r="D19" s="999"/>
      <c r="E19" s="994"/>
      <c r="F19" s="993"/>
      <c r="G19" s="999"/>
      <c r="H19" s="994"/>
      <c r="I19" s="993"/>
      <c r="J19" s="994"/>
      <c r="K19" s="1003"/>
      <c r="L19" s="1004"/>
      <c r="M19" s="1003"/>
      <c r="N19" s="1004"/>
      <c r="O19" s="993"/>
      <c r="P19" s="994"/>
      <c r="Q19" s="993"/>
      <c r="R19" s="994"/>
      <c r="S19" s="995"/>
      <c r="T19" s="996"/>
      <c r="U19" s="993"/>
      <c r="V19" s="994"/>
      <c r="W19" s="993"/>
      <c r="X19" s="999"/>
      <c r="Y19" s="963" t="str">
        <f t="shared" si="78"/>
        <v/>
      </c>
      <c r="Z19" s="964"/>
      <c r="AA19" s="964"/>
      <c r="AB19" s="964"/>
      <c r="AC19" s="964"/>
      <c r="AD19" s="964"/>
      <c r="AE19" s="33" t="str">
        <f t="shared" si="0"/>
        <v/>
      </c>
      <c r="AF19" s="30" t="str">
        <f t="shared" si="1"/>
        <v/>
      </c>
      <c r="AG19" s="30" t="str">
        <f t="shared" si="2"/>
        <v/>
      </c>
      <c r="AH19" s="30" t="str">
        <f t="shared" si="3"/>
        <v/>
      </c>
      <c r="AI19" s="30" t="str">
        <f t="shared" si="4"/>
        <v/>
      </c>
      <c r="AJ19" s="30" t="str">
        <f t="shared" si="5"/>
        <v/>
      </c>
      <c r="AK19" s="30" t="str">
        <f t="shared" si="6"/>
        <v/>
      </c>
      <c r="AL19" s="30" t="str">
        <f t="shared" si="7"/>
        <v/>
      </c>
      <c r="AM19" s="33" t="str">
        <f t="shared" si="8"/>
        <v>○</v>
      </c>
      <c r="AN19" s="33" t="str">
        <f t="shared" si="9"/>
        <v/>
      </c>
      <c r="AO19" s="33" t="str">
        <f t="shared" si="10"/>
        <v/>
      </c>
      <c r="AP19" s="33" t="str">
        <f t="shared" si="11"/>
        <v/>
      </c>
      <c r="AQ19" s="33" t="str">
        <f t="shared" si="12"/>
        <v/>
      </c>
      <c r="AR19" s="33" t="str">
        <f t="shared" si="13"/>
        <v/>
      </c>
      <c r="AS19" s="33" t="str">
        <f t="shared" si="14"/>
        <v/>
      </c>
      <c r="AT19" s="33" t="str">
        <f t="shared" si="15"/>
        <v/>
      </c>
      <c r="AU19" s="33" t="str">
        <f t="shared" si="16"/>
        <v/>
      </c>
      <c r="AV19" s="33" t="str">
        <f t="shared" si="17"/>
        <v/>
      </c>
      <c r="AW19" s="33" t="str">
        <f t="shared" si="18"/>
        <v/>
      </c>
      <c r="AX19" s="33" t="str">
        <f t="shared" si="19"/>
        <v/>
      </c>
      <c r="AY19" s="33" t="str">
        <f t="shared" si="20"/>
        <v/>
      </c>
      <c r="AZ19" s="33" t="str">
        <f t="shared" si="21"/>
        <v/>
      </c>
      <c r="BA19" s="33" t="str">
        <f t="shared" si="22"/>
        <v/>
      </c>
      <c r="BB19" s="33" t="str">
        <f t="shared" si="23"/>
        <v/>
      </c>
      <c r="BC19" s="33" t="str">
        <f t="shared" si="24"/>
        <v/>
      </c>
      <c r="BD19" s="33" t="str">
        <f t="shared" si="25"/>
        <v/>
      </c>
      <c r="BE19" s="33" t="str">
        <f t="shared" si="26"/>
        <v/>
      </c>
      <c r="BF19" s="33" t="str">
        <f t="shared" si="27"/>
        <v/>
      </c>
      <c r="BG19" s="33" t="str">
        <f t="shared" si="28"/>
        <v/>
      </c>
      <c r="BH19" s="33" t="str">
        <f t="shared" si="29"/>
        <v/>
      </c>
      <c r="BI19" s="33" t="str">
        <f t="shared" si="30"/>
        <v/>
      </c>
      <c r="BJ19" s="33" t="str">
        <f t="shared" si="31"/>
        <v/>
      </c>
      <c r="BK19" s="33" t="str">
        <f t="shared" si="32"/>
        <v/>
      </c>
      <c r="BL19" s="33" t="str">
        <f t="shared" si="33"/>
        <v/>
      </c>
      <c r="BM19" s="33" t="str">
        <f t="shared" si="34"/>
        <v/>
      </c>
      <c r="BN19" s="33" t="str">
        <f t="shared" si="35"/>
        <v/>
      </c>
      <c r="BO19" s="33" t="str">
        <f t="shared" si="36"/>
        <v/>
      </c>
      <c r="BP19" s="33" t="str">
        <f t="shared" si="37"/>
        <v/>
      </c>
      <c r="BQ19" s="33" t="str">
        <f t="shared" si="38"/>
        <v/>
      </c>
      <c r="BR19" s="33" t="str">
        <f t="shared" si="39"/>
        <v/>
      </c>
      <c r="BS19" s="33" t="str">
        <f t="shared" si="40"/>
        <v/>
      </c>
      <c r="BT19" s="33" t="str">
        <f t="shared" si="41"/>
        <v/>
      </c>
      <c r="BU19" s="33" t="str">
        <f t="shared" si="42"/>
        <v/>
      </c>
      <c r="BV19" s="33" t="str">
        <f t="shared" si="43"/>
        <v/>
      </c>
      <c r="BW19" s="33" t="str">
        <f t="shared" si="44"/>
        <v/>
      </c>
      <c r="BX19" s="33" t="str">
        <f t="shared" si="45"/>
        <v/>
      </c>
      <c r="BY19" s="33" t="str">
        <f t="shared" si="46"/>
        <v/>
      </c>
      <c r="BZ19" s="33" t="str">
        <f t="shared" si="47"/>
        <v/>
      </c>
      <c r="CA19" s="33" t="str">
        <f t="shared" si="48"/>
        <v/>
      </c>
      <c r="CB19" s="33" t="str">
        <f t="shared" si="49"/>
        <v/>
      </c>
      <c r="CC19" s="33" t="str">
        <f t="shared" si="50"/>
        <v/>
      </c>
      <c r="CD19" s="33" t="str">
        <f t="shared" si="51"/>
        <v/>
      </c>
      <c r="CE19" s="33" t="str">
        <f t="shared" si="52"/>
        <v/>
      </c>
      <c r="CF19" s="33" t="str">
        <f t="shared" si="53"/>
        <v/>
      </c>
      <c r="CG19" s="33" t="str">
        <f t="shared" si="54"/>
        <v/>
      </c>
      <c r="CH19" s="33" t="str">
        <f t="shared" si="55"/>
        <v/>
      </c>
      <c r="CI19" s="33" t="str">
        <f t="shared" si="56"/>
        <v/>
      </c>
      <c r="CJ19" s="33" t="str">
        <f t="shared" si="57"/>
        <v/>
      </c>
      <c r="CK19" s="33" t="str">
        <f t="shared" si="58"/>
        <v/>
      </c>
      <c r="CL19" s="33" t="str">
        <f t="shared" si="59"/>
        <v/>
      </c>
      <c r="CM19" s="33" t="str">
        <f t="shared" si="60"/>
        <v/>
      </c>
      <c r="CN19" s="33" t="str">
        <f t="shared" si="61"/>
        <v/>
      </c>
      <c r="CO19" s="33" t="str">
        <f t="shared" si="62"/>
        <v/>
      </c>
      <c r="CP19" s="33" t="str">
        <f t="shared" si="63"/>
        <v/>
      </c>
      <c r="CQ19" s="33" t="str">
        <f t="shared" si="64"/>
        <v/>
      </c>
      <c r="CR19" s="33" t="str">
        <f t="shared" si="65"/>
        <v/>
      </c>
      <c r="CS19" s="33" t="str">
        <f t="shared" si="66"/>
        <v/>
      </c>
      <c r="CT19" s="33" t="str">
        <f t="shared" si="67"/>
        <v/>
      </c>
      <c r="CU19" s="33" t="str">
        <f t="shared" si="68"/>
        <v/>
      </c>
      <c r="CV19" s="33" t="str">
        <f t="shared" si="69"/>
        <v/>
      </c>
      <c r="CW19" s="33" t="str">
        <f t="shared" si="70"/>
        <v/>
      </c>
      <c r="CX19" s="33" t="str">
        <f t="shared" si="71"/>
        <v/>
      </c>
      <c r="CY19" s="33" t="str">
        <f t="shared" si="72"/>
        <v/>
      </c>
      <c r="CZ19" s="33" t="str">
        <f t="shared" si="73"/>
        <v/>
      </c>
      <c r="DA19" s="33" t="str">
        <f t="shared" si="74"/>
        <v/>
      </c>
      <c r="DB19" s="33" t="str">
        <f t="shared" si="75"/>
        <v/>
      </c>
      <c r="DC19" s="33" t="str">
        <f t="shared" si="76"/>
        <v/>
      </c>
      <c r="DD19" s="35"/>
      <c r="DE19" s="113" t="s">
        <v>44</v>
      </c>
    </row>
    <row r="20" spans="1:132" ht="13.5" customHeight="1">
      <c r="A20" s="997">
        <f t="shared" si="77"/>
        <v>11</v>
      </c>
      <c r="B20" s="998"/>
      <c r="C20" s="993"/>
      <c r="D20" s="999"/>
      <c r="E20" s="994"/>
      <c r="F20" s="1000"/>
      <c r="G20" s="1001"/>
      <c r="H20" s="1002"/>
      <c r="I20" s="993"/>
      <c r="J20" s="994"/>
      <c r="K20" s="1003"/>
      <c r="L20" s="1004"/>
      <c r="M20" s="1003"/>
      <c r="N20" s="1004"/>
      <c r="O20" s="993"/>
      <c r="P20" s="994"/>
      <c r="Q20" s="993"/>
      <c r="R20" s="994"/>
      <c r="S20" s="995"/>
      <c r="T20" s="996"/>
      <c r="U20" s="993"/>
      <c r="V20" s="994"/>
      <c r="W20" s="993"/>
      <c r="X20" s="999"/>
      <c r="Y20" s="963" t="str">
        <f t="shared" si="78"/>
        <v/>
      </c>
      <c r="Z20" s="964"/>
      <c r="AA20" s="964"/>
      <c r="AB20" s="964"/>
      <c r="AC20" s="964"/>
      <c r="AD20" s="964"/>
      <c r="AE20" s="33" t="str">
        <f t="shared" si="0"/>
        <v/>
      </c>
      <c r="AF20" s="30" t="str">
        <f t="shared" si="1"/>
        <v/>
      </c>
      <c r="AG20" s="30" t="str">
        <f t="shared" si="2"/>
        <v/>
      </c>
      <c r="AH20" s="30" t="str">
        <f t="shared" si="3"/>
        <v/>
      </c>
      <c r="AI20" s="30" t="str">
        <f t="shared" si="4"/>
        <v/>
      </c>
      <c r="AJ20" s="30" t="str">
        <f t="shared" si="5"/>
        <v/>
      </c>
      <c r="AK20" s="30" t="str">
        <f t="shared" si="6"/>
        <v/>
      </c>
      <c r="AL20" s="30" t="str">
        <f t="shared" si="7"/>
        <v/>
      </c>
      <c r="AM20" s="33" t="str">
        <f t="shared" si="8"/>
        <v>○</v>
      </c>
      <c r="AN20" s="33" t="str">
        <f t="shared" si="9"/>
        <v/>
      </c>
      <c r="AO20" s="33" t="str">
        <f t="shared" si="10"/>
        <v/>
      </c>
      <c r="AP20" s="33" t="str">
        <f t="shared" si="11"/>
        <v/>
      </c>
      <c r="AQ20" s="33" t="str">
        <f t="shared" si="12"/>
        <v/>
      </c>
      <c r="AR20" s="33" t="str">
        <f t="shared" si="13"/>
        <v/>
      </c>
      <c r="AS20" s="33" t="str">
        <f t="shared" si="14"/>
        <v/>
      </c>
      <c r="AT20" s="33" t="str">
        <f t="shared" si="15"/>
        <v/>
      </c>
      <c r="AU20" s="33" t="str">
        <f t="shared" si="16"/>
        <v/>
      </c>
      <c r="AV20" s="33" t="str">
        <f t="shared" si="17"/>
        <v/>
      </c>
      <c r="AW20" s="33" t="str">
        <f t="shared" si="18"/>
        <v/>
      </c>
      <c r="AX20" s="33" t="str">
        <f t="shared" si="19"/>
        <v/>
      </c>
      <c r="AY20" s="33" t="str">
        <f t="shared" si="20"/>
        <v/>
      </c>
      <c r="AZ20" s="33" t="str">
        <f t="shared" si="21"/>
        <v/>
      </c>
      <c r="BA20" s="33" t="str">
        <f t="shared" si="22"/>
        <v/>
      </c>
      <c r="BB20" s="33" t="str">
        <f t="shared" si="23"/>
        <v/>
      </c>
      <c r="BC20" s="33" t="str">
        <f t="shared" si="24"/>
        <v/>
      </c>
      <c r="BD20" s="33" t="str">
        <f t="shared" si="25"/>
        <v/>
      </c>
      <c r="BE20" s="33" t="str">
        <f t="shared" si="26"/>
        <v/>
      </c>
      <c r="BF20" s="33" t="str">
        <f t="shared" si="27"/>
        <v/>
      </c>
      <c r="BG20" s="33" t="str">
        <f t="shared" si="28"/>
        <v/>
      </c>
      <c r="BH20" s="33" t="str">
        <f t="shared" si="29"/>
        <v/>
      </c>
      <c r="BI20" s="33" t="str">
        <f t="shared" si="30"/>
        <v/>
      </c>
      <c r="BJ20" s="33" t="str">
        <f t="shared" si="31"/>
        <v/>
      </c>
      <c r="BK20" s="33" t="str">
        <f t="shared" si="32"/>
        <v/>
      </c>
      <c r="BL20" s="33" t="str">
        <f t="shared" si="33"/>
        <v/>
      </c>
      <c r="BM20" s="33" t="str">
        <f t="shared" si="34"/>
        <v/>
      </c>
      <c r="BN20" s="33" t="str">
        <f t="shared" si="35"/>
        <v/>
      </c>
      <c r="BO20" s="33" t="str">
        <f t="shared" si="36"/>
        <v/>
      </c>
      <c r="BP20" s="33" t="str">
        <f t="shared" si="37"/>
        <v/>
      </c>
      <c r="BQ20" s="33" t="str">
        <f t="shared" si="38"/>
        <v/>
      </c>
      <c r="BR20" s="33" t="str">
        <f t="shared" si="39"/>
        <v/>
      </c>
      <c r="BS20" s="33" t="str">
        <f t="shared" si="40"/>
        <v/>
      </c>
      <c r="BT20" s="33" t="str">
        <f t="shared" si="41"/>
        <v/>
      </c>
      <c r="BU20" s="33" t="str">
        <f t="shared" si="42"/>
        <v/>
      </c>
      <c r="BV20" s="33" t="str">
        <f t="shared" si="43"/>
        <v/>
      </c>
      <c r="BW20" s="33" t="str">
        <f t="shared" si="44"/>
        <v/>
      </c>
      <c r="BX20" s="33" t="str">
        <f t="shared" si="45"/>
        <v/>
      </c>
      <c r="BY20" s="33" t="str">
        <f t="shared" si="46"/>
        <v/>
      </c>
      <c r="BZ20" s="33" t="str">
        <f t="shared" si="47"/>
        <v/>
      </c>
      <c r="CA20" s="33" t="str">
        <f t="shared" si="48"/>
        <v/>
      </c>
      <c r="CB20" s="33" t="str">
        <f t="shared" si="49"/>
        <v/>
      </c>
      <c r="CC20" s="33" t="str">
        <f t="shared" si="50"/>
        <v/>
      </c>
      <c r="CD20" s="33" t="str">
        <f t="shared" si="51"/>
        <v/>
      </c>
      <c r="CE20" s="33" t="str">
        <f t="shared" si="52"/>
        <v/>
      </c>
      <c r="CF20" s="33" t="str">
        <f t="shared" si="53"/>
        <v/>
      </c>
      <c r="CG20" s="33" t="str">
        <f t="shared" si="54"/>
        <v/>
      </c>
      <c r="CH20" s="33" t="str">
        <f t="shared" si="55"/>
        <v/>
      </c>
      <c r="CI20" s="33" t="str">
        <f t="shared" si="56"/>
        <v/>
      </c>
      <c r="CJ20" s="33" t="str">
        <f t="shared" si="57"/>
        <v/>
      </c>
      <c r="CK20" s="33" t="str">
        <f t="shared" si="58"/>
        <v/>
      </c>
      <c r="CL20" s="33" t="str">
        <f t="shared" si="59"/>
        <v/>
      </c>
      <c r="CM20" s="33" t="str">
        <f t="shared" si="60"/>
        <v/>
      </c>
      <c r="CN20" s="33" t="str">
        <f t="shared" si="61"/>
        <v/>
      </c>
      <c r="CO20" s="33" t="str">
        <f t="shared" si="62"/>
        <v/>
      </c>
      <c r="CP20" s="33" t="str">
        <f t="shared" si="63"/>
        <v/>
      </c>
      <c r="CQ20" s="33" t="str">
        <f t="shared" si="64"/>
        <v/>
      </c>
      <c r="CR20" s="33" t="str">
        <f t="shared" si="65"/>
        <v/>
      </c>
      <c r="CS20" s="33" t="str">
        <f t="shared" si="66"/>
        <v/>
      </c>
      <c r="CT20" s="33" t="str">
        <f t="shared" si="67"/>
        <v/>
      </c>
      <c r="CU20" s="33" t="str">
        <f t="shared" si="68"/>
        <v/>
      </c>
      <c r="CV20" s="33" t="str">
        <f t="shared" si="69"/>
        <v/>
      </c>
      <c r="CW20" s="33" t="str">
        <f t="shared" si="70"/>
        <v/>
      </c>
      <c r="CX20" s="33" t="str">
        <f t="shared" si="71"/>
        <v/>
      </c>
      <c r="CY20" s="33" t="str">
        <f t="shared" si="72"/>
        <v/>
      </c>
      <c r="CZ20" s="33" t="str">
        <f t="shared" si="73"/>
        <v/>
      </c>
      <c r="DA20" s="33" t="str">
        <f t="shared" si="74"/>
        <v/>
      </c>
      <c r="DB20" s="33" t="str">
        <f t="shared" si="75"/>
        <v/>
      </c>
      <c r="DC20" s="33" t="str">
        <f t="shared" si="76"/>
        <v/>
      </c>
      <c r="DD20" s="34" t="s">
        <v>124</v>
      </c>
      <c r="DE20" s="34" t="s">
        <v>56</v>
      </c>
      <c r="DF20" s="35" t="s">
        <v>57</v>
      </c>
      <c r="DG20" s="113" t="s">
        <v>41</v>
      </c>
      <c r="DH20" s="113" t="s">
        <v>42</v>
      </c>
      <c r="DI20" s="113" t="s">
        <v>43</v>
      </c>
    </row>
    <row r="21" spans="1:132" ht="13.5" customHeight="1">
      <c r="A21" s="997">
        <f t="shared" si="77"/>
        <v>12</v>
      </c>
      <c r="B21" s="998"/>
      <c r="C21" s="993"/>
      <c r="D21" s="999"/>
      <c r="E21" s="994"/>
      <c r="F21" s="993"/>
      <c r="G21" s="999"/>
      <c r="H21" s="994"/>
      <c r="I21" s="993"/>
      <c r="J21" s="994"/>
      <c r="K21" s="1003"/>
      <c r="L21" s="1004"/>
      <c r="M21" s="1003"/>
      <c r="N21" s="1004"/>
      <c r="O21" s="993"/>
      <c r="P21" s="994"/>
      <c r="Q21" s="993"/>
      <c r="R21" s="994"/>
      <c r="S21" s="995"/>
      <c r="T21" s="996"/>
      <c r="U21" s="993"/>
      <c r="V21" s="994"/>
      <c r="W21" s="993"/>
      <c r="X21" s="999"/>
      <c r="Y21" s="963" t="str">
        <f t="shared" si="78"/>
        <v/>
      </c>
      <c r="Z21" s="964"/>
      <c r="AA21" s="964"/>
      <c r="AB21" s="964"/>
      <c r="AC21" s="964"/>
      <c r="AD21" s="964"/>
      <c r="AE21" s="33" t="str">
        <f t="shared" si="0"/>
        <v/>
      </c>
      <c r="AF21" s="30" t="str">
        <f t="shared" si="1"/>
        <v/>
      </c>
      <c r="AG21" s="30" t="str">
        <f t="shared" si="2"/>
        <v/>
      </c>
      <c r="AH21" s="30" t="str">
        <f t="shared" si="3"/>
        <v/>
      </c>
      <c r="AI21" s="30" t="str">
        <f t="shared" si="4"/>
        <v/>
      </c>
      <c r="AJ21" s="30" t="str">
        <f t="shared" si="5"/>
        <v/>
      </c>
      <c r="AK21" s="30" t="str">
        <f t="shared" si="6"/>
        <v/>
      </c>
      <c r="AL21" s="30" t="str">
        <f t="shared" si="7"/>
        <v/>
      </c>
      <c r="AM21" s="33" t="str">
        <f t="shared" si="8"/>
        <v>○</v>
      </c>
      <c r="AN21" s="33" t="str">
        <f t="shared" si="9"/>
        <v/>
      </c>
      <c r="AO21" s="33" t="str">
        <f t="shared" si="10"/>
        <v/>
      </c>
      <c r="AP21" s="33" t="str">
        <f t="shared" si="11"/>
        <v/>
      </c>
      <c r="AQ21" s="33" t="str">
        <f t="shared" si="12"/>
        <v/>
      </c>
      <c r="AR21" s="33" t="str">
        <f t="shared" si="13"/>
        <v/>
      </c>
      <c r="AS21" s="33" t="str">
        <f t="shared" si="14"/>
        <v/>
      </c>
      <c r="AT21" s="33" t="str">
        <f t="shared" si="15"/>
        <v/>
      </c>
      <c r="AU21" s="33" t="str">
        <f t="shared" si="16"/>
        <v/>
      </c>
      <c r="AV21" s="33" t="str">
        <f t="shared" si="17"/>
        <v/>
      </c>
      <c r="AW21" s="33" t="str">
        <f t="shared" si="18"/>
        <v/>
      </c>
      <c r="AX21" s="33" t="str">
        <f t="shared" si="19"/>
        <v/>
      </c>
      <c r="AY21" s="33" t="str">
        <f t="shared" si="20"/>
        <v/>
      </c>
      <c r="AZ21" s="33" t="str">
        <f t="shared" si="21"/>
        <v/>
      </c>
      <c r="BA21" s="33" t="str">
        <f t="shared" si="22"/>
        <v/>
      </c>
      <c r="BB21" s="33" t="str">
        <f t="shared" si="23"/>
        <v/>
      </c>
      <c r="BC21" s="33" t="str">
        <f t="shared" si="24"/>
        <v/>
      </c>
      <c r="BD21" s="33" t="str">
        <f t="shared" si="25"/>
        <v/>
      </c>
      <c r="BE21" s="33" t="str">
        <f t="shared" si="26"/>
        <v/>
      </c>
      <c r="BF21" s="33" t="str">
        <f t="shared" si="27"/>
        <v/>
      </c>
      <c r="BG21" s="33" t="str">
        <f t="shared" si="28"/>
        <v/>
      </c>
      <c r="BH21" s="33" t="str">
        <f t="shared" si="29"/>
        <v/>
      </c>
      <c r="BI21" s="33" t="str">
        <f t="shared" si="30"/>
        <v/>
      </c>
      <c r="BJ21" s="33" t="str">
        <f t="shared" si="31"/>
        <v/>
      </c>
      <c r="BK21" s="33" t="str">
        <f t="shared" si="32"/>
        <v/>
      </c>
      <c r="BL21" s="33" t="str">
        <f t="shared" si="33"/>
        <v/>
      </c>
      <c r="BM21" s="33" t="str">
        <f t="shared" si="34"/>
        <v/>
      </c>
      <c r="BN21" s="33" t="str">
        <f t="shared" si="35"/>
        <v/>
      </c>
      <c r="BO21" s="33" t="str">
        <f t="shared" si="36"/>
        <v/>
      </c>
      <c r="BP21" s="33" t="str">
        <f t="shared" si="37"/>
        <v/>
      </c>
      <c r="BQ21" s="33" t="str">
        <f t="shared" si="38"/>
        <v/>
      </c>
      <c r="BR21" s="33" t="str">
        <f t="shared" si="39"/>
        <v/>
      </c>
      <c r="BS21" s="33" t="str">
        <f t="shared" si="40"/>
        <v/>
      </c>
      <c r="BT21" s="33" t="str">
        <f t="shared" si="41"/>
        <v/>
      </c>
      <c r="BU21" s="33" t="str">
        <f t="shared" si="42"/>
        <v/>
      </c>
      <c r="BV21" s="33" t="str">
        <f t="shared" si="43"/>
        <v/>
      </c>
      <c r="BW21" s="33" t="str">
        <f t="shared" si="44"/>
        <v/>
      </c>
      <c r="BX21" s="33" t="str">
        <f t="shared" si="45"/>
        <v/>
      </c>
      <c r="BY21" s="33" t="str">
        <f t="shared" si="46"/>
        <v/>
      </c>
      <c r="BZ21" s="33" t="str">
        <f t="shared" si="47"/>
        <v/>
      </c>
      <c r="CA21" s="33" t="str">
        <f t="shared" si="48"/>
        <v/>
      </c>
      <c r="CB21" s="33" t="str">
        <f t="shared" si="49"/>
        <v/>
      </c>
      <c r="CC21" s="33" t="str">
        <f t="shared" si="50"/>
        <v/>
      </c>
      <c r="CD21" s="33" t="str">
        <f t="shared" si="51"/>
        <v/>
      </c>
      <c r="CE21" s="33" t="str">
        <f t="shared" si="52"/>
        <v/>
      </c>
      <c r="CF21" s="33" t="str">
        <f t="shared" si="53"/>
        <v/>
      </c>
      <c r="CG21" s="33" t="str">
        <f t="shared" si="54"/>
        <v/>
      </c>
      <c r="CH21" s="33" t="str">
        <f t="shared" si="55"/>
        <v/>
      </c>
      <c r="CI21" s="33" t="str">
        <f t="shared" si="56"/>
        <v/>
      </c>
      <c r="CJ21" s="33" t="str">
        <f t="shared" si="57"/>
        <v/>
      </c>
      <c r="CK21" s="33" t="str">
        <f t="shared" si="58"/>
        <v/>
      </c>
      <c r="CL21" s="33" t="str">
        <f t="shared" si="59"/>
        <v/>
      </c>
      <c r="CM21" s="33" t="str">
        <f t="shared" si="60"/>
        <v/>
      </c>
      <c r="CN21" s="33" t="str">
        <f t="shared" si="61"/>
        <v/>
      </c>
      <c r="CO21" s="33" t="str">
        <f t="shared" si="62"/>
        <v/>
      </c>
      <c r="CP21" s="33" t="str">
        <f t="shared" si="63"/>
        <v/>
      </c>
      <c r="CQ21" s="33" t="str">
        <f t="shared" si="64"/>
        <v/>
      </c>
      <c r="CR21" s="33" t="str">
        <f t="shared" si="65"/>
        <v/>
      </c>
      <c r="CS21" s="33" t="str">
        <f t="shared" si="66"/>
        <v/>
      </c>
      <c r="CT21" s="33" t="str">
        <f t="shared" si="67"/>
        <v/>
      </c>
      <c r="CU21" s="33" t="str">
        <f t="shared" si="68"/>
        <v/>
      </c>
      <c r="CV21" s="33" t="str">
        <f t="shared" si="69"/>
        <v/>
      </c>
      <c r="CW21" s="33" t="str">
        <f t="shared" si="70"/>
        <v/>
      </c>
      <c r="CX21" s="33" t="str">
        <f t="shared" si="71"/>
        <v/>
      </c>
      <c r="CY21" s="33" t="str">
        <f t="shared" si="72"/>
        <v/>
      </c>
      <c r="CZ21" s="33" t="str">
        <f t="shared" si="73"/>
        <v/>
      </c>
      <c r="DA21" s="33" t="str">
        <f t="shared" si="74"/>
        <v/>
      </c>
      <c r="DB21" s="33" t="str">
        <f t="shared" si="75"/>
        <v/>
      </c>
      <c r="DC21" s="33" t="str">
        <f t="shared" si="76"/>
        <v/>
      </c>
      <c r="DD21" s="113" t="s">
        <v>11</v>
      </c>
      <c r="DE21" s="113" t="s">
        <v>47</v>
      </c>
      <c r="DF21" s="113" t="s">
        <v>12</v>
      </c>
    </row>
    <row r="22" spans="1:132" ht="13.5" customHeight="1">
      <c r="A22" s="997">
        <f t="shared" si="77"/>
        <v>13</v>
      </c>
      <c r="B22" s="998"/>
      <c r="C22" s="993"/>
      <c r="D22" s="999"/>
      <c r="E22" s="994"/>
      <c r="F22" s="993"/>
      <c r="G22" s="999"/>
      <c r="H22" s="994"/>
      <c r="I22" s="993"/>
      <c r="J22" s="994"/>
      <c r="K22" s="1003"/>
      <c r="L22" s="1004"/>
      <c r="M22" s="1003"/>
      <c r="N22" s="1004"/>
      <c r="O22" s="993"/>
      <c r="P22" s="994"/>
      <c r="Q22" s="993"/>
      <c r="R22" s="994"/>
      <c r="S22" s="995"/>
      <c r="T22" s="996"/>
      <c r="U22" s="993"/>
      <c r="V22" s="994"/>
      <c r="W22" s="993"/>
      <c r="X22" s="999"/>
      <c r="Y22" s="963" t="str">
        <f t="shared" si="78"/>
        <v/>
      </c>
      <c r="Z22" s="964"/>
      <c r="AA22" s="964"/>
      <c r="AB22" s="964"/>
      <c r="AC22" s="964"/>
      <c r="AD22" s="964"/>
      <c r="AE22" s="33" t="str">
        <f t="shared" si="0"/>
        <v/>
      </c>
      <c r="AF22" s="30" t="str">
        <f t="shared" si="1"/>
        <v/>
      </c>
      <c r="AG22" s="30" t="str">
        <f t="shared" si="2"/>
        <v/>
      </c>
      <c r="AH22" s="30" t="str">
        <f t="shared" si="3"/>
        <v/>
      </c>
      <c r="AI22" s="30" t="str">
        <f t="shared" si="4"/>
        <v/>
      </c>
      <c r="AJ22" s="30" t="str">
        <f t="shared" si="5"/>
        <v/>
      </c>
      <c r="AK22" s="30" t="str">
        <f t="shared" si="6"/>
        <v/>
      </c>
      <c r="AL22" s="30" t="str">
        <f t="shared" si="7"/>
        <v/>
      </c>
      <c r="AM22" s="33" t="str">
        <f t="shared" si="8"/>
        <v>○</v>
      </c>
      <c r="AN22" s="33" t="str">
        <f t="shared" si="9"/>
        <v/>
      </c>
      <c r="AO22" s="33" t="str">
        <f t="shared" si="10"/>
        <v/>
      </c>
      <c r="AP22" s="33" t="str">
        <f t="shared" si="11"/>
        <v/>
      </c>
      <c r="AQ22" s="33" t="str">
        <f t="shared" si="12"/>
        <v/>
      </c>
      <c r="AR22" s="33" t="str">
        <f t="shared" si="13"/>
        <v/>
      </c>
      <c r="AS22" s="33" t="str">
        <f t="shared" si="14"/>
        <v/>
      </c>
      <c r="AT22" s="33" t="str">
        <f t="shared" si="15"/>
        <v/>
      </c>
      <c r="AU22" s="33" t="str">
        <f t="shared" si="16"/>
        <v/>
      </c>
      <c r="AV22" s="33" t="str">
        <f t="shared" si="17"/>
        <v/>
      </c>
      <c r="AW22" s="33" t="str">
        <f t="shared" si="18"/>
        <v/>
      </c>
      <c r="AX22" s="33" t="str">
        <f t="shared" si="19"/>
        <v/>
      </c>
      <c r="AY22" s="33" t="str">
        <f t="shared" si="20"/>
        <v/>
      </c>
      <c r="AZ22" s="33" t="str">
        <f t="shared" si="21"/>
        <v/>
      </c>
      <c r="BA22" s="33" t="str">
        <f t="shared" si="22"/>
        <v/>
      </c>
      <c r="BB22" s="33" t="str">
        <f t="shared" si="23"/>
        <v/>
      </c>
      <c r="BC22" s="33" t="str">
        <f t="shared" si="24"/>
        <v/>
      </c>
      <c r="BD22" s="33" t="str">
        <f t="shared" si="25"/>
        <v/>
      </c>
      <c r="BE22" s="33" t="str">
        <f t="shared" si="26"/>
        <v/>
      </c>
      <c r="BF22" s="33" t="str">
        <f t="shared" si="27"/>
        <v/>
      </c>
      <c r="BG22" s="33" t="str">
        <f t="shared" si="28"/>
        <v/>
      </c>
      <c r="BH22" s="33" t="str">
        <f t="shared" si="29"/>
        <v/>
      </c>
      <c r="BI22" s="33" t="str">
        <f t="shared" si="30"/>
        <v/>
      </c>
      <c r="BJ22" s="33" t="str">
        <f t="shared" si="31"/>
        <v/>
      </c>
      <c r="BK22" s="33" t="str">
        <f t="shared" si="32"/>
        <v/>
      </c>
      <c r="BL22" s="33" t="str">
        <f t="shared" si="33"/>
        <v/>
      </c>
      <c r="BM22" s="33" t="str">
        <f t="shared" si="34"/>
        <v/>
      </c>
      <c r="BN22" s="33" t="str">
        <f t="shared" si="35"/>
        <v/>
      </c>
      <c r="BO22" s="33" t="str">
        <f t="shared" si="36"/>
        <v/>
      </c>
      <c r="BP22" s="33" t="str">
        <f t="shared" si="37"/>
        <v/>
      </c>
      <c r="BQ22" s="33" t="str">
        <f t="shared" si="38"/>
        <v/>
      </c>
      <c r="BR22" s="33" t="str">
        <f t="shared" si="39"/>
        <v/>
      </c>
      <c r="BS22" s="33" t="str">
        <f t="shared" si="40"/>
        <v/>
      </c>
      <c r="BT22" s="33" t="str">
        <f t="shared" si="41"/>
        <v/>
      </c>
      <c r="BU22" s="33" t="str">
        <f t="shared" si="42"/>
        <v/>
      </c>
      <c r="BV22" s="33" t="str">
        <f t="shared" si="43"/>
        <v/>
      </c>
      <c r="BW22" s="33" t="str">
        <f t="shared" si="44"/>
        <v/>
      </c>
      <c r="BX22" s="33" t="str">
        <f t="shared" si="45"/>
        <v/>
      </c>
      <c r="BY22" s="33" t="str">
        <f t="shared" si="46"/>
        <v/>
      </c>
      <c r="BZ22" s="33" t="str">
        <f t="shared" si="47"/>
        <v/>
      </c>
      <c r="CA22" s="33" t="str">
        <f t="shared" si="48"/>
        <v/>
      </c>
      <c r="CB22" s="33" t="str">
        <f t="shared" si="49"/>
        <v/>
      </c>
      <c r="CC22" s="33" t="str">
        <f t="shared" si="50"/>
        <v/>
      </c>
      <c r="CD22" s="33" t="str">
        <f t="shared" si="51"/>
        <v/>
      </c>
      <c r="CE22" s="33" t="str">
        <f t="shared" si="52"/>
        <v/>
      </c>
      <c r="CF22" s="33" t="str">
        <f t="shared" si="53"/>
        <v/>
      </c>
      <c r="CG22" s="33" t="str">
        <f t="shared" si="54"/>
        <v/>
      </c>
      <c r="CH22" s="33" t="str">
        <f t="shared" si="55"/>
        <v/>
      </c>
      <c r="CI22" s="33" t="str">
        <f t="shared" si="56"/>
        <v/>
      </c>
      <c r="CJ22" s="33" t="str">
        <f t="shared" si="57"/>
        <v/>
      </c>
      <c r="CK22" s="33" t="str">
        <f t="shared" si="58"/>
        <v/>
      </c>
      <c r="CL22" s="33" t="str">
        <f t="shared" si="59"/>
        <v/>
      </c>
      <c r="CM22" s="33" t="str">
        <f t="shared" si="60"/>
        <v/>
      </c>
      <c r="CN22" s="33" t="str">
        <f t="shared" si="61"/>
        <v/>
      </c>
      <c r="CO22" s="33" t="str">
        <f t="shared" si="62"/>
        <v/>
      </c>
      <c r="CP22" s="33" t="str">
        <f t="shared" si="63"/>
        <v/>
      </c>
      <c r="CQ22" s="33" t="str">
        <f t="shared" si="64"/>
        <v/>
      </c>
      <c r="CR22" s="33" t="str">
        <f t="shared" si="65"/>
        <v/>
      </c>
      <c r="CS22" s="33" t="str">
        <f t="shared" si="66"/>
        <v/>
      </c>
      <c r="CT22" s="33" t="str">
        <f t="shared" si="67"/>
        <v/>
      </c>
      <c r="CU22" s="33" t="str">
        <f t="shared" si="68"/>
        <v/>
      </c>
      <c r="CV22" s="33" t="str">
        <f t="shared" si="69"/>
        <v/>
      </c>
      <c r="CW22" s="33" t="str">
        <f t="shared" si="70"/>
        <v/>
      </c>
      <c r="CX22" s="33" t="str">
        <f t="shared" si="71"/>
        <v/>
      </c>
      <c r="CY22" s="33" t="str">
        <f t="shared" si="72"/>
        <v/>
      </c>
      <c r="CZ22" s="33" t="str">
        <f t="shared" si="73"/>
        <v/>
      </c>
      <c r="DA22" s="33" t="str">
        <f t="shared" si="74"/>
        <v/>
      </c>
      <c r="DB22" s="33" t="str">
        <f t="shared" si="75"/>
        <v/>
      </c>
      <c r="DC22" s="33" t="str">
        <f t="shared" si="76"/>
        <v/>
      </c>
      <c r="DD22" s="35" t="s">
        <v>45</v>
      </c>
      <c r="DE22" s="113" t="s">
        <v>46</v>
      </c>
      <c r="DF22" s="113" t="s">
        <v>214</v>
      </c>
    </row>
    <row r="23" spans="1:132" ht="13.5" customHeight="1">
      <c r="A23" s="997">
        <f t="shared" si="77"/>
        <v>14</v>
      </c>
      <c r="B23" s="998"/>
      <c r="C23" s="993"/>
      <c r="D23" s="999"/>
      <c r="E23" s="994"/>
      <c r="F23" s="993"/>
      <c r="G23" s="999"/>
      <c r="H23" s="994"/>
      <c r="I23" s="993"/>
      <c r="J23" s="994"/>
      <c r="K23" s="1003"/>
      <c r="L23" s="1004"/>
      <c r="M23" s="1003"/>
      <c r="N23" s="1004"/>
      <c r="O23" s="993"/>
      <c r="P23" s="994"/>
      <c r="Q23" s="993"/>
      <c r="R23" s="994"/>
      <c r="S23" s="995"/>
      <c r="T23" s="996"/>
      <c r="U23" s="993"/>
      <c r="V23" s="994"/>
      <c r="W23" s="993"/>
      <c r="X23" s="999"/>
      <c r="Y23" s="963" t="str">
        <f t="shared" si="78"/>
        <v/>
      </c>
      <c r="Z23" s="964"/>
      <c r="AA23" s="964"/>
      <c r="AB23" s="964"/>
      <c r="AC23" s="964"/>
      <c r="AD23" s="964"/>
      <c r="AE23" s="33" t="str">
        <f t="shared" si="0"/>
        <v/>
      </c>
      <c r="AF23" s="30" t="str">
        <f t="shared" si="1"/>
        <v/>
      </c>
      <c r="AG23" s="30" t="str">
        <f t="shared" si="2"/>
        <v/>
      </c>
      <c r="AH23" s="30" t="str">
        <f t="shared" si="3"/>
        <v/>
      </c>
      <c r="AI23" s="30" t="str">
        <f t="shared" si="4"/>
        <v/>
      </c>
      <c r="AJ23" s="30" t="str">
        <f t="shared" si="5"/>
        <v/>
      </c>
      <c r="AK23" s="30" t="str">
        <f t="shared" si="6"/>
        <v/>
      </c>
      <c r="AL23" s="30" t="str">
        <f t="shared" si="7"/>
        <v/>
      </c>
      <c r="AM23" s="33" t="str">
        <f t="shared" si="8"/>
        <v>○</v>
      </c>
      <c r="AN23" s="33" t="str">
        <f t="shared" si="9"/>
        <v/>
      </c>
      <c r="AO23" s="33" t="str">
        <f t="shared" si="10"/>
        <v/>
      </c>
      <c r="AP23" s="33" t="str">
        <f t="shared" si="11"/>
        <v/>
      </c>
      <c r="AQ23" s="33" t="str">
        <f t="shared" si="12"/>
        <v/>
      </c>
      <c r="AR23" s="33" t="str">
        <f t="shared" si="13"/>
        <v/>
      </c>
      <c r="AS23" s="33" t="str">
        <f t="shared" si="14"/>
        <v/>
      </c>
      <c r="AT23" s="33" t="str">
        <f t="shared" si="15"/>
        <v/>
      </c>
      <c r="AU23" s="33" t="str">
        <f t="shared" si="16"/>
        <v/>
      </c>
      <c r="AV23" s="33" t="str">
        <f t="shared" si="17"/>
        <v/>
      </c>
      <c r="AW23" s="33" t="str">
        <f t="shared" si="18"/>
        <v/>
      </c>
      <c r="AX23" s="33" t="str">
        <f t="shared" si="19"/>
        <v/>
      </c>
      <c r="AY23" s="33" t="str">
        <f t="shared" si="20"/>
        <v/>
      </c>
      <c r="AZ23" s="33" t="str">
        <f t="shared" si="21"/>
        <v/>
      </c>
      <c r="BA23" s="33" t="str">
        <f t="shared" si="22"/>
        <v/>
      </c>
      <c r="BB23" s="33" t="str">
        <f t="shared" si="23"/>
        <v/>
      </c>
      <c r="BC23" s="33" t="str">
        <f t="shared" si="24"/>
        <v/>
      </c>
      <c r="BD23" s="33" t="str">
        <f t="shared" si="25"/>
        <v/>
      </c>
      <c r="BE23" s="33" t="str">
        <f t="shared" si="26"/>
        <v/>
      </c>
      <c r="BF23" s="33" t="str">
        <f t="shared" si="27"/>
        <v/>
      </c>
      <c r="BG23" s="33" t="str">
        <f t="shared" si="28"/>
        <v/>
      </c>
      <c r="BH23" s="33" t="str">
        <f t="shared" si="29"/>
        <v/>
      </c>
      <c r="BI23" s="33" t="str">
        <f t="shared" si="30"/>
        <v/>
      </c>
      <c r="BJ23" s="33" t="str">
        <f t="shared" si="31"/>
        <v/>
      </c>
      <c r="BK23" s="33" t="str">
        <f t="shared" si="32"/>
        <v/>
      </c>
      <c r="BL23" s="33" t="str">
        <f t="shared" si="33"/>
        <v/>
      </c>
      <c r="BM23" s="33" t="str">
        <f t="shared" si="34"/>
        <v/>
      </c>
      <c r="BN23" s="33" t="str">
        <f t="shared" si="35"/>
        <v/>
      </c>
      <c r="BO23" s="33" t="str">
        <f t="shared" si="36"/>
        <v/>
      </c>
      <c r="BP23" s="33" t="str">
        <f t="shared" si="37"/>
        <v/>
      </c>
      <c r="BQ23" s="33" t="str">
        <f t="shared" si="38"/>
        <v/>
      </c>
      <c r="BR23" s="33" t="str">
        <f t="shared" si="39"/>
        <v/>
      </c>
      <c r="BS23" s="33" t="str">
        <f t="shared" si="40"/>
        <v/>
      </c>
      <c r="BT23" s="33" t="str">
        <f t="shared" si="41"/>
        <v/>
      </c>
      <c r="BU23" s="33" t="str">
        <f t="shared" si="42"/>
        <v/>
      </c>
      <c r="BV23" s="33" t="str">
        <f t="shared" si="43"/>
        <v/>
      </c>
      <c r="BW23" s="33" t="str">
        <f t="shared" si="44"/>
        <v/>
      </c>
      <c r="BX23" s="33" t="str">
        <f t="shared" si="45"/>
        <v/>
      </c>
      <c r="BY23" s="33" t="str">
        <f t="shared" si="46"/>
        <v/>
      </c>
      <c r="BZ23" s="33" t="str">
        <f t="shared" si="47"/>
        <v/>
      </c>
      <c r="CA23" s="33" t="str">
        <f t="shared" si="48"/>
        <v/>
      </c>
      <c r="CB23" s="33" t="str">
        <f t="shared" si="49"/>
        <v/>
      </c>
      <c r="CC23" s="33" t="str">
        <f t="shared" si="50"/>
        <v/>
      </c>
      <c r="CD23" s="33" t="str">
        <f t="shared" si="51"/>
        <v/>
      </c>
      <c r="CE23" s="33" t="str">
        <f t="shared" si="52"/>
        <v/>
      </c>
      <c r="CF23" s="33" t="str">
        <f t="shared" si="53"/>
        <v/>
      </c>
      <c r="CG23" s="33" t="str">
        <f t="shared" si="54"/>
        <v/>
      </c>
      <c r="CH23" s="33" t="str">
        <f t="shared" si="55"/>
        <v/>
      </c>
      <c r="CI23" s="33" t="str">
        <f t="shared" si="56"/>
        <v/>
      </c>
      <c r="CJ23" s="33" t="str">
        <f t="shared" si="57"/>
        <v/>
      </c>
      <c r="CK23" s="33" t="str">
        <f t="shared" si="58"/>
        <v/>
      </c>
      <c r="CL23" s="33" t="str">
        <f t="shared" si="59"/>
        <v/>
      </c>
      <c r="CM23" s="33" t="str">
        <f t="shared" si="60"/>
        <v/>
      </c>
      <c r="CN23" s="33" t="str">
        <f t="shared" si="61"/>
        <v/>
      </c>
      <c r="CO23" s="33" t="str">
        <f t="shared" si="62"/>
        <v/>
      </c>
      <c r="CP23" s="33" t="str">
        <f t="shared" si="63"/>
        <v/>
      </c>
      <c r="CQ23" s="33" t="str">
        <f t="shared" si="64"/>
        <v/>
      </c>
      <c r="CR23" s="33" t="str">
        <f t="shared" si="65"/>
        <v/>
      </c>
      <c r="CS23" s="33" t="str">
        <f t="shared" si="66"/>
        <v/>
      </c>
      <c r="CT23" s="33" t="str">
        <f t="shared" si="67"/>
        <v/>
      </c>
      <c r="CU23" s="33" t="str">
        <f t="shared" si="68"/>
        <v/>
      </c>
      <c r="CV23" s="33" t="str">
        <f t="shared" si="69"/>
        <v/>
      </c>
      <c r="CW23" s="33" t="str">
        <f t="shared" si="70"/>
        <v/>
      </c>
      <c r="CX23" s="33" t="str">
        <f t="shared" si="71"/>
        <v/>
      </c>
      <c r="CY23" s="33" t="str">
        <f t="shared" si="72"/>
        <v/>
      </c>
      <c r="CZ23" s="33" t="str">
        <f t="shared" si="73"/>
        <v/>
      </c>
      <c r="DA23" s="33" t="str">
        <f t="shared" si="74"/>
        <v/>
      </c>
      <c r="DB23" s="33" t="str">
        <f t="shared" si="75"/>
        <v/>
      </c>
      <c r="DC23" s="33" t="str">
        <f t="shared" si="76"/>
        <v/>
      </c>
      <c r="DD23" s="35"/>
      <c r="DE23" s="113" t="s">
        <v>54</v>
      </c>
    </row>
    <row r="24" spans="1:132" ht="13.5" customHeight="1">
      <c r="A24" s="997">
        <f t="shared" si="77"/>
        <v>15</v>
      </c>
      <c r="B24" s="998"/>
      <c r="C24" s="993"/>
      <c r="D24" s="999"/>
      <c r="E24" s="994"/>
      <c r="F24" s="993"/>
      <c r="G24" s="999"/>
      <c r="H24" s="994"/>
      <c r="I24" s="993"/>
      <c r="J24" s="994"/>
      <c r="K24" s="1003"/>
      <c r="L24" s="1004"/>
      <c r="M24" s="1003"/>
      <c r="N24" s="1004"/>
      <c r="O24" s="993"/>
      <c r="P24" s="994"/>
      <c r="Q24" s="993"/>
      <c r="R24" s="994"/>
      <c r="S24" s="995"/>
      <c r="T24" s="996"/>
      <c r="U24" s="993"/>
      <c r="V24" s="994"/>
      <c r="W24" s="993"/>
      <c r="X24" s="999"/>
      <c r="Y24" s="963" t="str">
        <f t="shared" si="78"/>
        <v/>
      </c>
      <c r="Z24" s="964"/>
      <c r="AA24" s="964"/>
      <c r="AB24" s="964"/>
      <c r="AC24" s="964"/>
      <c r="AD24" s="964"/>
      <c r="AE24" s="33" t="str">
        <f t="shared" si="0"/>
        <v/>
      </c>
      <c r="AF24" s="30" t="str">
        <f t="shared" si="1"/>
        <v/>
      </c>
      <c r="AG24" s="30" t="str">
        <f t="shared" si="2"/>
        <v/>
      </c>
      <c r="AH24" s="30" t="str">
        <f t="shared" si="3"/>
        <v/>
      </c>
      <c r="AI24" s="30" t="str">
        <f t="shared" si="4"/>
        <v/>
      </c>
      <c r="AJ24" s="30" t="str">
        <f t="shared" si="5"/>
        <v/>
      </c>
      <c r="AK24" s="30" t="str">
        <f t="shared" si="6"/>
        <v/>
      </c>
      <c r="AL24" s="30" t="str">
        <f t="shared" si="7"/>
        <v/>
      </c>
      <c r="AM24" s="33" t="str">
        <f t="shared" si="8"/>
        <v>○</v>
      </c>
      <c r="AN24" s="33" t="str">
        <f t="shared" si="9"/>
        <v/>
      </c>
      <c r="AO24" s="33" t="str">
        <f t="shared" si="10"/>
        <v/>
      </c>
      <c r="AP24" s="33" t="str">
        <f t="shared" si="11"/>
        <v/>
      </c>
      <c r="AQ24" s="33" t="str">
        <f t="shared" si="12"/>
        <v/>
      </c>
      <c r="AR24" s="33" t="str">
        <f t="shared" si="13"/>
        <v/>
      </c>
      <c r="AS24" s="33" t="str">
        <f t="shared" si="14"/>
        <v/>
      </c>
      <c r="AT24" s="33" t="str">
        <f t="shared" si="15"/>
        <v/>
      </c>
      <c r="AU24" s="33" t="str">
        <f t="shared" si="16"/>
        <v/>
      </c>
      <c r="AV24" s="33" t="str">
        <f t="shared" si="17"/>
        <v/>
      </c>
      <c r="AW24" s="33" t="str">
        <f t="shared" si="18"/>
        <v/>
      </c>
      <c r="AX24" s="33" t="str">
        <f t="shared" si="19"/>
        <v/>
      </c>
      <c r="AY24" s="33" t="str">
        <f t="shared" si="20"/>
        <v/>
      </c>
      <c r="AZ24" s="33" t="str">
        <f t="shared" si="21"/>
        <v/>
      </c>
      <c r="BA24" s="33" t="str">
        <f t="shared" si="22"/>
        <v/>
      </c>
      <c r="BB24" s="33" t="str">
        <f t="shared" si="23"/>
        <v/>
      </c>
      <c r="BC24" s="33" t="str">
        <f t="shared" si="24"/>
        <v/>
      </c>
      <c r="BD24" s="33" t="str">
        <f t="shared" si="25"/>
        <v/>
      </c>
      <c r="BE24" s="33" t="str">
        <f t="shared" si="26"/>
        <v/>
      </c>
      <c r="BF24" s="33" t="str">
        <f t="shared" si="27"/>
        <v/>
      </c>
      <c r="BG24" s="33" t="str">
        <f t="shared" si="28"/>
        <v/>
      </c>
      <c r="BH24" s="33" t="str">
        <f t="shared" si="29"/>
        <v/>
      </c>
      <c r="BI24" s="33" t="str">
        <f t="shared" si="30"/>
        <v/>
      </c>
      <c r="BJ24" s="33" t="str">
        <f t="shared" si="31"/>
        <v/>
      </c>
      <c r="BK24" s="33" t="str">
        <f t="shared" si="32"/>
        <v/>
      </c>
      <c r="BL24" s="33" t="str">
        <f t="shared" si="33"/>
        <v/>
      </c>
      <c r="BM24" s="33" t="str">
        <f t="shared" si="34"/>
        <v/>
      </c>
      <c r="BN24" s="33" t="str">
        <f t="shared" si="35"/>
        <v/>
      </c>
      <c r="BO24" s="33" t="str">
        <f t="shared" si="36"/>
        <v/>
      </c>
      <c r="BP24" s="33" t="str">
        <f t="shared" si="37"/>
        <v/>
      </c>
      <c r="BQ24" s="33" t="str">
        <f t="shared" si="38"/>
        <v/>
      </c>
      <c r="BR24" s="33" t="str">
        <f t="shared" si="39"/>
        <v/>
      </c>
      <c r="BS24" s="33" t="str">
        <f t="shared" si="40"/>
        <v/>
      </c>
      <c r="BT24" s="33" t="str">
        <f t="shared" si="41"/>
        <v/>
      </c>
      <c r="BU24" s="33" t="str">
        <f t="shared" si="42"/>
        <v/>
      </c>
      <c r="BV24" s="33" t="str">
        <f t="shared" si="43"/>
        <v/>
      </c>
      <c r="BW24" s="33" t="str">
        <f t="shared" si="44"/>
        <v/>
      </c>
      <c r="BX24" s="33" t="str">
        <f t="shared" si="45"/>
        <v/>
      </c>
      <c r="BY24" s="33" t="str">
        <f t="shared" si="46"/>
        <v/>
      </c>
      <c r="BZ24" s="33" t="str">
        <f t="shared" si="47"/>
        <v/>
      </c>
      <c r="CA24" s="33" t="str">
        <f t="shared" si="48"/>
        <v/>
      </c>
      <c r="CB24" s="33" t="str">
        <f t="shared" si="49"/>
        <v/>
      </c>
      <c r="CC24" s="33" t="str">
        <f t="shared" si="50"/>
        <v/>
      </c>
      <c r="CD24" s="33" t="str">
        <f t="shared" si="51"/>
        <v/>
      </c>
      <c r="CE24" s="33" t="str">
        <f t="shared" si="52"/>
        <v/>
      </c>
      <c r="CF24" s="33" t="str">
        <f t="shared" si="53"/>
        <v/>
      </c>
      <c r="CG24" s="33" t="str">
        <f t="shared" si="54"/>
        <v/>
      </c>
      <c r="CH24" s="33" t="str">
        <f t="shared" si="55"/>
        <v/>
      </c>
      <c r="CI24" s="33" t="str">
        <f t="shared" si="56"/>
        <v/>
      </c>
      <c r="CJ24" s="33" t="str">
        <f t="shared" si="57"/>
        <v/>
      </c>
      <c r="CK24" s="33" t="str">
        <f t="shared" si="58"/>
        <v/>
      </c>
      <c r="CL24" s="33" t="str">
        <f t="shared" si="59"/>
        <v/>
      </c>
      <c r="CM24" s="33" t="str">
        <f t="shared" si="60"/>
        <v/>
      </c>
      <c r="CN24" s="33" t="str">
        <f t="shared" si="61"/>
        <v/>
      </c>
      <c r="CO24" s="33" t="str">
        <f t="shared" si="62"/>
        <v/>
      </c>
      <c r="CP24" s="33" t="str">
        <f t="shared" si="63"/>
        <v/>
      </c>
      <c r="CQ24" s="33" t="str">
        <f t="shared" si="64"/>
        <v/>
      </c>
      <c r="CR24" s="33" t="str">
        <f t="shared" si="65"/>
        <v/>
      </c>
      <c r="CS24" s="33" t="str">
        <f t="shared" si="66"/>
        <v/>
      </c>
      <c r="CT24" s="33" t="str">
        <f t="shared" si="67"/>
        <v/>
      </c>
      <c r="CU24" s="33" t="str">
        <f t="shared" si="68"/>
        <v/>
      </c>
      <c r="CV24" s="33" t="str">
        <f t="shared" si="69"/>
        <v/>
      </c>
      <c r="CW24" s="33" t="str">
        <f t="shared" si="70"/>
        <v/>
      </c>
      <c r="CX24" s="33" t="str">
        <f t="shared" si="71"/>
        <v/>
      </c>
      <c r="CY24" s="33" t="str">
        <f t="shared" si="72"/>
        <v/>
      </c>
      <c r="CZ24" s="33" t="str">
        <f t="shared" si="73"/>
        <v/>
      </c>
      <c r="DA24" s="33" t="str">
        <f t="shared" si="74"/>
        <v/>
      </c>
      <c r="DB24" s="33" t="str">
        <f t="shared" si="75"/>
        <v/>
      </c>
      <c r="DC24" s="33" t="str">
        <f t="shared" si="76"/>
        <v/>
      </c>
      <c r="DD24" s="35"/>
      <c r="DE24" s="113" t="s">
        <v>44</v>
      </c>
    </row>
    <row r="25" spans="1:132" ht="13.5" customHeight="1">
      <c r="A25" s="997">
        <f t="shared" si="77"/>
        <v>16</v>
      </c>
      <c r="B25" s="998"/>
      <c r="C25" s="993"/>
      <c r="D25" s="999"/>
      <c r="E25" s="994"/>
      <c r="F25" s="1000"/>
      <c r="G25" s="1001"/>
      <c r="H25" s="1002"/>
      <c r="I25" s="993"/>
      <c r="J25" s="994"/>
      <c r="K25" s="1003"/>
      <c r="L25" s="1004"/>
      <c r="M25" s="1003"/>
      <c r="N25" s="1004"/>
      <c r="O25" s="993"/>
      <c r="P25" s="994"/>
      <c r="Q25" s="993"/>
      <c r="R25" s="994"/>
      <c r="S25" s="995"/>
      <c r="T25" s="996"/>
      <c r="U25" s="993"/>
      <c r="V25" s="994"/>
      <c r="W25" s="993"/>
      <c r="X25" s="999"/>
      <c r="Y25" s="963" t="str">
        <f t="shared" si="78"/>
        <v/>
      </c>
      <c r="Z25" s="964"/>
      <c r="AA25" s="964"/>
      <c r="AB25" s="964"/>
      <c r="AC25" s="964"/>
      <c r="AD25" s="964"/>
      <c r="AE25" s="33" t="str">
        <f t="shared" si="0"/>
        <v/>
      </c>
      <c r="AF25" s="30" t="str">
        <f t="shared" si="1"/>
        <v/>
      </c>
      <c r="AG25" s="30" t="str">
        <f t="shared" si="2"/>
        <v/>
      </c>
      <c r="AH25" s="30" t="str">
        <f t="shared" si="3"/>
        <v/>
      </c>
      <c r="AI25" s="30" t="str">
        <f t="shared" si="4"/>
        <v/>
      </c>
      <c r="AJ25" s="30" t="str">
        <f t="shared" si="5"/>
        <v/>
      </c>
      <c r="AK25" s="30" t="str">
        <f t="shared" si="6"/>
        <v/>
      </c>
      <c r="AL25" s="30" t="str">
        <f t="shared" si="7"/>
        <v/>
      </c>
      <c r="AM25" s="33" t="str">
        <f t="shared" si="8"/>
        <v>○</v>
      </c>
      <c r="AN25" s="33" t="str">
        <f t="shared" si="9"/>
        <v/>
      </c>
      <c r="AO25" s="33" t="str">
        <f t="shared" si="10"/>
        <v/>
      </c>
      <c r="AP25" s="33" t="str">
        <f t="shared" si="11"/>
        <v/>
      </c>
      <c r="AQ25" s="33" t="str">
        <f t="shared" si="12"/>
        <v/>
      </c>
      <c r="AR25" s="33" t="str">
        <f t="shared" si="13"/>
        <v/>
      </c>
      <c r="AS25" s="33" t="str">
        <f t="shared" si="14"/>
        <v/>
      </c>
      <c r="AT25" s="33" t="str">
        <f t="shared" si="15"/>
        <v/>
      </c>
      <c r="AU25" s="33" t="str">
        <f t="shared" si="16"/>
        <v/>
      </c>
      <c r="AV25" s="33" t="str">
        <f t="shared" si="17"/>
        <v/>
      </c>
      <c r="AW25" s="33" t="str">
        <f t="shared" si="18"/>
        <v/>
      </c>
      <c r="AX25" s="33" t="str">
        <f t="shared" si="19"/>
        <v/>
      </c>
      <c r="AY25" s="33" t="str">
        <f t="shared" si="20"/>
        <v/>
      </c>
      <c r="AZ25" s="33" t="str">
        <f t="shared" si="21"/>
        <v/>
      </c>
      <c r="BA25" s="33" t="str">
        <f t="shared" si="22"/>
        <v/>
      </c>
      <c r="BB25" s="33" t="str">
        <f t="shared" si="23"/>
        <v/>
      </c>
      <c r="BC25" s="33" t="str">
        <f t="shared" si="24"/>
        <v/>
      </c>
      <c r="BD25" s="33" t="str">
        <f t="shared" si="25"/>
        <v/>
      </c>
      <c r="BE25" s="33" t="str">
        <f t="shared" si="26"/>
        <v/>
      </c>
      <c r="BF25" s="33" t="str">
        <f t="shared" si="27"/>
        <v/>
      </c>
      <c r="BG25" s="33" t="str">
        <f t="shared" si="28"/>
        <v/>
      </c>
      <c r="BH25" s="33" t="str">
        <f t="shared" si="29"/>
        <v/>
      </c>
      <c r="BI25" s="33" t="str">
        <f t="shared" si="30"/>
        <v/>
      </c>
      <c r="BJ25" s="33" t="str">
        <f t="shared" si="31"/>
        <v/>
      </c>
      <c r="BK25" s="33" t="str">
        <f t="shared" si="32"/>
        <v/>
      </c>
      <c r="BL25" s="33" t="str">
        <f t="shared" si="33"/>
        <v/>
      </c>
      <c r="BM25" s="33" t="str">
        <f t="shared" si="34"/>
        <v/>
      </c>
      <c r="BN25" s="33" t="str">
        <f t="shared" si="35"/>
        <v/>
      </c>
      <c r="BO25" s="33" t="str">
        <f t="shared" si="36"/>
        <v/>
      </c>
      <c r="BP25" s="33" t="str">
        <f t="shared" si="37"/>
        <v/>
      </c>
      <c r="BQ25" s="33" t="str">
        <f t="shared" si="38"/>
        <v/>
      </c>
      <c r="BR25" s="33" t="str">
        <f t="shared" si="39"/>
        <v/>
      </c>
      <c r="BS25" s="33" t="str">
        <f t="shared" si="40"/>
        <v/>
      </c>
      <c r="BT25" s="33" t="str">
        <f t="shared" si="41"/>
        <v/>
      </c>
      <c r="BU25" s="33" t="str">
        <f t="shared" si="42"/>
        <v/>
      </c>
      <c r="BV25" s="33" t="str">
        <f t="shared" si="43"/>
        <v/>
      </c>
      <c r="BW25" s="33" t="str">
        <f t="shared" si="44"/>
        <v/>
      </c>
      <c r="BX25" s="33" t="str">
        <f t="shared" si="45"/>
        <v/>
      </c>
      <c r="BY25" s="33" t="str">
        <f t="shared" si="46"/>
        <v/>
      </c>
      <c r="BZ25" s="33" t="str">
        <f t="shared" si="47"/>
        <v/>
      </c>
      <c r="CA25" s="33" t="str">
        <f t="shared" si="48"/>
        <v/>
      </c>
      <c r="CB25" s="33" t="str">
        <f t="shared" si="49"/>
        <v/>
      </c>
      <c r="CC25" s="33" t="str">
        <f t="shared" si="50"/>
        <v/>
      </c>
      <c r="CD25" s="33" t="str">
        <f t="shared" si="51"/>
        <v/>
      </c>
      <c r="CE25" s="33" t="str">
        <f t="shared" si="52"/>
        <v/>
      </c>
      <c r="CF25" s="33" t="str">
        <f t="shared" si="53"/>
        <v/>
      </c>
      <c r="CG25" s="33" t="str">
        <f t="shared" si="54"/>
        <v/>
      </c>
      <c r="CH25" s="33" t="str">
        <f t="shared" si="55"/>
        <v/>
      </c>
      <c r="CI25" s="33" t="str">
        <f t="shared" si="56"/>
        <v/>
      </c>
      <c r="CJ25" s="33" t="str">
        <f t="shared" si="57"/>
        <v/>
      </c>
      <c r="CK25" s="33" t="str">
        <f t="shared" si="58"/>
        <v/>
      </c>
      <c r="CL25" s="33" t="str">
        <f t="shared" si="59"/>
        <v/>
      </c>
      <c r="CM25" s="33" t="str">
        <f t="shared" si="60"/>
        <v/>
      </c>
      <c r="CN25" s="33" t="str">
        <f t="shared" si="61"/>
        <v/>
      </c>
      <c r="CO25" s="33" t="str">
        <f t="shared" si="62"/>
        <v/>
      </c>
      <c r="CP25" s="33" t="str">
        <f t="shared" si="63"/>
        <v/>
      </c>
      <c r="CQ25" s="33" t="str">
        <f t="shared" si="64"/>
        <v/>
      </c>
      <c r="CR25" s="33" t="str">
        <f t="shared" si="65"/>
        <v/>
      </c>
      <c r="CS25" s="33" t="str">
        <f t="shared" si="66"/>
        <v/>
      </c>
      <c r="CT25" s="33" t="str">
        <f t="shared" si="67"/>
        <v/>
      </c>
      <c r="CU25" s="33" t="str">
        <f t="shared" si="68"/>
        <v/>
      </c>
      <c r="CV25" s="33" t="str">
        <f t="shared" si="69"/>
        <v/>
      </c>
      <c r="CW25" s="33" t="str">
        <f t="shared" si="70"/>
        <v/>
      </c>
      <c r="CX25" s="33" t="str">
        <f t="shared" si="71"/>
        <v/>
      </c>
      <c r="CY25" s="33" t="str">
        <f t="shared" si="72"/>
        <v/>
      </c>
      <c r="CZ25" s="33" t="str">
        <f t="shared" si="73"/>
        <v/>
      </c>
      <c r="DA25" s="33" t="str">
        <f t="shared" si="74"/>
        <v/>
      </c>
      <c r="DB25" s="33" t="str">
        <f t="shared" si="75"/>
        <v/>
      </c>
      <c r="DC25" s="33" t="str">
        <f t="shared" si="76"/>
        <v/>
      </c>
      <c r="DD25" s="34" t="s">
        <v>124</v>
      </c>
      <c r="DE25" s="34" t="s">
        <v>56</v>
      </c>
      <c r="DF25" s="35" t="s">
        <v>57</v>
      </c>
      <c r="DG25" s="113" t="s">
        <v>41</v>
      </c>
      <c r="DH25" s="113" t="s">
        <v>42</v>
      </c>
      <c r="DI25" s="113" t="s">
        <v>43</v>
      </c>
    </row>
    <row r="26" spans="1:132" ht="13.5" customHeight="1">
      <c r="A26" s="997">
        <f t="shared" si="77"/>
        <v>17</v>
      </c>
      <c r="B26" s="998"/>
      <c r="C26" s="993"/>
      <c r="D26" s="999"/>
      <c r="E26" s="994"/>
      <c r="F26" s="993"/>
      <c r="G26" s="999"/>
      <c r="H26" s="994"/>
      <c r="I26" s="993"/>
      <c r="J26" s="994"/>
      <c r="K26" s="1003"/>
      <c r="L26" s="1004"/>
      <c r="M26" s="1003"/>
      <c r="N26" s="1004"/>
      <c r="O26" s="993"/>
      <c r="P26" s="994"/>
      <c r="Q26" s="993"/>
      <c r="R26" s="994"/>
      <c r="S26" s="995"/>
      <c r="T26" s="996"/>
      <c r="U26" s="993"/>
      <c r="V26" s="994"/>
      <c r="W26" s="993"/>
      <c r="X26" s="999"/>
      <c r="Y26" s="963" t="str">
        <f t="shared" si="78"/>
        <v/>
      </c>
      <c r="Z26" s="964"/>
      <c r="AA26" s="964"/>
      <c r="AB26" s="964"/>
      <c r="AC26" s="964"/>
      <c r="AD26" s="964"/>
      <c r="AE26" s="33" t="str">
        <f t="shared" si="0"/>
        <v/>
      </c>
      <c r="AF26" s="30" t="str">
        <f t="shared" si="1"/>
        <v/>
      </c>
      <c r="AG26" s="30" t="str">
        <f t="shared" si="2"/>
        <v/>
      </c>
      <c r="AH26" s="30" t="str">
        <f t="shared" si="3"/>
        <v/>
      </c>
      <c r="AI26" s="30" t="str">
        <f t="shared" si="4"/>
        <v/>
      </c>
      <c r="AJ26" s="30" t="str">
        <f t="shared" si="5"/>
        <v/>
      </c>
      <c r="AK26" s="30" t="str">
        <f t="shared" si="6"/>
        <v/>
      </c>
      <c r="AL26" s="30" t="str">
        <f t="shared" si="7"/>
        <v/>
      </c>
      <c r="AM26" s="33" t="str">
        <f t="shared" si="8"/>
        <v>○</v>
      </c>
      <c r="AN26" s="33" t="str">
        <f t="shared" si="9"/>
        <v/>
      </c>
      <c r="AO26" s="33" t="str">
        <f t="shared" si="10"/>
        <v/>
      </c>
      <c r="AP26" s="33" t="str">
        <f t="shared" si="11"/>
        <v/>
      </c>
      <c r="AQ26" s="33" t="str">
        <f t="shared" si="12"/>
        <v/>
      </c>
      <c r="AR26" s="33" t="str">
        <f t="shared" si="13"/>
        <v/>
      </c>
      <c r="AS26" s="33" t="str">
        <f t="shared" si="14"/>
        <v/>
      </c>
      <c r="AT26" s="33" t="str">
        <f t="shared" si="15"/>
        <v/>
      </c>
      <c r="AU26" s="33" t="str">
        <f t="shared" si="16"/>
        <v/>
      </c>
      <c r="AV26" s="33" t="str">
        <f t="shared" si="17"/>
        <v/>
      </c>
      <c r="AW26" s="33" t="str">
        <f t="shared" si="18"/>
        <v/>
      </c>
      <c r="AX26" s="33" t="str">
        <f t="shared" si="19"/>
        <v/>
      </c>
      <c r="AY26" s="33" t="str">
        <f t="shared" si="20"/>
        <v/>
      </c>
      <c r="AZ26" s="33" t="str">
        <f t="shared" si="21"/>
        <v/>
      </c>
      <c r="BA26" s="33" t="str">
        <f t="shared" si="22"/>
        <v/>
      </c>
      <c r="BB26" s="33" t="str">
        <f t="shared" si="23"/>
        <v/>
      </c>
      <c r="BC26" s="33" t="str">
        <f t="shared" si="24"/>
        <v/>
      </c>
      <c r="BD26" s="33" t="str">
        <f t="shared" si="25"/>
        <v/>
      </c>
      <c r="BE26" s="33" t="str">
        <f t="shared" si="26"/>
        <v/>
      </c>
      <c r="BF26" s="33" t="str">
        <f t="shared" si="27"/>
        <v/>
      </c>
      <c r="BG26" s="33" t="str">
        <f t="shared" si="28"/>
        <v/>
      </c>
      <c r="BH26" s="33" t="str">
        <f t="shared" si="29"/>
        <v/>
      </c>
      <c r="BI26" s="33" t="str">
        <f t="shared" si="30"/>
        <v/>
      </c>
      <c r="BJ26" s="33" t="str">
        <f t="shared" si="31"/>
        <v/>
      </c>
      <c r="BK26" s="33" t="str">
        <f t="shared" si="32"/>
        <v/>
      </c>
      <c r="BL26" s="33" t="str">
        <f t="shared" si="33"/>
        <v/>
      </c>
      <c r="BM26" s="33" t="str">
        <f t="shared" si="34"/>
        <v/>
      </c>
      <c r="BN26" s="33" t="str">
        <f t="shared" si="35"/>
        <v/>
      </c>
      <c r="BO26" s="33" t="str">
        <f t="shared" si="36"/>
        <v/>
      </c>
      <c r="BP26" s="33" t="str">
        <f t="shared" si="37"/>
        <v/>
      </c>
      <c r="BQ26" s="33" t="str">
        <f t="shared" si="38"/>
        <v/>
      </c>
      <c r="BR26" s="33" t="str">
        <f t="shared" si="39"/>
        <v/>
      </c>
      <c r="BS26" s="33" t="str">
        <f t="shared" si="40"/>
        <v/>
      </c>
      <c r="BT26" s="33" t="str">
        <f t="shared" si="41"/>
        <v/>
      </c>
      <c r="BU26" s="33" t="str">
        <f t="shared" si="42"/>
        <v/>
      </c>
      <c r="BV26" s="33" t="str">
        <f t="shared" si="43"/>
        <v/>
      </c>
      <c r="BW26" s="33" t="str">
        <f t="shared" si="44"/>
        <v/>
      </c>
      <c r="BX26" s="33" t="str">
        <f t="shared" si="45"/>
        <v/>
      </c>
      <c r="BY26" s="33" t="str">
        <f t="shared" si="46"/>
        <v/>
      </c>
      <c r="BZ26" s="33" t="str">
        <f t="shared" si="47"/>
        <v/>
      </c>
      <c r="CA26" s="33" t="str">
        <f t="shared" si="48"/>
        <v/>
      </c>
      <c r="CB26" s="33" t="str">
        <f t="shared" si="49"/>
        <v/>
      </c>
      <c r="CC26" s="33" t="str">
        <f t="shared" si="50"/>
        <v/>
      </c>
      <c r="CD26" s="33" t="str">
        <f t="shared" si="51"/>
        <v/>
      </c>
      <c r="CE26" s="33" t="str">
        <f t="shared" si="52"/>
        <v/>
      </c>
      <c r="CF26" s="33" t="str">
        <f t="shared" si="53"/>
        <v/>
      </c>
      <c r="CG26" s="33" t="str">
        <f t="shared" si="54"/>
        <v/>
      </c>
      <c r="CH26" s="33" t="str">
        <f t="shared" si="55"/>
        <v/>
      </c>
      <c r="CI26" s="33" t="str">
        <f t="shared" si="56"/>
        <v/>
      </c>
      <c r="CJ26" s="33" t="str">
        <f t="shared" si="57"/>
        <v/>
      </c>
      <c r="CK26" s="33" t="str">
        <f t="shared" si="58"/>
        <v/>
      </c>
      <c r="CL26" s="33" t="str">
        <f t="shared" si="59"/>
        <v/>
      </c>
      <c r="CM26" s="33" t="str">
        <f t="shared" si="60"/>
        <v/>
      </c>
      <c r="CN26" s="33" t="str">
        <f t="shared" si="61"/>
        <v/>
      </c>
      <c r="CO26" s="33" t="str">
        <f t="shared" si="62"/>
        <v/>
      </c>
      <c r="CP26" s="33" t="str">
        <f t="shared" si="63"/>
        <v/>
      </c>
      <c r="CQ26" s="33" t="str">
        <f t="shared" si="64"/>
        <v/>
      </c>
      <c r="CR26" s="33" t="str">
        <f t="shared" si="65"/>
        <v/>
      </c>
      <c r="CS26" s="33" t="str">
        <f t="shared" si="66"/>
        <v/>
      </c>
      <c r="CT26" s="33" t="str">
        <f t="shared" si="67"/>
        <v/>
      </c>
      <c r="CU26" s="33" t="str">
        <f t="shared" si="68"/>
        <v/>
      </c>
      <c r="CV26" s="33" t="str">
        <f t="shared" si="69"/>
        <v/>
      </c>
      <c r="CW26" s="33" t="str">
        <f t="shared" si="70"/>
        <v/>
      </c>
      <c r="CX26" s="33" t="str">
        <f t="shared" si="71"/>
        <v/>
      </c>
      <c r="CY26" s="33" t="str">
        <f t="shared" si="72"/>
        <v/>
      </c>
      <c r="CZ26" s="33" t="str">
        <f t="shared" si="73"/>
        <v/>
      </c>
      <c r="DA26" s="33" t="str">
        <f t="shared" si="74"/>
        <v/>
      </c>
      <c r="DB26" s="33" t="str">
        <f t="shared" si="75"/>
        <v/>
      </c>
      <c r="DC26" s="33" t="str">
        <f t="shared" si="76"/>
        <v/>
      </c>
      <c r="DD26" s="113" t="s">
        <v>11</v>
      </c>
      <c r="DE26" s="113" t="s">
        <v>47</v>
      </c>
      <c r="DF26" s="113" t="s">
        <v>12</v>
      </c>
    </row>
    <row r="27" spans="1:132" ht="13.5" customHeight="1">
      <c r="A27" s="997">
        <f t="shared" si="77"/>
        <v>18</v>
      </c>
      <c r="B27" s="998"/>
      <c r="C27" s="993"/>
      <c r="D27" s="999"/>
      <c r="E27" s="994"/>
      <c r="F27" s="993"/>
      <c r="G27" s="999"/>
      <c r="H27" s="994"/>
      <c r="I27" s="993"/>
      <c r="J27" s="994"/>
      <c r="K27" s="1003"/>
      <c r="L27" s="1004"/>
      <c r="M27" s="1003"/>
      <c r="N27" s="1004"/>
      <c r="O27" s="993"/>
      <c r="P27" s="994"/>
      <c r="Q27" s="993"/>
      <c r="R27" s="994"/>
      <c r="S27" s="995"/>
      <c r="T27" s="996"/>
      <c r="U27" s="993"/>
      <c r="V27" s="994"/>
      <c r="W27" s="993"/>
      <c r="X27" s="999"/>
      <c r="Y27" s="963" t="str">
        <f t="shared" si="78"/>
        <v/>
      </c>
      <c r="Z27" s="964"/>
      <c r="AA27" s="964"/>
      <c r="AB27" s="964"/>
      <c r="AC27" s="964"/>
      <c r="AD27" s="964"/>
      <c r="AE27" s="33" t="str">
        <f t="shared" si="0"/>
        <v/>
      </c>
      <c r="AF27" s="30" t="str">
        <f t="shared" si="1"/>
        <v/>
      </c>
      <c r="AG27" s="30" t="str">
        <f t="shared" si="2"/>
        <v/>
      </c>
      <c r="AH27" s="30" t="str">
        <f t="shared" si="3"/>
        <v/>
      </c>
      <c r="AI27" s="30" t="str">
        <f t="shared" si="4"/>
        <v/>
      </c>
      <c r="AJ27" s="30" t="str">
        <f t="shared" si="5"/>
        <v/>
      </c>
      <c r="AK27" s="30" t="str">
        <f t="shared" si="6"/>
        <v/>
      </c>
      <c r="AL27" s="30" t="str">
        <f t="shared" si="7"/>
        <v/>
      </c>
      <c r="AM27" s="33" t="str">
        <f t="shared" si="8"/>
        <v>○</v>
      </c>
      <c r="AN27" s="33" t="str">
        <f t="shared" si="9"/>
        <v/>
      </c>
      <c r="AO27" s="33" t="str">
        <f t="shared" si="10"/>
        <v/>
      </c>
      <c r="AP27" s="33" t="str">
        <f t="shared" si="11"/>
        <v/>
      </c>
      <c r="AQ27" s="33" t="str">
        <f t="shared" si="12"/>
        <v/>
      </c>
      <c r="AR27" s="33" t="str">
        <f t="shared" si="13"/>
        <v/>
      </c>
      <c r="AS27" s="33" t="str">
        <f t="shared" si="14"/>
        <v/>
      </c>
      <c r="AT27" s="33" t="str">
        <f t="shared" si="15"/>
        <v/>
      </c>
      <c r="AU27" s="33" t="str">
        <f t="shared" si="16"/>
        <v/>
      </c>
      <c r="AV27" s="33" t="str">
        <f t="shared" si="17"/>
        <v/>
      </c>
      <c r="AW27" s="33" t="str">
        <f t="shared" si="18"/>
        <v/>
      </c>
      <c r="AX27" s="33" t="str">
        <f t="shared" si="19"/>
        <v/>
      </c>
      <c r="AY27" s="33" t="str">
        <f t="shared" si="20"/>
        <v/>
      </c>
      <c r="AZ27" s="33" t="str">
        <f t="shared" si="21"/>
        <v/>
      </c>
      <c r="BA27" s="33" t="str">
        <f t="shared" si="22"/>
        <v/>
      </c>
      <c r="BB27" s="33" t="str">
        <f t="shared" si="23"/>
        <v/>
      </c>
      <c r="BC27" s="33" t="str">
        <f t="shared" si="24"/>
        <v/>
      </c>
      <c r="BD27" s="33" t="str">
        <f t="shared" si="25"/>
        <v/>
      </c>
      <c r="BE27" s="33" t="str">
        <f t="shared" si="26"/>
        <v/>
      </c>
      <c r="BF27" s="33" t="str">
        <f t="shared" si="27"/>
        <v/>
      </c>
      <c r="BG27" s="33" t="str">
        <f t="shared" si="28"/>
        <v/>
      </c>
      <c r="BH27" s="33" t="str">
        <f t="shared" si="29"/>
        <v/>
      </c>
      <c r="BI27" s="33" t="str">
        <f t="shared" si="30"/>
        <v/>
      </c>
      <c r="BJ27" s="33" t="str">
        <f t="shared" si="31"/>
        <v/>
      </c>
      <c r="BK27" s="33" t="str">
        <f t="shared" si="32"/>
        <v/>
      </c>
      <c r="BL27" s="33" t="str">
        <f t="shared" si="33"/>
        <v/>
      </c>
      <c r="BM27" s="33" t="str">
        <f t="shared" si="34"/>
        <v/>
      </c>
      <c r="BN27" s="33" t="str">
        <f t="shared" si="35"/>
        <v/>
      </c>
      <c r="BO27" s="33" t="str">
        <f t="shared" si="36"/>
        <v/>
      </c>
      <c r="BP27" s="33" t="str">
        <f t="shared" si="37"/>
        <v/>
      </c>
      <c r="BQ27" s="33" t="str">
        <f t="shared" si="38"/>
        <v/>
      </c>
      <c r="BR27" s="33" t="str">
        <f t="shared" si="39"/>
        <v/>
      </c>
      <c r="BS27" s="33" t="str">
        <f t="shared" si="40"/>
        <v/>
      </c>
      <c r="BT27" s="33" t="str">
        <f t="shared" si="41"/>
        <v/>
      </c>
      <c r="BU27" s="33" t="str">
        <f t="shared" si="42"/>
        <v/>
      </c>
      <c r="BV27" s="33" t="str">
        <f t="shared" si="43"/>
        <v/>
      </c>
      <c r="BW27" s="33" t="str">
        <f t="shared" si="44"/>
        <v/>
      </c>
      <c r="BX27" s="33" t="str">
        <f t="shared" si="45"/>
        <v/>
      </c>
      <c r="BY27" s="33" t="str">
        <f t="shared" si="46"/>
        <v/>
      </c>
      <c r="BZ27" s="33" t="str">
        <f t="shared" si="47"/>
        <v/>
      </c>
      <c r="CA27" s="33" t="str">
        <f t="shared" si="48"/>
        <v/>
      </c>
      <c r="CB27" s="33" t="str">
        <f t="shared" si="49"/>
        <v/>
      </c>
      <c r="CC27" s="33" t="str">
        <f t="shared" si="50"/>
        <v/>
      </c>
      <c r="CD27" s="33" t="str">
        <f t="shared" si="51"/>
        <v/>
      </c>
      <c r="CE27" s="33" t="str">
        <f t="shared" si="52"/>
        <v/>
      </c>
      <c r="CF27" s="33" t="str">
        <f t="shared" si="53"/>
        <v/>
      </c>
      <c r="CG27" s="33" t="str">
        <f t="shared" si="54"/>
        <v/>
      </c>
      <c r="CH27" s="33" t="str">
        <f t="shared" si="55"/>
        <v/>
      </c>
      <c r="CI27" s="33" t="str">
        <f t="shared" si="56"/>
        <v/>
      </c>
      <c r="CJ27" s="33" t="str">
        <f t="shared" si="57"/>
        <v/>
      </c>
      <c r="CK27" s="33" t="str">
        <f t="shared" si="58"/>
        <v/>
      </c>
      <c r="CL27" s="33" t="str">
        <f t="shared" si="59"/>
        <v/>
      </c>
      <c r="CM27" s="33" t="str">
        <f t="shared" si="60"/>
        <v/>
      </c>
      <c r="CN27" s="33" t="str">
        <f t="shared" si="61"/>
        <v/>
      </c>
      <c r="CO27" s="33" t="str">
        <f t="shared" si="62"/>
        <v/>
      </c>
      <c r="CP27" s="33" t="str">
        <f t="shared" si="63"/>
        <v/>
      </c>
      <c r="CQ27" s="33" t="str">
        <f t="shared" si="64"/>
        <v/>
      </c>
      <c r="CR27" s="33" t="str">
        <f t="shared" si="65"/>
        <v/>
      </c>
      <c r="CS27" s="33" t="str">
        <f t="shared" si="66"/>
        <v/>
      </c>
      <c r="CT27" s="33" t="str">
        <f t="shared" si="67"/>
        <v/>
      </c>
      <c r="CU27" s="33" t="str">
        <f t="shared" si="68"/>
        <v/>
      </c>
      <c r="CV27" s="33" t="str">
        <f t="shared" si="69"/>
        <v/>
      </c>
      <c r="CW27" s="33" t="str">
        <f t="shared" si="70"/>
        <v/>
      </c>
      <c r="CX27" s="33" t="str">
        <f t="shared" si="71"/>
        <v/>
      </c>
      <c r="CY27" s="33" t="str">
        <f t="shared" si="72"/>
        <v/>
      </c>
      <c r="CZ27" s="33" t="str">
        <f t="shared" si="73"/>
        <v/>
      </c>
      <c r="DA27" s="33" t="str">
        <f t="shared" si="74"/>
        <v/>
      </c>
      <c r="DB27" s="33" t="str">
        <f t="shared" si="75"/>
        <v/>
      </c>
      <c r="DC27" s="33" t="str">
        <f t="shared" si="76"/>
        <v/>
      </c>
      <c r="DD27" s="35" t="s">
        <v>45</v>
      </c>
      <c r="DE27" s="113" t="s">
        <v>46</v>
      </c>
      <c r="DF27" s="113" t="s">
        <v>214</v>
      </c>
    </row>
    <row r="28" spans="1:132" ht="13.5" customHeight="1">
      <c r="A28" s="997">
        <f t="shared" si="77"/>
        <v>19</v>
      </c>
      <c r="B28" s="998"/>
      <c r="C28" s="993"/>
      <c r="D28" s="999"/>
      <c r="E28" s="994"/>
      <c r="F28" s="993"/>
      <c r="G28" s="999"/>
      <c r="H28" s="994"/>
      <c r="I28" s="993"/>
      <c r="J28" s="994"/>
      <c r="K28" s="1003"/>
      <c r="L28" s="1004"/>
      <c r="M28" s="1003"/>
      <c r="N28" s="1004"/>
      <c r="O28" s="993"/>
      <c r="P28" s="994"/>
      <c r="Q28" s="993"/>
      <c r="R28" s="994"/>
      <c r="S28" s="995"/>
      <c r="T28" s="996"/>
      <c r="U28" s="993"/>
      <c r="V28" s="994"/>
      <c r="W28" s="993"/>
      <c r="X28" s="999"/>
      <c r="Y28" s="963" t="str">
        <f t="shared" si="78"/>
        <v/>
      </c>
      <c r="Z28" s="964"/>
      <c r="AA28" s="964"/>
      <c r="AB28" s="964"/>
      <c r="AC28" s="964"/>
      <c r="AD28" s="964"/>
      <c r="AE28" s="33" t="str">
        <f t="shared" si="0"/>
        <v/>
      </c>
      <c r="AF28" s="30" t="str">
        <f t="shared" si="1"/>
        <v/>
      </c>
      <c r="AG28" s="30" t="str">
        <f t="shared" si="2"/>
        <v/>
      </c>
      <c r="AH28" s="30" t="str">
        <f t="shared" si="3"/>
        <v/>
      </c>
      <c r="AI28" s="30" t="str">
        <f t="shared" si="4"/>
        <v/>
      </c>
      <c r="AJ28" s="30" t="str">
        <f t="shared" si="5"/>
        <v/>
      </c>
      <c r="AK28" s="30" t="str">
        <f t="shared" si="6"/>
        <v/>
      </c>
      <c r="AL28" s="30" t="str">
        <f t="shared" si="7"/>
        <v/>
      </c>
      <c r="AM28" s="33" t="str">
        <f t="shared" si="8"/>
        <v>○</v>
      </c>
      <c r="AN28" s="33" t="str">
        <f t="shared" si="9"/>
        <v/>
      </c>
      <c r="AO28" s="33" t="str">
        <f t="shared" si="10"/>
        <v/>
      </c>
      <c r="AP28" s="33" t="str">
        <f t="shared" si="11"/>
        <v/>
      </c>
      <c r="AQ28" s="33" t="str">
        <f t="shared" si="12"/>
        <v/>
      </c>
      <c r="AR28" s="33" t="str">
        <f t="shared" si="13"/>
        <v/>
      </c>
      <c r="AS28" s="33" t="str">
        <f t="shared" si="14"/>
        <v/>
      </c>
      <c r="AT28" s="33" t="str">
        <f t="shared" si="15"/>
        <v/>
      </c>
      <c r="AU28" s="33" t="str">
        <f t="shared" si="16"/>
        <v/>
      </c>
      <c r="AV28" s="33" t="str">
        <f t="shared" si="17"/>
        <v/>
      </c>
      <c r="AW28" s="33" t="str">
        <f t="shared" si="18"/>
        <v/>
      </c>
      <c r="AX28" s="33" t="str">
        <f t="shared" si="19"/>
        <v/>
      </c>
      <c r="AY28" s="33" t="str">
        <f t="shared" si="20"/>
        <v/>
      </c>
      <c r="AZ28" s="33" t="str">
        <f t="shared" si="21"/>
        <v/>
      </c>
      <c r="BA28" s="33" t="str">
        <f t="shared" si="22"/>
        <v/>
      </c>
      <c r="BB28" s="33" t="str">
        <f t="shared" si="23"/>
        <v/>
      </c>
      <c r="BC28" s="33" t="str">
        <f t="shared" si="24"/>
        <v/>
      </c>
      <c r="BD28" s="33" t="str">
        <f t="shared" si="25"/>
        <v/>
      </c>
      <c r="BE28" s="33" t="str">
        <f t="shared" si="26"/>
        <v/>
      </c>
      <c r="BF28" s="33" t="str">
        <f t="shared" si="27"/>
        <v/>
      </c>
      <c r="BG28" s="33" t="str">
        <f t="shared" si="28"/>
        <v/>
      </c>
      <c r="BH28" s="33" t="str">
        <f t="shared" si="29"/>
        <v/>
      </c>
      <c r="BI28" s="33" t="str">
        <f t="shared" si="30"/>
        <v/>
      </c>
      <c r="BJ28" s="33" t="str">
        <f t="shared" si="31"/>
        <v/>
      </c>
      <c r="BK28" s="33" t="str">
        <f t="shared" si="32"/>
        <v/>
      </c>
      <c r="BL28" s="33" t="str">
        <f t="shared" si="33"/>
        <v/>
      </c>
      <c r="BM28" s="33" t="str">
        <f t="shared" si="34"/>
        <v/>
      </c>
      <c r="BN28" s="33" t="str">
        <f t="shared" si="35"/>
        <v/>
      </c>
      <c r="BO28" s="33" t="str">
        <f t="shared" si="36"/>
        <v/>
      </c>
      <c r="BP28" s="33" t="str">
        <f t="shared" si="37"/>
        <v/>
      </c>
      <c r="BQ28" s="33" t="str">
        <f t="shared" si="38"/>
        <v/>
      </c>
      <c r="BR28" s="33" t="str">
        <f t="shared" si="39"/>
        <v/>
      </c>
      <c r="BS28" s="33" t="str">
        <f t="shared" si="40"/>
        <v/>
      </c>
      <c r="BT28" s="33" t="str">
        <f t="shared" si="41"/>
        <v/>
      </c>
      <c r="BU28" s="33" t="str">
        <f t="shared" si="42"/>
        <v/>
      </c>
      <c r="BV28" s="33" t="str">
        <f t="shared" si="43"/>
        <v/>
      </c>
      <c r="BW28" s="33" t="str">
        <f t="shared" si="44"/>
        <v/>
      </c>
      <c r="BX28" s="33" t="str">
        <f t="shared" si="45"/>
        <v/>
      </c>
      <c r="BY28" s="33" t="str">
        <f t="shared" si="46"/>
        <v/>
      </c>
      <c r="BZ28" s="33" t="str">
        <f t="shared" si="47"/>
        <v/>
      </c>
      <c r="CA28" s="33" t="str">
        <f t="shared" si="48"/>
        <v/>
      </c>
      <c r="CB28" s="33" t="str">
        <f t="shared" si="49"/>
        <v/>
      </c>
      <c r="CC28" s="33" t="str">
        <f t="shared" si="50"/>
        <v/>
      </c>
      <c r="CD28" s="33" t="str">
        <f t="shared" si="51"/>
        <v/>
      </c>
      <c r="CE28" s="33" t="str">
        <f t="shared" si="52"/>
        <v/>
      </c>
      <c r="CF28" s="33" t="str">
        <f t="shared" si="53"/>
        <v/>
      </c>
      <c r="CG28" s="33" t="str">
        <f t="shared" si="54"/>
        <v/>
      </c>
      <c r="CH28" s="33" t="str">
        <f t="shared" si="55"/>
        <v/>
      </c>
      <c r="CI28" s="33" t="str">
        <f t="shared" si="56"/>
        <v/>
      </c>
      <c r="CJ28" s="33" t="str">
        <f t="shared" si="57"/>
        <v/>
      </c>
      <c r="CK28" s="33" t="str">
        <f t="shared" si="58"/>
        <v/>
      </c>
      <c r="CL28" s="33" t="str">
        <f t="shared" si="59"/>
        <v/>
      </c>
      <c r="CM28" s="33" t="str">
        <f t="shared" si="60"/>
        <v/>
      </c>
      <c r="CN28" s="33" t="str">
        <f t="shared" si="61"/>
        <v/>
      </c>
      <c r="CO28" s="33" t="str">
        <f t="shared" si="62"/>
        <v/>
      </c>
      <c r="CP28" s="33" t="str">
        <f t="shared" si="63"/>
        <v/>
      </c>
      <c r="CQ28" s="33" t="str">
        <f t="shared" si="64"/>
        <v/>
      </c>
      <c r="CR28" s="33" t="str">
        <f t="shared" si="65"/>
        <v/>
      </c>
      <c r="CS28" s="33" t="str">
        <f t="shared" si="66"/>
        <v/>
      </c>
      <c r="CT28" s="33" t="str">
        <f t="shared" si="67"/>
        <v/>
      </c>
      <c r="CU28" s="33" t="str">
        <f t="shared" si="68"/>
        <v/>
      </c>
      <c r="CV28" s="33" t="str">
        <f t="shared" si="69"/>
        <v/>
      </c>
      <c r="CW28" s="33" t="str">
        <f t="shared" si="70"/>
        <v/>
      </c>
      <c r="CX28" s="33" t="str">
        <f t="shared" si="71"/>
        <v/>
      </c>
      <c r="CY28" s="33" t="str">
        <f t="shared" si="72"/>
        <v/>
      </c>
      <c r="CZ28" s="33" t="str">
        <f t="shared" si="73"/>
        <v/>
      </c>
      <c r="DA28" s="33" t="str">
        <f t="shared" si="74"/>
        <v/>
      </c>
      <c r="DB28" s="33" t="str">
        <f t="shared" si="75"/>
        <v/>
      </c>
      <c r="DC28" s="33" t="str">
        <f t="shared" si="76"/>
        <v/>
      </c>
      <c r="DD28" s="35"/>
      <c r="DE28" s="113" t="s">
        <v>54</v>
      </c>
    </row>
    <row r="29" spans="1:132" ht="13.5" customHeight="1">
      <c r="A29" s="257"/>
      <c r="B29" s="258"/>
      <c r="C29" s="258"/>
      <c r="D29" s="258"/>
      <c r="E29" s="258"/>
      <c r="F29" s="258"/>
      <c r="G29" s="258"/>
      <c r="H29" s="258"/>
      <c r="I29" s="258"/>
      <c r="J29" s="258"/>
      <c r="K29" s="258"/>
      <c r="L29" s="258"/>
      <c r="M29" s="258"/>
      <c r="N29" s="258"/>
      <c r="O29" s="258"/>
      <c r="P29" s="258"/>
      <c r="Q29" s="257"/>
      <c r="R29" s="257"/>
      <c r="S29" s="259"/>
      <c r="T29" s="260"/>
      <c r="U29" s="261"/>
      <c r="V29" s="262"/>
      <c r="W29" s="263"/>
      <c r="X29" s="264"/>
      <c r="DD29" s="29">
        <v>1</v>
      </c>
      <c r="DE29" s="29">
        <v>2</v>
      </c>
      <c r="DF29" s="29">
        <v>3</v>
      </c>
      <c r="DG29" s="29">
        <v>4</v>
      </c>
      <c r="DH29" s="29">
        <v>5</v>
      </c>
      <c r="DI29" s="29">
        <v>6</v>
      </c>
      <c r="DJ29" s="29">
        <v>7</v>
      </c>
      <c r="DK29" s="29">
        <v>8</v>
      </c>
      <c r="DL29" s="29">
        <v>9</v>
      </c>
      <c r="DM29" s="29">
        <v>10</v>
      </c>
      <c r="DN29" s="29">
        <v>11</v>
      </c>
      <c r="DO29" s="29">
        <v>12</v>
      </c>
      <c r="DP29" s="29">
        <v>13</v>
      </c>
      <c r="DQ29" s="29">
        <v>14</v>
      </c>
      <c r="DR29" s="29">
        <v>15</v>
      </c>
      <c r="DS29" s="29">
        <v>16</v>
      </c>
      <c r="DT29" s="29">
        <v>17</v>
      </c>
      <c r="DU29" s="29">
        <v>18</v>
      </c>
      <c r="DV29" s="29">
        <v>19</v>
      </c>
      <c r="DW29" s="29">
        <v>20</v>
      </c>
      <c r="DX29" s="29">
        <v>21</v>
      </c>
      <c r="DY29" s="29">
        <v>22</v>
      </c>
      <c r="DZ29" s="29">
        <v>23</v>
      </c>
      <c r="EA29" s="29">
        <v>24</v>
      </c>
      <c r="EB29" s="29">
        <v>25</v>
      </c>
    </row>
    <row r="30" spans="1:132" ht="13.5" customHeight="1">
      <c r="A30" s="1011" t="s">
        <v>215</v>
      </c>
      <c r="B30" s="265" t="s">
        <v>209</v>
      </c>
      <c r="C30" s="266"/>
      <c r="D30" s="267"/>
      <c r="E30" s="267"/>
      <c r="F30" s="267"/>
      <c r="G30" s="267"/>
      <c r="H30" s="267"/>
      <c r="I30" s="267"/>
      <c r="J30" s="267"/>
      <c r="K30" s="267"/>
      <c r="L30" s="267"/>
      <c r="M30" s="267"/>
      <c r="N30" s="267"/>
      <c r="O30" s="267"/>
      <c r="P30" s="268"/>
      <c r="Q30" s="1014" t="s">
        <v>35</v>
      </c>
      <c r="R30" s="1015"/>
      <c r="S30" s="1014" t="s">
        <v>210</v>
      </c>
      <c r="T30" s="1015"/>
      <c r="U30" s="980" t="s">
        <v>211</v>
      </c>
      <c r="V30" s="980"/>
      <c r="W30" s="979" t="s">
        <v>57</v>
      </c>
      <c r="X30" s="1027"/>
      <c r="Y30" s="979" t="s">
        <v>56</v>
      </c>
      <c r="Z30" s="1027"/>
      <c r="AA30" s="979" t="s">
        <v>124</v>
      </c>
      <c r="AB30" s="1027"/>
      <c r="AE30" s="32"/>
      <c r="AF30" s="32"/>
      <c r="AG30" s="32"/>
      <c r="AH30" s="32"/>
      <c r="AI30" s="32"/>
      <c r="AJ30" s="32"/>
      <c r="AK30" s="32"/>
      <c r="AL30" s="32"/>
      <c r="AM30" s="32"/>
      <c r="AN30" s="32"/>
      <c r="AO30" s="32"/>
      <c r="AP30" s="32"/>
      <c r="AQ30" s="32"/>
      <c r="AR30" s="32"/>
      <c r="AS30" s="32"/>
      <c r="BC30" s="32"/>
      <c r="BD30" s="32"/>
      <c r="BE30" s="32"/>
      <c r="BF30" s="32"/>
      <c r="BG30" s="32"/>
      <c r="BH30" s="32"/>
      <c r="BR30" s="32"/>
      <c r="BS30" s="32"/>
      <c r="BT30" s="32"/>
      <c r="BU30" s="32"/>
    </row>
    <row r="31" spans="1:132" ht="13.5" customHeight="1">
      <c r="A31" s="1012"/>
      <c r="B31" s="1043" t="s">
        <v>535</v>
      </c>
      <c r="C31" s="1044"/>
      <c r="D31" s="1044"/>
      <c r="E31" s="1044"/>
      <c r="F31" s="1044"/>
      <c r="G31" s="1044"/>
      <c r="H31" s="1044"/>
      <c r="I31" s="1044"/>
      <c r="J31" s="1044"/>
      <c r="K31" s="1044"/>
      <c r="L31" s="1044"/>
      <c r="M31" s="1044"/>
      <c r="N31" s="1044"/>
      <c r="O31" s="1044"/>
      <c r="P31" s="1045"/>
      <c r="Q31" s="1028">
        <f>COUNTIF(AN10:AN28,"○")</f>
        <v>0</v>
      </c>
      <c r="R31" s="1029"/>
      <c r="S31" s="1028">
        <f>COUNTIF(AO10:AO28,"○")</f>
        <v>0</v>
      </c>
      <c r="T31" s="1029"/>
      <c r="U31" s="1028">
        <f>COUNTIF(AP10:AP28,"○")</f>
        <v>0</v>
      </c>
      <c r="V31" s="1029"/>
      <c r="W31" s="1028">
        <f>COUNTIF(AQ10:AQ28,"○")</f>
        <v>0</v>
      </c>
      <c r="X31" s="1029"/>
      <c r="Y31" s="1028">
        <f>COUNTIF(AR10:AR28,"○")</f>
        <v>0</v>
      </c>
      <c r="Z31" s="1029"/>
      <c r="AA31" s="1028">
        <f>COUNTIF(AS10:AS28,"○")</f>
        <v>0</v>
      </c>
      <c r="AB31" s="1029"/>
      <c r="AC31" s="269"/>
      <c r="AD31" s="269"/>
      <c r="AE31" s="32"/>
      <c r="AF31" s="32"/>
      <c r="AG31" s="32"/>
      <c r="AH31" s="32"/>
      <c r="AI31" s="32"/>
      <c r="AJ31" s="32"/>
      <c r="AK31" s="32"/>
      <c r="AL31" s="32"/>
      <c r="AM31" s="32"/>
      <c r="AN31" s="32"/>
      <c r="AO31" s="32"/>
      <c r="AP31" s="32"/>
      <c r="AQ31" s="32"/>
      <c r="AR31" s="32"/>
      <c r="AS31" s="32"/>
      <c r="BC31" s="32"/>
      <c r="BD31" s="32"/>
      <c r="BE31" s="32"/>
      <c r="BF31" s="32"/>
      <c r="BG31" s="32"/>
      <c r="BH31" s="32"/>
      <c r="BR31" s="32"/>
      <c r="BS31" s="32"/>
      <c r="BT31" s="32"/>
      <c r="BU31" s="32"/>
    </row>
    <row r="32" spans="1:132" ht="13.5" customHeight="1">
      <c r="A32" s="1012"/>
      <c r="B32" s="1046"/>
      <c r="C32" s="1047"/>
      <c r="D32" s="1047"/>
      <c r="E32" s="1047"/>
      <c r="F32" s="1047"/>
      <c r="G32" s="1047"/>
      <c r="H32" s="1047"/>
      <c r="I32" s="1047"/>
      <c r="J32" s="1047"/>
      <c r="K32" s="1047"/>
      <c r="L32" s="1047"/>
      <c r="M32" s="1047"/>
      <c r="N32" s="1047"/>
      <c r="O32" s="1047"/>
      <c r="P32" s="1048"/>
      <c r="Q32" s="1030"/>
      <c r="R32" s="1031"/>
      <c r="S32" s="1030"/>
      <c r="T32" s="1031"/>
      <c r="U32" s="1030"/>
      <c r="V32" s="1031"/>
      <c r="W32" s="1030"/>
      <c r="X32" s="1031"/>
      <c r="Y32" s="1030"/>
      <c r="Z32" s="1031"/>
      <c r="AA32" s="1030"/>
      <c r="AB32" s="1031"/>
      <c r="AC32" s="269"/>
      <c r="AD32" s="269"/>
      <c r="AE32" s="32"/>
      <c r="AF32" s="32"/>
      <c r="AG32" s="32"/>
      <c r="AH32" s="32"/>
      <c r="AI32" s="32"/>
      <c r="AJ32" s="32"/>
      <c r="AK32" s="32"/>
      <c r="AL32" s="32"/>
      <c r="AM32" s="32"/>
      <c r="AN32" s="32"/>
      <c r="AO32" s="32"/>
      <c r="AP32" s="32"/>
      <c r="AQ32" s="32"/>
      <c r="AR32" s="32"/>
      <c r="AS32" s="32"/>
      <c r="BC32" s="32"/>
      <c r="BD32" s="32"/>
      <c r="BE32" s="32"/>
      <c r="BF32" s="32"/>
      <c r="BG32" s="32"/>
      <c r="BH32" s="32"/>
      <c r="BR32" s="32"/>
      <c r="BS32" s="32"/>
      <c r="BT32" s="32"/>
      <c r="BU32" s="32"/>
    </row>
    <row r="33" spans="1:81" ht="13.5" hidden="1" customHeight="1">
      <c r="A33" s="1012"/>
      <c r="B33" s="1021" t="s">
        <v>271</v>
      </c>
      <c r="C33" s="1022"/>
      <c r="D33" s="1022"/>
      <c r="E33" s="1022"/>
      <c r="F33" s="1022"/>
      <c r="G33" s="1022"/>
      <c r="H33" s="1022"/>
      <c r="I33" s="1022"/>
      <c r="J33" s="1022"/>
      <c r="K33" s="1022"/>
      <c r="L33" s="1022"/>
      <c r="M33" s="1022"/>
      <c r="N33" s="1022"/>
      <c r="O33" s="1022"/>
      <c r="P33" s="1023"/>
      <c r="Q33" s="1028">
        <f>COUNTIF(AT10:AT28,"○")</f>
        <v>0</v>
      </c>
      <c r="R33" s="1029"/>
      <c r="S33" s="1028">
        <f>COUNTIF(AU10:AU28,"○")</f>
        <v>0</v>
      </c>
      <c r="T33" s="1029"/>
      <c r="U33" s="1028">
        <f>COUNTIF(AV10:AV28,"○")</f>
        <v>0</v>
      </c>
      <c r="V33" s="1029"/>
      <c r="W33" s="1032"/>
      <c r="X33" s="1033"/>
      <c r="Y33" s="1033"/>
      <c r="Z33" s="1033"/>
      <c r="AA33" s="1033"/>
      <c r="AB33" s="1034"/>
      <c r="AC33" s="270"/>
      <c r="AD33" s="270"/>
      <c r="AE33" s="32"/>
      <c r="AF33" s="32"/>
      <c r="AG33" s="32"/>
      <c r="AH33" s="32"/>
      <c r="AI33" s="32"/>
      <c r="AJ33" s="32"/>
      <c r="AK33" s="32"/>
      <c r="AL33" s="32"/>
      <c r="AM33" s="32"/>
      <c r="AN33" s="32"/>
      <c r="AO33" s="32"/>
      <c r="AP33" s="32"/>
      <c r="AQ33" s="32"/>
      <c r="AR33" s="32"/>
      <c r="AS33" s="32"/>
      <c r="BC33" s="32"/>
      <c r="BD33" s="32"/>
      <c r="BE33" s="32"/>
      <c r="BF33" s="32"/>
      <c r="BG33" s="32"/>
      <c r="BH33" s="32"/>
      <c r="BR33" s="32"/>
      <c r="BS33" s="32"/>
      <c r="BT33" s="32"/>
      <c r="BU33" s="32"/>
    </row>
    <row r="34" spans="1:81" ht="13.5" hidden="1" customHeight="1">
      <c r="A34" s="1012"/>
      <c r="B34" s="1024"/>
      <c r="C34" s="1025"/>
      <c r="D34" s="1025"/>
      <c r="E34" s="1025"/>
      <c r="F34" s="1025"/>
      <c r="G34" s="1025"/>
      <c r="H34" s="1025"/>
      <c r="I34" s="1025"/>
      <c r="J34" s="1025"/>
      <c r="K34" s="1025"/>
      <c r="L34" s="1025"/>
      <c r="M34" s="1025"/>
      <c r="N34" s="1025"/>
      <c r="O34" s="1025"/>
      <c r="P34" s="1026"/>
      <c r="Q34" s="1030"/>
      <c r="R34" s="1031"/>
      <c r="S34" s="1030"/>
      <c r="T34" s="1031"/>
      <c r="U34" s="1030"/>
      <c r="V34" s="1031"/>
      <c r="W34" s="1035"/>
      <c r="X34" s="1036"/>
      <c r="Y34" s="1036"/>
      <c r="Z34" s="1036"/>
      <c r="AA34" s="1036"/>
      <c r="AB34" s="1037"/>
      <c r="AC34" s="270"/>
      <c r="AD34" s="270"/>
      <c r="AE34" s="32"/>
      <c r="AF34" s="32"/>
      <c r="AG34" s="32"/>
      <c r="AH34" s="32"/>
      <c r="AI34" s="32"/>
      <c r="AJ34" s="32"/>
      <c r="AK34" s="32"/>
      <c r="AL34" s="32"/>
      <c r="AM34" s="32"/>
      <c r="AN34" s="32"/>
      <c r="AO34" s="32"/>
      <c r="AP34" s="32"/>
      <c r="AQ34" s="32"/>
      <c r="AR34" s="32"/>
      <c r="AS34" s="32"/>
      <c r="BC34" s="32"/>
      <c r="BD34" s="32"/>
      <c r="BE34" s="32"/>
      <c r="BF34" s="32"/>
      <c r="BG34" s="32"/>
      <c r="BH34" s="32"/>
      <c r="BR34" s="32"/>
      <c r="BS34" s="32"/>
      <c r="BT34" s="32"/>
      <c r="BU34" s="32"/>
    </row>
    <row r="35" spans="1:81" ht="13.5" customHeight="1">
      <c r="A35" s="1012"/>
      <c r="B35" s="1021" t="s">
        <v>536</v>
      </c>
      <c r="C35" s="1038"/>
      <c r="D35" s="1038"/>
      <c r="E35" s="1038"/>
      <c r="F35" s="1038"/>
      <c r="G35" s="1038"/>
      <c r="H35" s="1038"/>
      <c r="I35" s="1038"/>
      <c r="J35" s="1038"/>
      <c r="K35" s="1038"/>
      <c r="L35" s="1038"/>
      <c r="M35" s="1038"/>
      <c r="N35" s="1038"/>
      <c r="O35" s="1038"/>
      <c r="P35" s="1039"/>
      <c r="Q35" s="1028">
        <f>COUNTIF(AW10:AW28,"○")</f>
        <v>0</v>
      </c>
      <c r="R35" s="1029"/>
      <c r="S35" s="1028">
        <f>COUNTIF(AX10:AX28,"○")</f>
        <v>0</v>
      </c>
      <c r="T35" s="1029"/>
      <c r="U35" s="1028">
        <f>COUNTIF(AY10:AY28,"○")</f>
        <v>0</v>
      </c>
      <c r="V35" s="1029"/>
      <c r="W35" s="1028">
        <f>COUNTIF(AZ10:AZ28,"○")</f>
        <v>0</v>
      </c>
      <c r="X35" s="1029"/>
      <c r="Y35" s="1028">
        <f>COUNTIF(BA10:BA28,"○")</f>
        <v>0</v>
      </c>
      <c r="Z35" s="1029"/>
      <c r="AA35" s="1028">
        <f>COUNTIF(BB10:BB28,"○")</f>
        <v>0</v>
      </c>
      <c r="AB35" s="1029"/>
      <c r="AC35" s="269"/>
      <c r="AD35" s="269"/>
      <c r="AE35" s="32"/>
      <c r="AF35" s="32"/>
      <c r="AG35" s="32"/>
      <c r="AH35" s="32"/>
      <c r="AI35" s="32"/>
      <c r="AJ35" s="32"/>
      <c r="AK35" s="32"/>
      <c r="AL35" s="32"/>
      <c r="AM35" s="32"/>
      <c r="AN35" s="32"/>
      <c r="AO35" s="32"/>
      <c r="AP35" s="32"/>
      <c r="AQ35" s="32"/>
      <c r="AR35" s="32"/>
      <c r="AS35" s="32"/>
      <c r="BC35" s="32"/>
      <c r="BD35" s="32"/>
      <c r="BE35" s="32"/>
      <c r="BF35" s="32"/>
      <c r="BG35" s="32"/>
      <c r="BH35" s="32"/>
      <c r="BR35" s="32"/>
      <c r="BS35" s="32"/>
      <c r="BT35" s="32"/>
      <c r="BU35" s="32"/>
    </row>
    <row r="36" spans="1:81" ht="13.5" customHeight="1">
      <c r="A36" s="1012"/>
      <c r="B36" s="1040"/>
      <c r="C36" s="1041"/>
      <c r="D36" s="1041"/>
      <c r="E36" s="1041"/>
      <c r="F36" s="1041"/>
      <c r="G36" s="1041"/>
      <c r="H36" s="1041"/>
      <c r="I36" s="1041"/>
      <c r="J36" s="1041"/>
      <c r="K36" s="1041"/>
      <c r="L36" s="1041"/>
      <c r="M36" s="1041"/>
      <c r="N36" s="1041"/>
      <c r="O36" s="1041"/>
      <c r="P36" s="1042"/>
      <c r="Q36" s="1030"/>
      <c r="R36" s="1031"/>
      <c r="S36" s="1030"/>
      <c r="T36" s="1031"/>
      <c r="U36" s="1030"/>
      <c r="V36" s="1031"/>
      <c r="W36" s="1030"/>
      <c r="X36" s="1031"/>
      <c r="Y36" s="1030"/>
      <c r="Z36" s="1031"/>
      <c r="AA36" s="1030"/>
      <c r="AB36" s="1031"/>
      <c r="AC36" s="269"/>
      <c r="AD36" s="269"/>
      <c r="AE36" s="31"/>
      <c r="AF36" s="31"/>
      <c r="AG36" s="31"/>
      <c r="AH36" s="31"/>
      <c r="AI36" s="31"/>
      <c r="AJ36" s="31"/>
      <c r="AK36" s="31"/>
      <c r="AL36" s="31"/>
      <c r="AM36" s="31"/>
      <c r="AN36" s="31"/>
      <c r="AO36" s="31"/>
      <c r="AP36" s="31"/>
      <c r="AQ36" s="31"/>
      <c r="AR36" s="31"/>
      <c r="AS36" s="31"/>
      <c r="BC36" s="31"/>
      <c r="BD36" s="31"/>
      <c r="BE36" s="31"/>
      <c r="BF36" s="31"/>
      <c r="BG36" s="31"/>
      <c r="BH36" s="31"/>
      <c r="BR36" s="31"/>
      <c r="BS36" s="31"/>
      <c r="BT36" s="31"/>
      <c r="BU36" s="31"/>
    </row>
    <row r="37" spans="1:81" ht="13.5" hidden="1" customHeight="1">
      <c r="A37" s="1012"/>
      <c r="B37" s="1021" t="s">
        <v>272</v>
      </c>
      <c r="C37" s="1022"/>
      <c r="D37" s="1022"/>
      <c r="E37" s="1022"/>
      <c r="F37" s="1022"/>
      <c r="G37" s="1022"/>
      <c r="H37" s="1022"/>
      <c r="I37" s="1022"/>
      <c r="J37" s="1022"/>
      <c r="K37" s="1022"/>
      <c r="L37" s="1022"/>
      <c r="M37" s="1022"/>
      <c r="N37" s="1022"/>
      <c r="O37" s="1022"/>
      <c r="P37" s="1023"/>
      <c r="Q37" s="1028">
        <f>COUNTIF(BC10:BC28,"○")</f>
        <v>0</v>
      </c>
      <c r="R37" s="1029"/>
      <c r="S37" s="1028">
        <f>COUNTIF(BD10:BD28,"○")</f>
        <v>0</v>
      </c>
      <c r="T37" s="1029"/>
      <c r="U37" s="1028">
        <f>COUNTIF(BE10:BE28,"○")</f>
        <v>0</v>
      </c>
      <c r="V37" s="1029"/>
      <c r="W37" s="1032"/>
      <c r="X37" s="1033"/>
      <c r="Y37" s="1033"/>
      <c r="Z37" s="1033"/>
      <c r="AA37" s="1033"/>
      <c r="AB37" s="1034"/>
      <c r="AC37" s="270"/>
      <c r="AD37" s="270"/>
      <c r="AE37" s="31"/>
      <c r="AF37" s="31"/>
      <c r="AG37" s="31"/>
      <c r="AH37" s="31"/>
      <c r="AI37" s="31"/>
      <c r="AJ37" s="31"/>
      <c r="AK37" s="31"/>
      <c r="AL37" s="31"/>
      <c r="AM37" s="31"/>
      <c r="AN37" s="31"/>
      <c r="AO37" s="31"/>
      <c r="AP37" s="31"/>
      <c r="AQ37" s="31"/>
      <c r="AR37" s="31"/>
      <c r="AS37" s="31"/>
      <c r="BC37" s="31"/>
      <c r="BD37" s="31"/>
      <c r="BE37" s="31"/>
      <c r="BF37" s="31"/>
      <c r="BG37" s="31"/>
      <c r="BH37" s="31"/>
      <c r="BR37" s="31"/>
      <c r="BS37" s="31"/>
      <c r="BT37" s="31"/>
      <c r="BU37" s="31"/>
    </row>
    <row r="38" spans="1:81" ht="13.5" hidden="1" customHeight="1">
      <c r="A38" s="1012"/>
      <c r="B38" s="1024"/>
      <c r="C38" s="1025"/>
      <c r="D38" s="1025"/>
      <c r="E38" s="1025"/>
      <c r="F38" s="1025"/>
      <c r="G38" s="1025"/>
      <c r="H38" s="1025"/>
      <c r="I38" s="1025"/>
      <c r="J38" s="1025"/>
      <c r="K38" s="1025"/>
      <c r="L38" s="1025"/>
      <c r="M38" s="1025"/>
      <c r="N38" s="1025"/>
      <c r="O38" s="1025"/>
      <c r="P38" s="1026"/>
      <c r="Q38" s="1030"/>
      <c r="R38" s="1031"/>
      <c r="S38" s="1030"/>
      <c r="T38" s="1031"/>
      <c r="U38" s="1030"/>
      <c r="V38" s="1031"/>
      <c r="W38" s="1035"/>
      <c r="X38" s="1036"/>
      <c r="Y38" s="1036"/>
      <c r="Z38" s="1036"/>
      <c r="AA38" s="1036"/>
      <c r="AB38" s="1037"/>
      <c r="AC38" s="270"/>
      <c r="AD38" s="270"/>
      <c r="AE38" s="31"/>
      <c r="AF38" s="31"/>
      <c r="AG38" s="31"/>
      <c r="AH38" s="31"/>
      <c r="AI38" s="31"/>
      <c r="AJ38" s="31"/>
      <c r="AK38" s="31"/>
      <c r="AL38" s="31"/>
      <c r="AM38" s="36"/>
      <c r="AN38" s="36"/>
      <c r="AO38" s="36"/>
      <c r="AP38" s="36"/>
      <c r="AQ38" s="36"/>
      <c r="AR38" s="36"/>
      <c r="AS38" s="36"/>
      <c r="AT38" s="36"/>
      <c r="AU38" s="36"/>
      <c r="AV38" s="36"/>
      <c r="AW38" s="36"/>
      <c r="AX38" s="36"/>
      <c r="AY38" s="36"/>
      <c r="AZ38" s="36"/>
      <c r="BC38" s="36"/>
      <c r="BD38" s="36"/>
      <c r="BE38" s="36"/>
      <c r="BF38" s="36"/>
      <c r="BG38" s="36"/>
      <c r="BH38" s="36"/>
      <c r="BI38" s="36"/>
      <c r="BJ38" s="36"/>
      <c r="BK38" s="36"/>
      <c r="BL38" s="36"/>
      <c r="BM38" s="36"/>
      <c r="BN38" s="36"/>
      <c r="BO38" s="36"/>
      <c r="BR38" s="36"/>
      <c r="BS38" s="36"/>
      <c r="BT38" s="36"/>
      <c r="BU38" s="36"/>
      <c r="BV38" s="36"/>
      <c r="BW38" s="36"/>
      <c r="BX38" s="36"/>
      <c r="BY38" s="36"/>
      <c r="BZ38" s="36"/>
      <c r="CA38" s="36"/>
      <c r="CB38" s="36"/>
      <c r="CC38" s="36"/>
    </row>
    <row r="39" spans="1:81" ht="13.5" customHeight="1">
      <c r="A39" s="1012"/>
      <c r="B39" s="1053" t="s">
        <v>212</v>
      </c>
      <c r="C39" s="1054"/>
      <c r="D39" s="1054"/>
      <c r="E39" s="1054"/>
      <c r="F39" s="1054"/>
      <c r="G39" s="1054"/>
      <c r="H39" s="1054"/>
      <c r="I39" s="1054"/>
      <c r="J39" s="1054"/>
      <c r="K39" s="1054"/>
      <c r="L39" s="1054"/>
      <c r="M39" s="1054"/>
      <c r="N39" s="1054"/>
      <c r="O39" s="1054"/>
      <c r="P39" s="1055"/>
      <c r="Q39" s="1049">
        <f>COUNTIF(BF10:BF28,"○")</f>
        <v>0</v>
      </c>
      <c r="R39" s="1050"/>
      <c r="S39" s="1049">
        <f>COUNTIF(BG10:BG28,"○")</f>
        <v>0</v>
      </c>
      <c r="T39" s="1050"/>
      <c r="U39" s="1049">
        <f>COUNTIF(BH10:BH28,"○")</f>
        <v>0</v>
      </c>
      <c r="V39" s="1050"/>
      <c r="W39" s="1049">
        <f>COUNTIF(BI10:BI28,"○")</f>
        <v>0</v>
      </c>
      <c r="X39" s="1050"/>
      <c r="Y39" s="1049">
        <f>COUNTIF(BJ10:BJ28,"○")</f>
        <v>0</v>
      </c>
      <c r="Z39" s="1050"/>
      <c r="AA39" s="1049">
        <f>COUNTIF(BK10:BK28,"○")</f>
        <v>0</v>
      </c>
      <c r="AB39" s="1050"/>
      <c r="AC39" s="269"/>
      <c r="AD39" s="269"/>
      <c r="AE39" s="36"/>
      <c r="AF39" s="36"/>
      <c r="AG39" s="36"/>
      <c r="AH39" s="36"/>
      <c r="AI39" s="36"/>
      <c r="AJ39" s="36"/>
      <c r="AK39" s="36"/>
      <c r="AL39" s="36"/>
      <c r="AM39" s="36"/>
      <c r="AN39" s="36"/>
      <c r="AO39" s="36"/>
      <c r="AP39" s="36"/>
      <c r="AQ39" s="36"/>
      <c r="AR39" s="36"/>
      <c r="AS39" s="36"/>
      <c r="AT39" s="36"/>
      <c r="AU39" s="36"/>
      <c r="AV39" s="36"/>
      <c r="AW39" s="36"/>
      <c r="AX39" s="36"/>
      <c r="AY39" s="36"/>
      <c r="AZ39" s="36"/>
      <c r="BC39" s="36"/>
      <c r="BD39" s="36"/>
      <c r="BE39" s="36"/>
      <c r="BF39" s="36"/>
      <c r="BG39" s="36"/>
      <c r="BH39" s="36"/>
      <c r="BI39" s="36"/>
      <c r="BJ39" s="36"/>
      <c r="BK39" s="36"/>
      <c r="BL39" s="36"/>
      <c r="BM39" s="36"/>
      <c r="BN39" s="36"/>
      <c r="BO39" s="36"/>
      <c r="BR39" s="36"/>
      <c r="BS39" s="36"/>
      <c r="BT39" s="36"/>
      <c r="BU39" s="36"/>
      <c r="BV39" s="36"/>
      <c r="BW39" s="36"/>
      <c r="BX39" s="36"/>
      <c r="BY39" s="36"/>
      <c r="BZ39" s="36"/>
      <c r="CA39" s="36"/>
      <c r="CB39" s="36"/>
      <c r="CC39" s="36"/>
    </row>
    <row r="40" spans="1:81" ht="13.5" customHeight="1">
      <c r="A40" s="1012"/>
      <c r="B40" s="1046"/>
      <c r="C40" s="1047"/>
      <c r="D40" s="1047"/>
      <c r="E40" s="1047"/>
      <c r="F40" s="1047"/>
      <c r="G40" s="1047"/>
      <c r="H40" s="1047"/>
      <c r="I40" s="1047"/>
      <c r="J40" s="1047"/>
      <c r="K40" s="1047"/>
      <c r="L40" s="1047"/>
      <c r="M40" s="1047"/>
      <c r="N40" s="1047"/>
      <c r="O40" s="1047"/>
      <c r="P40" s="1048"/>
      <c r="Q40" s="1051"/>
      <c r="R40" s="1052"/>
      <c r="S40" s="1051"/>
      <c r="T40" s="1052"/>
      <c r="U40" s="1051"/>
      <c r="V40" s="1052"/>
      <c r="W40" s="1051"/>
      <c r="X40" s="1052"/>
      <c r="Y40" s="1051"/>
      <c r="Z40" s="1052"/>
      <c r="AA40" s="1051"/>
      <c r="AB40" s="1052"/>
      <c r="AC40" s="269"/>
      <c r="AD40" s="269"/>
      <c r="AE40" s="36"/>
      <c r="AF40" s="36"/>
      <c r="AG40" s="36"/>
      <c r="AH40" s="36"/>
      <c r="AI40" s="36"/>
      <c r="AJ40" s="36"/>
      <c r="AK40" s="36"/>
      <c r="AL40" s="36"/>
      <c r="AM40" s="36"/>
      <c r="AN40" s="36"/>
      <c r="AO40" s="36"/>
      <c r="AP40" s="36"/>
      <c r="AQ40" s="36"/>
      <c r="AR40" s="36"/>
      <c r="AS40" s="36"/>
      <c r="AT40" s="36"/>
      <c r="AU40" s="36"/>
      <c r="AV40" s="36"/>
      <c r="AW40" s="36"/>
      <c r="AX40" s="36"/>
      <c r="AY40" s="36"/>
      <c r="AZ40" s="36"/>
      <c r="BC40" s="36"/>
      <c r="BD40" s="36"/>
      <c r="BE40" s="36"/>
      <c r="BF40" s="36"/>
      <c r="BG40" s="36"/>
      <c r="BH40" s="36"/>
      <c r="BI40" s="36"/>
      <c r="BJ40" s="36"/>
      <c r="BK40" s="36"/>
      <c r="BL40" s="36"/>
      <c r="BM40" s="36"/>
      <c r="BN40" s="36"/>
      <c r="BO40" s="36"/>
      <c r="BR40" s="36"/>
      <c r="BS40" s="36"/>
      <c r="BT40" s="36"/>
      <c r="BU40" s="36"/>
      <c r="BV40" s="36"/>
      <c r="BW40" s="36"/>
      <c r="BX40" s="36"/>
      <c r="BY40" s="36"/>
      <c r="BZ40" s="36"/>
      <c r="CA40" s="36"/>
      <c r="CB40" s="36"/>
      <c r="CC40" s="36"/>
    </row>
    <row r="41" spans="1:81" ht="13.5" customHeight="1">
      <c r="A41" s="1012"/>
      <c r="B41" s="271"/>
      <c r="C41" s="272"/>
      <c r="D41" s="272"/>
      <c r="E41" s="272"/>
      <c r="F41" s="272"/>
      <c r="G41" s="272"/>
      <c r="H41" s="272"/>
      <c r="I41" s="272"/>
      <c r="J41" s="272"/>
      <c r="K41" s="272"/>
      <c r="L41" s="272"/>
      <c r="M41" s="272"/>
      <c r="N41" s="272"/>
      <c r="O41" s="272"/>
      <c r="P41" s="272"/>
      <c r="Q41" s="273"/>
      <c r="R41" s="273"/>
      <c r="S41" s="273"/>
      <c r="T41" s="273"/>
      <c r="U41" s="273"/>
      <c r="V41" s="273"/>
      <c r="W41" s="273"/>
      <c r="X41" s="273"/>
      <c r="Y41" s="273"/>
      <c r="Z41" s="273"/>
      <c r="AA41" s="273"/>
      <c r="AB41" s="273"/>
      <c r="AC41" s="269"/>
      <c r="AD41" s="269"/>
      <c r="AE41" s="36"/>
      <c r="AF41" s="36"/>
      <c r="AG41" s="36"/>
      <c r="AH41" s="36"/>
      <c r="AI41" s="36"/>
      <c r="AJ41" s="36"/>
      <c r="AK41" s="36"/>
      <c r="AL41" s="36"/>
      <c r="AM41" s="36"/>
      <c r="AN41" s="36"/>
      <c r="AO41" s="36"/>
      <c r="AP41" s="36"/>
      <c r="AQ41" s="36"/>
      <c r="AR41" s="36"/>
      <c r="AS41" s="36"/>
      <c r="AT41" s="36"/>
      <c r="AU41" s="36"/>
      <c r="AV41" s="36"/>
      <c r="AW41" s="36"/>
      <c r="AX41" s="36"/>
      <c r="AY41" s="36"/>
      <c r="AZ41" s="36"/>
      <c r="BC41" s="36"/>
      <c r="BD41" s="36"/>
      <c r="BE41" s="36"/>
      <c r="BF41" s="36"/>
      <c r="BG41" s="36"/>
      <c r="BH41" s="36"/>
      <c r="BI41" s="36"/>
      <c r="BJ41" s="36"/>
      <c r="BK41" s="36"/>
      <c r="BL41" s="36"/>
      <c r="BM41" s="36"/>
      <c r="BN41" s="36"/>
      <c r="BO41" s="36"/>
      <c r="BR41" s="36"/>
      <c r="BS41" s="36"/>
      <c r="BT41" s="36"/>
      <c r="BU41" s="36"/>
      <c r="BV41" s="36"/>
      <c r="BW41" s="36"/>
      <c r="BX41" s="36"/>
      <c r="BY41" s="36"/>
      <c r="BZ41" s="36"/>
      <c r="CA41" s="36"/>
      <c r="CB41" s="36"/>
      <c r="CC41" s="36"/>
    </row>
    <row r="42" spans="1:81" ht="13.5" customHeight="1">
      <c r="A42" s="1012"/>
      <c r="B42" s="274" t="s">
        <v>216</v>
      </c>
      <c r="C42" s="274"/>
      <c r="D42" s="275"/>
      <c r="E42" s="275"/>
      <c r="F42" s="275"/>
      <c r="G42" s="275"/>
      <c r="H42" s="276"/>
      <c r="I42" s="276"/>
      <c r="J42" s="276"/>
      <c r="K42" s="276"/>
      <c r="L42" s="276"/>
      <c r="M42" s="276"/>
      <c r="N42" s="276"/>
      <c r="O42" s="276"/>
      <c r="P42" s="276"/>
      <c r="Q42" s="1014" t="s">
        <v>35</v>
      </c>
      <c r="R42" s="1015"/>
      <c r="S42" s="1014" t="s">
        <v>210</v>
      </c>
      <c r="T42" s="1015"/>
      <c r="U42" s="980" t="s">
        <v>211</v>
      </c>
      <c r="V42" s="980"/>
      <c r="W42" s="979" t="s">
        <v>57</v>
      </c>
      <c r="X42" s="1027"/>
      <c r="Y42" s="979" t="s">
        <v>56</v>
      </c>
      <c r="Z42" s="1027"/>
      <c r="AA42" s="979" t="s">
        <v>124</v>
      </c>
      <c r="AB42" s="1027"/>
      <c r="AE42" s="36"/>
      <c r="AF42" s="36"/>
      <c r="AG42" s="36"/>
      <c r="AH42" s="36"/>
      <c r="AI42" s="36"/>
      <c r="AJ42" s="36"/>
      <c r="AK42" s="36"/>
      <c r="AL42" s="36"/>
      <c r="AM42" s="36"/>
      <c r="AN42" s="36"/>
      <c r="AO42" s="36"/>
      <c r="AP42" s="36"/>
      <c r="AQ42" s="36"/>
      <c r="AR42" s="36"/>
      <c r="AS42" s="36"/>
      <c r="AT42" s="36"/>
      <c r="AU42" s="36"/>
      <c r="AV42" s="36"/>
      <c r="AW42" s="36"/>
      <c r="AX42" s="36"/>
      <c r="AY42" s="36"/>
      <c r="AZ42" s="36"/>
      <c r="BC42" s="36"/>
      <c r="BD42" s="36"/>
      <c r="BE42" s="36"/>
      <c r="BF42" s="36"/>
      <c r="BG42" s="36"/>
      <c r="BH42" s="36"/>
      <c r="BI42" s="36"/>
      <c r="BJ42" s="36"/>
      <c r="BK42" s="36"/>
      <c r="BL42" s="36"/>
      <c r="BM42" s="36"/>
      <c r="BN42" s="36"/>
      <c r="BO42" s="36"/>
      <c r="BR42" s="36"/>
      <c r="BS42" s="36"/>
      <c r="BT42" s="36"/>
      <c r="BU42" s="36"/>
      <c r="BV42" s="36"/>
      <c r="BW42" s="36"/>
      <c r="BX42" s="36"/>
      <c r="BY42" s="36"/>
      <c r="BZ42" s="36"/>
      <c r="CA42" s="36"/>
      <c r="CB42" s="36"/>
      <c r="CC42" s="36"/>
    </row>
    <row r="43" spans="1:81" ht="13.5" hidden="1" customHeight="1">
      <c r="A43" s="1012"/>
      <c r="B43" s="1016" t="s">
        <v>213</v>
      </c>
      <c r="C43" s="1017"/>
      <c r="D43" s="1017"/>
      <c r="E43" s="1017"/>
      <c r="F43" s="1017"/>
      <c r="G43" s="1017"/>
      <c r="H43" s="1017"/>
      <c r="I43" s="1017"/>
      <c r="J43" s="1017"/>
      <c r="K43" s="1017"/>
      <c r="L43" s="1017"/>
      <c r="M43" s="1017"/>
      <c r="N43" s="1017"/>
      <c r="O43" s="1017"/>
      <c r="P43" s="1018"/>
      <c r="Q43" s="1019"/>
      <c r="R43" s="1020"/>
      <c r="S43" s="1061"/>
      <c r="T43" s="1020"/>
      <c r="U43" s="1019"/>
      <c r="V43" s="1020"/>
      <c r="W43" s="1019"/>
      <c r="X43" s="1020"/>
      <c r="Y43" s="1019"/>
      <c r="Z43" s="1020"/>
      <c r="AA43" s="1019"/>
      <c r="AB43" s="1020"/>
      <c r="AC43" s="270"/>
      <c r="AD43" s="270"/>
      <c r="AE43" s="36" t="s">
        <v>273</v>
      </c>
      <c r="AF43" s="36"/>
      <c r="AG43" s="36"/>
      <c r="AH43" s="36"/>
      <c r="AI43" s="36"/>
      <c r="AJ43" s="36"/>
      <c r="AK43" s="36"/>
      <c r="AL43" s="36"/>
      <c r="AM43" s="36"/>
      <c r="AN43" s="36"/>
      <c r="AO43" s="36"/>
      <c r="AP43" s="36"/>
      <c r="AQ43" s="36"/>
      <c r="AR43" s="36"/>
      <c r="AS43" s="36"/>
      <c r="AT43" s="36"/>
      <c r="AU43" s="36"/>
      <c r="AV43" s="36"/>
      <c r="AW43" s="36"/>
      <c r="AX43" s="36"/>
      <c r="AY43" s="36"/>
      <c r="AZ43" s="36"/>
      <c r="BC43" s="36"/>
      <c r="BD43" s="36"/>
      <c r="BE43" s="36"/>
      <c r="BF43" s="36"/>
      <c r="BG43" s="36"/>
      <c r="BH43" s="36"/>
      <c r="BI43" s="36"/>
      <c r="BJ43" s="36"/>
      <c r="BK43" s="36"/>
      <c r="BL43" s="36"/>
      <c r="BM43" s="36"/>
      <c r="BN43" s="36"/>
      <c r="BO43" s="36"/>
      <c r="BR43" s="36"/>
      <c r="BS43" s="36"/>
      <c r="BT43" s="36"/>
      <c r="BU43" s="36"/>
      <c r="BV43" s="36"/>
      <c r="BW43" s="36"/>
      <c r="BX43" s="36"/>
      <c r="BY43" s="36"/>
      <c r="BZ43" s="36"/>
      <c r="CA43" s="36"/>
      <c r="CB43" s="36"/>
      <c r="CC43" s="36"/>
    </row>
    <row r="44" spans="1:81" ht="13.5" hidden="1" customHeight="1">
      <c r="A44" s="1012"/>
      <c r="B44" s="1056" t="s">
        <v>274</v>
      </c>
      <c r="C44" s="1057"/>
      <c r="D44" s="1057"/>
      <c r="E44" s="1057"/>
      <c r="F44" s="1057"/>
      <c r="G44" s="1057"/>
      <c r="H44" s="1057"/>
      <c r="I44" s="1057"/>
      <c r="J44" s="1057"/>
      <c r="K44" s="1057"/>
      <c r="L44" s="1057"/>
      <c r="M44" s="1057"/>
      <c r="N44" s="1057"/>
      <c r="O44" s="1057"/>
      <c r="P44" s="1058"/>
      <c r="Q44" s="1059"/>
      <c r="R44" s="1060"/>
      <c r="S44" s="1059"/>
      <c r="T44" s="1060"/>
      <c r="U44" s="1059"/>
      <c r="V44" s="1060"/>
      <c r="W44" s="1059"/>
      <c r="X44" s="1060"/>
      <c r="Y44" s="1059"/>
      <c r="Z44" s="1060"/>
      <c r="AA44" s="1059"/>
      <c r="AB44" s="1060"/>
      <c r="AC44" s="270"/>
      <c r="AD44" s="270"/>
      <c r="AE44" s="36"/>
      <c r="AF44" s="36"/>
      <c r="AG44" s="36"/>
      <c r="AH44" s="36"/>
      <c r="AI44" s="36"/>
      <c r="AJ44" s="36"/>
      <c r="AK44" s="36"/>
      <c r="AL44" s="36"/>
      <c r="AM44" s="36"/>
      <c r="AN44" s="36"/>
      <c r="AO44" s="36"/>
      <c r="AP44" s="36"/>
      <c r="AQ44" s="36"/>
      <c r="AR44" s="36"/>
      <c r="AS44" s="36"/>
      <c r="AT44" s="36"/>
      <c r="AU44" s="36"/>
      <c r="AV44" s="36"/>
      <c r="AW44" s="36"/>
      <c r="AX44" s="36"/>
      <c r="AY44" s="36"/>
      <c r="AZ44" s="36"/>
      <c r="BC44" s="36"/>
      <c r="BD44" s="36"/>
      <c r="BE44" s="36"/>
      <c r="BF44" s="36"/>
      <c r="BG44" s="36"/>
      <c r="BH44" s="36"/>
      <c r="BI44" s="36"/>
      <c r="BJ44" s="36"/>
      <c r="BK44" s="36"/>
      <c r="BL44" s="36"/>
      <c r="BM44" s="36"/>
      <c r="BN44" s="36"/>
      <c r="BO44" s="36"/>
      <c r="BR44" s="36"/>
      <c r="BS44" s="36"/>
      <c r="BT44" s="36"/>
      <c r="BU44" s="36"/>
      <c r="BV44" s="36"/>
      <c r="BW44" s="36"/>
      <c r="BX44" s="36"/>
      <c r="BY44" s="36"/>
      <c r="BZ44" s="36"/>
      <c r="CA44" s="36"/>
      <c r="CB44" s="36"/>
      <c r="CC44" s="36"/>
    </row>
    <row r="45" spans="1:81" ht="13.5" hidden="1" customHeight="1">
      <c r="A45" s="1012"/>
      <c r="B45" s="1016" t="s">
        <v>213</v>
      </c>
      <c r="C45" s="1017"/>
      <c r="D45" s="1017"/>
      <c r="E45" s="1017"/>
      <c r="F45" s="1017"/>
      <c r="G45" s="1017"/>
      <c r="H45" s="1017"/>
      <c r="I45" s="1017"/>
      <c r="J45" s="1017"/>
      <c r="K45" s="1017"/>
      <c r="L45" s="1017"/>
      <c r="M45" s="1017"/>
      <c r="N45" s="1017"/>
      <c r="O45" s="1017"/>
      <c r="P45" s="1018"/>
      <c r="Q45" s="1019"/>
      <c r="R45" s="1020"/>
      <c r="S45" s="1019"/>
      <c r="T45" s="1020"/>
      <c r="U45" s="1019"/>
      <c r="V45" s="1020"/>
      <c r="W45" s="1032"/>
      <c r="X45" s="1033"/>
      <c r="Y45" s="1033"/>
      <c r="Z45" s="1033"/>
      <c r="AA45" s="1033"/>
      <c r="AB45" s="1034"/>
      <c r="AC45" s="270"/>
      <c r="AD45" s="270"/>
      <c r="AE45" s="36" t="s">
        <v>275</v>
      </c>
      <c r="AF45" s="36"/>
      <c r="AG45" s="36"/>
      <c r="AH45" s="36"/>
      <c r="AI45" s="36"/>
      <c r="AJ45" s="36"/>
      <c r="AK45" s="36"/>
      <c r="AL45" s="36"/>
      <c r="AM45" s="36"/>
      <c r="AN45" s="36"/>
      <c r="AO45" s="36"/>
      <c r="AP45" s="36"/>
      <c r="AQ45" s="36"/>
      <c r="AR45" s="36"/>
      <c r="AS45" s="36"/>
      <c r="AT45" s="36"/>
      <c r="AU45" s="36"/>
      <c r="AV45" s="36"/>
      <c r="AW45" s="36"/>
      <c r="AX45" s="36"/>
      <c r="AY45" s="36"/>
      <c r="AZ45" s="36"/>
      <c r="BC45" s="36"/>
      <c r="BD45" s="36"/>
      <c r="BE45" s="36"/>
      <c r="BF45" s="36"/>
      <c r="BG45" s="36"/>
      <c r="BH45" s="36"/>
      <c r="BI45" s="36"/>
      <c r="BJ45" s="36"/>
      <c r="BK45" s="36"/>
      <c r="BL45" s="36"/>
      <c r="BM45" s="36"/>
      <c r="BN45" s="36"/>
      <c r="BO45" s="36"/>
      <c r="BR45" s="36"/>
      <c r="BS45" s="36"/>
      <c r="BT45" s="36"/>
      <c r="BU45" s="36"/>
      <c r="BV45" s="36"/>
      <c r="BW45" s="36"/>
      <c r="BX45" s="36"/>
      <c r="BY45" s="36"/>
      <c r="BZ45" s="36"/>
      <c r="CA45" s="36"/>
      <c r="CB45" s="36"/>
      <c r="CC45" s="36"/>
    </row>
    <row r="46" spans="1:81" ht="13.5" hidden="1" customHeight="1">
      <c r="A46" s="1012"/>
      <c r="B46" s="1062" t="s">
        <v>276</v>
      </c>
      <c r="C46" s="1063"/>
      <c r="D46" s="1063"/>
      <c r="E46" s="1063"/>
      <c r="F46" s="1063"/>
      <c r="G46" s="1063"/>
      <c r="H46" s="1063"/>
      <c r="I46" s="1063"/>
      <c r="J46" s="1063"/>
      <c r="K46" s="1063"/>
      <c r="L46" s="1063"/>
      <c r="M46" s="1063"/>
      <c r="N46" s="1063"/>
      <c r="O46" s="1063"/>
      <c r="P46" s="1064"/>
      <c r="Q46" s="1059"/>
      <c r="R46" s="1060"/>
      <c r="S46" s="1059"/>
      <c r="T46" s="1060"/>
      <c r="U46" s="1059"/>
      <c r="V46" s="1060"/>
      <c r="W46" s="1035"/>
      <c r="X46" s="1036"/>
      <c r="Y46" s="1036"/>
      <c r="Z46" s="1036"/>
      <c r="AA46" s="1036"/>
      <c r="AB46" s="1037"/>
      <c r="AC46" s="270"/>
      <c r="AD46" s="270"/>
      <c r="AE46" s="36"/>
      <c r="AF46" s="36"/>
      <c r="AG46" s="36"/>
      <c r="AH46" s="36"/>
      <c r="AI46" s="36"/>
      <c r="AJ46" s="36"/>
      <c r="AK46" s="36"/>
      <c r="AL46" s="36"/>
    </row>
    <row r="47" spans="1:81" ht="13.5" hidden="1" customHeight="1">
      <c r="A47" s="1012"/>
      <c r="B47" s="1016" t="s">
        <v>213</v>
      </c>
      <c r="C47" s="1017"/>
      <c r="D47" s="1017"/>
      <c r="E47" s="1017"/>
      <c r="F47" s="1017"/>
      <c r="G47" s="1017"/>
      <c r="H47" s="1017"/>
      <c r="I47" s="1017"/>
      <c r="J47" s="1017"/>
      <c r="K47" s="1017"/>
      <c r="L47" s="1017"/>
      <c r="M47" s="1017"/>
      <c r="N47" s="1017"/>
      <c r="O47" s="1017"/>
      <c r="P47" s="1018"/>
      <c r="Q47" s="1019"/>
      <c r="R47" s="1020"/>
      <c r="S47" s="1061"/>
      <c r="T47" s="1020"/>
      <c r="U47" s="1019"/>
      <c r="V47" s="1020"/>
      <c r="W47" s="1019"/>
      <c r="X47" s="1020"/>
      <c r="Y47" s="1019"/>
      <c r="Z47" s="1020"/>
      <c r="AA47" s="1019"/>
      <c r="AB47" s="1020"/>
      <c r="AC47" s="270"/>
      <c r="AD47" s="270"/>
      <c r="AE47" s="48" t="s">
        <v>277</v>
      </c>
    </row>
    <row r="48" spans="1:81" ht="13.5" hidden="1" customHeight="1">
      <c r="A48" s="1012"/>
      <c r="B48" s="1056" t="s">
        <v>278</v>
      </c>
      <c r="C48" s="1057"/>
      <c r="D48" s="1057"/>
      <c r="E48" s="1057"/>
      <c r="F48" s="1057"/>
      <c r="G48" s="1057"/>
      <c r="H48" s="1057"/>
      <c r="I48" s="1057"/>
      <c r="J48" s="1057"/>
      <c r="K48" s="1057"/>
      <c r="L48" s="1057"/>
      <c r="M48" s="1057"/>
      <c r="N48" s="1057"/>
      <c r="O48" s="1057"/>
      <c r="P48" s="1058"/>
      <c r="Q48" s="1059"/>
      <c r="R48" s="1060"/>
      <c r="S48" s="1059"/>
      <c r="T48" s="1060"/>
      <c r="U48" s="1059"/>
      <c r="V48" s="1060"/>
      <c r="W48" s="1059"/>
      <c r="X48" s="1060"/>
      <c r="Y48" s="1059"/>
      <c r="Z48" s="1060"/>
      <c r="AA48" s="1059"/>
      <c r="AB48" s="1060"/>
      <c r="AC48" s="270"/>
      <c r="AD48" s="270"/>
      <c r="AE48" s="32"/>
      <c r="AF48" s="32"/>
      <c r="AG48" s="32"/>
      <c r="AH48" s="32"/>
      <c r="AI48" s="32"/>
      <c r="AJ48" s="32"/>
      <c r="AK48" s="32"/>
      <c r="AL48" s="32"/>
      <c r="AM48" s="32"/>
      <c r="AN48" s="32"/>
      <c r="AO48" s="32"/>
      <c r="AP48" s="32"/>
      <c r="AQ48" s="32"/>
      <c r="AR48" s="32"/>
      <c r="AS48" s="32"/>
      <c r="BC48" s="32"/>
      <c r="BD48" s="32"/>
      <c r="BE48" s="32"/>
      <c r="BF48" s="32"/>
      <c r="BG48" s="32"/>
      <c r="BH48" s="32"/>
      <c r="BR48" s="32"/>
      <c r="BS48" s="32"/>
      <c r="BT48" s="32"/>
      <c r="BU48" s="32"/>
    </row>
    <row r="49" spans="1:81" ht="13.5" hidden="1" customHeight="1">
      <c r="A49" s="1012"/>
      <c r="B49" s="1016" t="s">
        <v>213</v>
      </c>
      <c r="C49" s="1017"/>
      <c r="D49" s="1017"/>
      <c r="E49" s="1017"/>
      <c r="F49" s="1017"/>
      <c r="G49" s="1017"/>
      <c r="H49" s="1017"/>
      <c r="I49" s="1017"/>
      <c r="J49" s="1017"/>
      <c r="K49" s="1017"/>
      <c r="L49" s="1017"/>
      <c r="M49" s="1017"/>
      <c r="N49" s="1017"/>
      <c r="O49" s="1017"/>
      <c r="P49" s="1018"/>
      <c r="Q49" s="1019"/>
      <c r="R49" s="1020"/>
      <c r="S49" s="1019"/>
      <c r="T49" s="1020"/>
      <c r="U49" s="1019"/>
      <c r="V49" s="1020"/>
      <c r="W49" s="1032"/>
      <c r="X49" s="1033"/>
      <c r="Y49" s="1033"/>
      <c r="Z49" s="1033"/>
      <c r="AA49" s="1033"/>
      <c r="AB49" s="1034"/>
      <c r="AC49" s="270"/>
      <c r="AD49" s="270"/>
      <c r="AE49" s="32" t="s">
        <v>279</v>
      </c>
      <c r="AF49" s="32"/>
      <c r="AG49" s="32"/>
      <c r="AH49" s="32"/>
      <c r="AI49" s="32"/>
      <c r="AJ49" s="32"/>
      <c r="AK49" s="32"/>
      <c r="AL49" s="32"/>
      <c r="AM49" s="32"/>
      <c r="AN49" s="32"/>
      <c r="AO49" s="32"/>
      <c r="AP49" s="32"/>
      <c r="AQ49" s="32"/>
      <c r="AR49" s="32"/>
      <c r="AS49" s="32"/>
      <c r="BC49" s="32"/>
      <c r="BD49" s="32"/>
      <c r="BE49" s="32"/>
      <c r="BF49" s="32"/>
      <c r="BG49" s="32"/>
      <c r="BH49" s="32"/>
      <c r="BR49" s="32"/>
      <c r="BS49" s="32"/>
      <c r="BT49" s="32"/>
      <c r="BU49" s="32"/>
    </row>
    <row r="50" spans="1:81" ht="13.5" hidden="1" customHeight="1">
      <c r="A50" s="1012"/>
      <c r="B50" s="1062" t="s">
        <v>280</v>
      </c>
      <c r="C50" s="1063"/>
      <c r="D50" s="1063"/>
      <c r="E50" s="1063"/>
      <c r="F50" s="1063"/>
      <c r="G50" s="1063"/>
      <c r="H50" s="1063"/>
      <c r="I50" s="1063"/>
      <c r="J50" s="1063"/>
      <c r="K50" s="1063"/>
      <c r="L50" s="1063"/>
      <c r="M50" s="1063"/>
      <c r="N50" s="1063"/>
      <c r="O50" s="1063"/>
      <c r="P50" s="1064"/>
      <c r="Q50" s="1059"/>
      <c r="R50" s="1060"/>
      <c r="S50" s="1059"/>
      <c r="T50" s="1060"/>
      <c r="U50" s="1059"/>
      <c r="V50" s="1060"/>
      <c r="W50" s="1035"/>
      <c r="X50" s="1036"/>
      <c r="Y50" s="1036"/>
      <c r="Z50" s="1036"/>
      <c r="AA50" s="1036"/>
      <c r="AB50" s="1037"/>
      <c r="AC50" s="270"/>
      <c r="AD50" s="270" t="s">
        <v>469</v>
      </c>
      <c r="AE50" s="32"/>
      <c r="AF50" s="32"/>
      <c r="AG50" s="32"/>
      <c r="AH50" s="32"/>
      <c r="AI50" s="32"/>
      <c r="AJ50" s="32"/>
      <c r="AK50" s="32"/>
      <c r="AL50" s="32"/>
      <c r="AM50" s="32"/>
      <c r="AN50" s="32"/>
      <c r="AO50" s="32"/>
      <c r="AP50" s="32"/>
      <c r="AQ50" s="32"/>
      <c r="AR50" s="32"/>
      <c r="AS50" s="32"/>
      <c r="BC50" s="32"/>
      <c r="BD50" s="32"/>
      <c r="BE50" s="32"/>
      <c r="BF50" s="32"/>
      <c r="BG50" s="32"/>
      <c r="BH50" s="32"/>
      <c r="BR50" s="32"/>
      <c r="BS50" s="32"/>
      <c r="BT50" s="32"/>
      <c r="BU50" s="32"/>
    </row>
    <row r="51" spans="1:81" ht="13.5" customHeight="1">
      <c r="A51" s="1012"/>
      <c r="B51" s="1043" t="s">
        <v>537</v>
      </c>
      <c r="C51" s="1044"/>
      <c r="D51" s="1044"/>
      <c r="E51" s="1044"/>
      <c r="F51" s="1044"/>
      <c r="G51" s="1044"/>
      <c r="H51" s="1044"/>
      <c r="I51" s="1044"/>
      <c r="J51" s="1044"/>
      <c r="K51" s="1044"/>
      <c r="L51" s="1044"/>
      <c r="M51" s="1044"/>
      <c r="N51" s="1044"/>
      <c r="O51" s="1044"/>
      <c r="P51" s="1045"/>
      <c r="Q51" s="1019"/>
      <c r="R51" s="1020"/>
      <c r="S51" s="1019"/>
      <c r="T51" s="1020"/>
      <c r="U51" s="1019"/>
      <c r="V51" s="1020"/>
      <c r="W51" s="1019"/>
      <c r="X51" s="1020"/>
      <c r="Y51" s="1019"/>
      <c r="Z51" s="1020"/>
      <c r="AA51" s="1019"/>
      <c r="AB51" s="1020"/>
      <c r="AC51" s="270"/>
      <c r="AD51" s="270"/>
      <c r="AE51" s="32" t="s">
        <v>281</v>
      </c>
      <c r="AF51" s="32"/>
      <c r="AG51" s="32"/>
      <c r="AH51" s="32"/>
      <c r="AI51" s="32"/>
      <c r="AJ51" s="32"/>
      <c r="AK51" s="32"/>
      <c r="AL51" s="32"/>
      <c r="AM51" s="32"/>
      <c r="AN51" s="32"/>
      <c r="AO51" s="32"/>
      <c r="AP51" s="32"/>
      <c r="AQ51" s="32"/>
      <c r="AR51" s="32"/>
      <c r="AS51" s="32"/>
      <c r="BC51" s="32"/>
      <c r="BD51" s="32"/>
      <c r="BE51" s="32"/>
      <c r="BF51" s="32"/>
      <c r="BG51" s="32"/>
      <c r="BH51" s="32"/>
      <c r="BR51" s="32"/>
      <c r="BS51" s="32"/>
      <c r="BT51" s="32"/>
      <c r="BU51" s="32"/>
    </row>
    <row r="52" spans="1:81" ht="13.5" customHeight="1">
      <c r="A52" s="1012"/>
      <c r="B52" s="1046"/>
      <c r="C52" s="1047"/>
      <c r="D52" s="1047"/>
      <c r="E52" s="1047"/>
      <c r="F52" s="1047"/>
      <c r="G52" s="1047"/>
      <c r="H52" s="1047"/>
      <c r="I52" s="1047"/>
      <c r="J52" s="1047"/>
      <c r="K52" s="1047"/>
      <c r="L52" s="1047"/>
      <c r="M52" s="1047"/>
      <c r="N52" s="1047"/>
      <c r="O52" s="1047"/>
      <c r="P52" s="1048"/>
      <c r="Q52" s="1059"/>
      <c r="R52" s="1060"/>
      <c r="S52" s="1059"/>
      <c r="T52" s="1060"/>
      <c r="U52" s="1059"/>
      <c r="V52" s="1060"/>
      <c r="W52" s="1059"/>
      <c r="X52" s="1060"/>
      <c r="Y52" s="1059"/>
      <c r="Z52" s="1060"/>
      <c r="AA52" s="1059"/>
      <c r="AB52" s="1060"/>
      <c r="AC52" s="270"/>
      <c r="AD52" s="270" t="s">
        <v>534</v>
      </c>
      <c r="AE52" s="32"/>
      <c r="AF52" s="32"/>
      <c r="AG52" s="32"/>
      <c r="AH52" s="32"/>
      <c r="AI52" s="32"/>
      <c r="AJ52" s="32"/>
      <c r="AK52" s="32"/>
      <c r="AL52" s="32"/>
      <c r="AM52" s="32"/>
      <c r="AN52" s="32"/>
      <c r="AO52" s="32"/>
      <c r="AP52" s="32"/>
      <c r="AQ52" s="32"/>
      <c r="AR52" s="32"/>
      <c r="AS52" s="32"/>
      <c r="BC52" s="32"/>
      <c r="BD52" s="32"/>
      <c r="BE52" s="32"/>
      <c r="BF52" s="32"/>
      <c r="BG52" s="32"/>
      <c r="BH52" s="32"/>
      <c r="BR52" s="32"/>
      <c r="BS52" s="32"/>
      <c r="BT52" s="32"/>
      <c r="BU52" s="32"/>
    </row>
    <row r="53" spans="1:81" ht="13.5" hidden="1" customHeight="1">
      <c r="A53" s="1012"/>
      <c r="B53" s="1021" t="s">
        <v>271</v>
      </c>
      <c r="C53" s="1022"/>
      <c r="D53" s="1022"/>
      <c r="E53" s="1022"/>
      <c r="F53" s="1022"/>
      <c r="G53" s="1022"/>
      <c r="H53" s="1022"/>
      <c r="I53" s="1022"/>
      <c r="J53" s="1022"/>
      <c r="K53" s="1022"/>
      <c r="L53" s="1022"/>
      <c r="M53" s="1022"/>
      <c r="N53" s="1022"/>
      <c r="O53" s="1022"/>
      <c r="P53" s="1023"/>
      <c r="Q53" s="1019"/>
      <c r="R53" s="1020"/>
      <c r="S53" s="1019"/>
      <c r="T53" s="1020"/>
      <c r="U53" s="1019"/>
      <c r="V53" s="1020"/>
      <c r="W53" s="1032"/>
      <c r="X53" s="1033"/>
      <c r="Y53" s="1033"/>
      <c r="Z53" s="1033"/>
      <c r="AA53" s="1033"/>
      <c r="AB53" s="1034"/>
      <c r="AC53" s="270"/>
      <c r="AD53" s="270"/>
      <c r="AE53" s="32" t="s">
        <v>282</v>
      </c>
      <c r="AF53" s="32"/>
      <c r="AG53" s="32"/>
      <c r="AH53" s="32"/>
      <c r="AI53" s="32"/>
      <c r="AJ53" s="32"/>
      <c r="AK53" s="32"/>
      <c r="AL53" s="32"/>
      <c r="AM53" s="32"/>
      <c r="AN53" s="32"/>
      <c r="AO53" s="32"/>
      <c r="AP53" s="32"/>
      <c r="AQ53" s="32"/>
      <c r="AR53" s="32"/>
      <c r="AS53" s="32"/>
      <c r="BC53" s="32"/>
      <c r="BD53" s="32"/>
      <c r="BE53" s="32"/>
      <c r="BF53" s="32"/>
      <c r="BG53" s="32"/>
      <c r="BH53" s="32"/>
      <c r="BR53" s="32"/>
      <c r="BS53" s="32"/>
      <c r="BT53" s="32"/>
      <c r="BU53" s="32"/>
    </row>
    <row r="54" spans="1:81" ht="13.5" hidden="1" customHeight="1">
      <c r="A54" s="1012"/>
      <c r="B54" s="1024"/>
      <c r="C54" s="1025"/>
      <c r="D54" s="1025"/>
      <c r="E54" s="1025"/>
      <c r="F54" s="1025"/>
      <c r="G54" s="1025"/>
      <c r="H54" s="1025"/>
      <c r="I54" s="1025"/>
      <c r="J54" s="1025"/>
      <c r="K54" s="1025"/>
      <c r="L54" s="1025"/>
      <c r="M54" s="1025"/>
      <c r="N54" s="1025"/>
      <c r="O54" s="1025"/>
      <c r="P54" s="1026"/>
      <c r="Q54" s="1059"/>
      <c r="R54" s="1060"/>
      <c r="S54" s="1059"/>
      <c r="T54" s="1060"/>
      <c r="U54" s="1059"/>
      <c r="V54" s="1060"/>
      <c r="W54" s="1035"/>
      <c r="X54" s="1036"/>
      <c r="Y54" s="1036"/>
      <c r="Z54" s="1036"/>
      <c r="AA54" s="1036"/>
      <c r="AB54" s="1037"/>
      <c r="AC54" s="270"/>
      <c r="AD54" s="270" t="s">
        <v>472</v>
      </c>
      <c r="AE54" s="49"/>
      <c r="AF54" s="31"/>
      <c r="AG54" s="31"/>
      <c r="AH54" s="31"/>
      <c r="AI54" s="31"/>
      <c r="AJ54" s="31"/>
      <c r="AK54" s="31"/>
      <c r="AL54" s="31"/>
      <c r="AM54" s="31"/>
      <c r="AN54" s="31"/>
      <c r="AO54" s="31"/>
      <c r="AP54" s="31"/>
      <c r="AQ54" s="31"/>
      <c r="AR54" s="31"/>
      <c r="AS54" s="31"/>
      <c r="BC54" s="31"/>
      <c r="BD54" s="31"/>
      <c r="BE54" s="31"/>
      <c r="BF54" s="31"/>
      <c r="BG54" s="31"/>
      <c r="BH54" s="31"/>
      <c r="BR54" s="31"/>
      <c r="BS54" s="31"/>
      <c r="BT54" s="31"/>
      <c r="BU54" s="31"/>
    </row>
    <row r="55" spans="1:81" ht="13.5" customHeight="1">
      <c r="A55" s="1012"/>
      <c r="B55" s="1021" t="s">
        <v>536</v>
      </c>
      <c r="C55" s="1038"/>
      <c r="D55" s="1038"/>
      <c r="E55" s="1038"/>
      <c r="F55" s="1038"/>
      <c r="G55" s="1038"/>
      <c r="H55" s="1038"/>
      <c r="I55" s="1038"/>
      <c r="J55" s="1038"/>
      <c r="K55" s="1038"/>
      <c r="L55" s="1038"/>
      <c r="M55" s="1038"/>
      <c r="N55" s="1038"/>
      <c r="O55" s="1038"/>
      <c r="P55" s="1039"/>
      <c r="Q55" s="1019"/>
      <c r="R55" s="1020"/>
      <c r="S55" s="1019"/>
      <c r="T55" s="1020"/>
      <c r="U55" s="1019"/>
      <c r="V55" s="1020"/>
      <c r="W55" s="1019"/>
      <c r="X55" s="1020"/>
      <c r="Y55" s="1019"/>
      <c r="Z55" s="1020"/>
      <c r="AA55" s="1019"/>
      <c r="AB55" s="1020"/>
      <c r="AC55" s="270"/>
      <c r="AD55" s="270"/>
      <c r="AE55" s="49" t="s">
        <v>284</v>
      </c>
      <c r="AF55" s="31"/>
      <c r="AG55" s="31"/>
      <c r="AH55" s="31"/>
      <c r="AI55" s="31"/>
      <c r="AJ55" s="31"/>
      <c r="AK55" s="31"/>
      <c r="AL55" s="31"/>
      <c r="AM55" s="31"/>
      <c r="AN55" s="31"/>
      <c r="AO55" s="31"/>
      <c r="AP55" s="31"/>
      <c r="AQ55" s="31"/>
      <c r="AR55" s="31"/>
      <c r="AS55" s="31"/>
      <c r="BC55" s="31"/>
      <c r="BD55" s="31"/>
      <c r="BE55" s="31"/>
      <c r="BF55" s="31"/>
      <c r="BG55" s="31"/>
      <c r="BH55" s="31"/>
      <c r="BR55" s="31"/>
      <c r="BS55" s="31"/>
      <c r="BT55" s="31"/>
      <c r="BU55" s="31"/>
    </row>
    <row r="56" spans="1:81" ht="13.5" customHeight="1">
      <c r="A56" s="1012"/>
      <c r="B56" s="1040"/>
      <c r="C56" s="1041"/>
      <c r="D56" s="1041"/>
      <c r="E56" s="1041"/>
      <c r="F56" s="1041"/>
      <c r="G56" s="1041"/>
      <c r="H56" s="1041"/>
      <c r="I56" s="1041"/>
      <c r="J56" s="1041"/>
      <c r="K56" s="1041"/>
      <c r="L56" s="1041"/>
      <c r="M56" s="1041"/>
      <c r="N56" s="1041"/>
      <c r="O56" s="1041"/>
      <c r="P56" s="1042"/>
      <c r="Q56" s="1059"/>
      <c r="R56" s="1060"/>
      <c r="S56" s="1059"/>
      <c r="T56" s="1060"/>
      <c r="U56" s="1059"/>
      <c r="V56" s="1060"/>
      <c r="W56" s="1059"/>
      <c r="X56" s="1060"/>
      <c r="Y56" s="1059"/>
      <c r="Z56" s="1060"/>
      <c r="AA56" s="1059"/>
      <c r="AB56" s="1060"/>
      <c r="AC56" s="270"/>
      <c r="AD56" s="270"/>
      <c r="AE56" s="49"/>
      <c r="AF56" s="31"/>
      <c r="AG56" s="31"/>
      <c r="AH56" s="31"/>
      <c r="AI56" s="31"/>
      <c r="AJ56" s="31"/>
      <c r="AK56" s="31"/>
      <c r="AL56" s="31"/>
      <c r="AM56" s="36"/>
      <c r="AN56" s="36"/>
      <c r="AO56" s="36"/>
      <c r="AP56" s="36"/>
      <c r="AQ56" s="36"/>
      <c r="AR56" s="36"/>
      <c r="AS56" s="36"/>
      <c r="AT56" s="36"/>
      <c r="AU56" s="36"/>
      <c r="AV56" s="36"/>
      <c r="AW56" s="36"/>
      <c r="AX56" s="36"/>
      <c r="AY56" s="36"/>
      <c r="AZ56" s="36"/>
      <c r="BC56" s="36"/>
      <c r="BD56" s="36"/>
      <c r="BE56" s="36"/>
      <c r="BF56" s="36"/>
      <c r="BG56" s="36"/>
      <c r="BH56" s="36"/>
      <c r="BI56" s="36"/>
      <c r="BJ56" s="36"/>
      <c r="BK56" s="36"/>
      <c r="BL56" s="36"/>
      <c r="BM56" s="36"/>
      <c r="BN56" s="36"/>
      <c r="BO56" s="36"/>
      <c r="BR56" s="36"/>
      <c r="BS56" s="36"/>
      <c r="BT56" s="36"/>
      <c r="BU56" s="36"/>
      <c r="BV56" s="36"/>
      <c r="BW56" s="36"/>
      <c r="BX56" s="36"/>
      <c r="BY56" s="36"/>
      <c r="BZ56" s="36"/>
      <c r="CA56" s="36"/>
      <c r="CB56" s="36"/>
      <c r="CC56" s="36"/>
    </row>
    <row r="57" spans="1:81" ht="13.5" hidden="1" customHeight="1">
      <c r="A57" s="1012"/>
      <c r="B57" s="1016" t="s">
        <v>213</v>
      </c>
      <c r="C57" s="1017"/>
      <c r="D57" s="1017"/>
      <c r="E57" s="1017"/>
      <c r="F57" s="1017"/>
      <c r="G57" s="1017"/>
      <c r="H57" s="1017"/>
      <c r="I57" s="1017"/>
      <c r="J57" s="1017"/>
      <c r="K57" s="1017"/>
      <c r="L57" s="1017"/>
      <c r="M57" s="1017"/>
      <c r="N57" s="1017"/>
      <c r="O57" s="1017"/>
      <c r="P57" s="1018"/>
      <c r="Q57" s="1019"/>
      <c r="R57" s="1020"/>
      <c r="S57" s="1019"/>
      <c r="T57" s="1020"/>
      <c r="U57" s="1019"/>
      <c r="V57" s="1020"/>
      <c r="W57" s="1032"/>
      <c r="X57" s="1033"/>
      <c r="Y57" s="1033"/>
      <c r="Z57" s="1033"/>
      <c r="AA57" s="1033"/>
      <c r="AB57" s="1034"/>
      <c r="AC57" s="270"/>
      <c r="AD57" s="270"/>
      <c r="AE57" s="36" t="s">
        <v>285</v>
      </c>
      <c r="AF57" s="36"/>
      <c r="AG57" s="36"/>
      <c r="AH57" s="36"/>
      <c r="AI57" s="36"/>
      <c r="AJ57" s="36"/>
      <c r="AK57" s="36"/>
      <c r="AL57" s="36"/>
      <c r="AM57" s="36"/>
      <c r="AN57" s="36"/>
      <c r="AO57" s="36"/>
      <c r="AP57" s="36"/>
      <c r="AQ57" s="36"/>
      <c r="AR57" s="36"/>
      <c r="AS57" s="36"/>
      <c r="AT57" s="36"/>
      <c r="AU57" s="36"/>
      <c r="AV57" s="36"/>
      <c r="AW57" s="36"/>
      <c r="AX57" s="36"/>
      <c r="AY57" s="36"/>
      <c r="AZ57" s="36"/>
      <c r="BC57" s="36"/>
      <c r="BD57" s="36"/>
      <c r="BE57" s="36"/>
      <c r="BF57" s="36"/>
      <c r="BG57" s="36"/>
      <c r="BH57" s="36"/>
      <c r="BI57" s="36"/>
      <c r="BJ57" s="36"/>
      <c r="BK57" s="36"/>
      <c r="BL57" s="36"/>
      <c r="BM57" s="36"/>
      <c r="BN57" s="36"/>
      <c r="BO57" s="36"/>
      <c r="BR57" s="36"/>
      <c r="BS57" s="36"/>
      <c r="BT57" s="36"/>
      <c r="BU57" s="36"/>
      <c r="BV57" s="36"/>
      <c r="BW57" s="36"/>
      <c r="BX57" s="36"/>
      <c r="BY57" s="36"/>
      <c r="BZ57" s="36"/>
      <c r="CA57" s="36"/>
      <c r="CB57" s="36"/>
      <c r="CC57" s="36"/>
    </row>
    <row r="58" spans="1:81" ht="13.5" hidden="1" customHeight="1">
      <c r="A58" s="1013"/>
      <c r="B58" s="1062" t="s">
        <v>286</v>
      </c>
      <c r="C58" s="1063"/>
      <c r="D58" s="1063"/>
      <c r="E58" s="1063"/>
      <c r="F58" s="1063"/>
      <c r="G58" s="1063"/>
      <c r="H58" s="1063"/>
      <c r="I58" s="1063"/>
      <c r="J58" s="1063"/>
      <c r="K58" s="1063"/>
      <c r="L58" s="1063"/>
      <c r="M58" s="1063"/>
      <c r="N58" s="1063"/>
      <c r="O58" s="1063"/>
      <c r="P58" s="1064"/>
      <c r="Q58" s="1059"/>
      <c r="R58" s="1060"/>
      <c r="S58" s="1059"/>
      <c r="T58" s="1060"/>
      <c r="U58" s="1059"/>
      <c r="V58" s="1060"/>
      <c r="W58" s="1035"/>
      <c r="X58" s="1036"/>
      <c r="Y58" s="1036"/>
      <c r="Z58" s="1036"/>
      <c r="AA58" s="1036"/>
      <c r="AB58" s="1037"/>
      <c r="AC58" s="270"/>
      <c r="AD58" s="270"/>
      <c r="AE58" s="36"/>
      <c r="AF58" s="36"/>
      <c r="AG58" s="36"/>
      <c r="AH58" s="36"/>
      <c r="AI58" s="36"/>
      <c r="AJ58" s="36"/>
      <c r="AK58" s="36"/>
      <c r="AL58" s="36"/>
      <c r="AM58" s="36"/>
      <c r="AN58" s="36"/>
      <c r="AO58" s="36"/>
      <c r="AP58" s="36"/>
      <c r="AQ58" s="36"/>
      <c r="AR58" s="36"/>
      <c r="AS58" s="36"/>
      <c r="AT58" s="36"/>
      <c r="AU58" s="36"/>
      <c r="AV58" s="36"/>
      <c r="AW58" s="36"/>
      <c r="AX58" s="36"/>
      <c r="AY58" s="36"/>
      <c r="AZ58" s="36"/>
      <c r="BC58" s="36"/>
      <c r="BD58" s="36"/>
      <c r="BE58" s="36"/>
      <c r="BF58" s="36"/>
      <c r="BG58" s="36"/>
      <c r="BH58" s="36"/>
      <c r="BI58" s="36"/>
      <c r="BJ58" s="36"/>
      <c r="BK58" s="36"/>
      <c r="BL58" s="36"/>
      <c r="BM58" s="36"/>
      <c r="BN58" s="36"/>
      <c r="BO58" s="36"/>
      <c r="BR58" s="36"/>
      <c r="BS58" s="36"/>
      <c r="BT58" s="36"/>
      <c r="BU58" s="36"/>
      <c r="BV58" s="36"/>
      <c r="BW58" s="36"/>
      <c r="BX58" s="36"/>
      <c r="BY58" s="36"/>
      <c r="BZ58" s="36"/>
      <c r="CA58" s="36"/>
      <c r="CB58" s="36"/>
      <c r="CC58" s="36"/>
    </row>
    <row r="59" spans="1:81" ht="13.5" customHeight="1">
      <c r="AE59" s="36"/>
      <c r="AF59" s="36"/>
      <c r="AG59" s="36"/>
      <c r="AH59" s="36"/>
      <c r="AI59" s="36"/>
      <c r="AJ59" s="36"/>
      <c r="AK59" s="36"/>
      <c r="AL59" s="36"/>
      <c r="AM59" s="36"/>
      <c r="AN59" s="36"/>
      <c r="AO59" s="36"/>
      <c r="AP59" s="36"/>
      <c r="AQ59" s="36"/>
      <c r="AR59" s="36"/>
      <c r="AS59" s="36"/>
      <c r="AT59" s="36"/>
      <c r="AU59" s="36"/>
      <c r="AV59" s="36"/>
      <c r="AW59" s="36"/>
      <c r="AX59" s="36"/>
      <c r="AY59" s="36"/>
      <c r="AZ59" s="36"/>
      <c r="BC59" s="36"/>
      <c r="BD59" s="36"/>
      <c r="BE59" s="36"/>
      <c r="BF59" s="36"/>
      <c r="BG59" s="36"/>
      <c r="BH59" s="36"/>
      <c r="BI59" s="36"/>
      <c r="BJ59" s="36"/>
      <c r="BK59" s="36"/>
      <c r="BL59" s="36"/>
      <c r="BM59" s="36"/>
      <c r="BN59" s="36"/>
      <c r="BO59" s="36"/>
      <c r="BR59" s="36"/>
      <c r="BS59" s="36"/>
      <c r="BT59" s="36"/>
      <c r="BU59" s="36"/>
      <c r="BV59" s="36"/>
      <c r="BW59" s="36"/>
      <c r="BX59" s="36"/>
      <c r="BY59" s="36"/>
      <c r="BZ59" s="36"/>
      <c r="CA59" s="36"/>
      <c r="CB59" s="36"/>
      <c r="CC59" s="36"/>
    </row>
    <row r="60" spans="1:81">
      <c r="A60" s="1065" t="s">
        <v>287</v>
      </c>
      <c r="B60" s="265" t="s">
        <v>209</v>
      </c>
      <c r="C60" s="266"/>
      <c r="D60" s="267"/>
      <c r="E60" s="267"/>
      <c r="F60" s="267"/>
      <c r="G60" s="267"/>
      <c r="H60" s="267"/>
      <c r="I60" s="267"/>
      <c r="J60" s="267"/>
      <c r="K60" s="267"/>
      <c r="L60" s="267"/>
      <c r="M60" s="267"/>
      <c r="N60" s="267"/>
      <c r="O60" s="267"/>
      <c r="P60" s="268"/>
      <c r="Q60" s="1014" t="s">
        <v>35</v>
      </c>
      <c r="R60" s="1015"/>
      <c r="S60" s="1014" t="s">
        <v>210</v>
      </c>
      <c r="T60" s="1015"/>
      <c r="U60" s="980" t="s">
        <v>211</v>
      </c>
      <c r="V60" s="980"/>
      <c r="W60" s="979" t="s">
        <v>57</v>
      </c>
      <c r="X60" s="1027"/>
      <c r="Y60" s="979" t="s">
        <v>56</v>
      </c>
      <c r="Z60" s="1027"/>
      <c r="AA60" s="979" t="s">
        <v>124</v>
      </c>
      <c r="AB60" s="1027"/>
      <c r="AE60" s="32"/>
    </row>
    <row r="61" spans="1:81" ht="13.5" customHeight="1">
      <c r="A61" s="1012"/>
      <c r="B61" s="1043" t="s">
        <v>535</v>
      </c>
      <c r="C61" s="1044"/>
      <c r="D61" s="1044"/>
      <c r="E61" s="1044"/>
      <c r="F61" s="1044"/>
      <c r="G61" s="1044"/>
      <c r="H61" s="1044"/>
      <c r="I61" s="1044"/>
      <c r="J61" s="1044"/>
      <c r="K61" s="1044"/>
      <c r="L61" s="1044"/>
      <c r="M61" s="1044"/>
      <c r="N61" s="1044"/>
      <c r="O61" s="1044"/>
      <c r="P61" s="1045"/>
      <c r="Q61" s="1028">
        <f>COUNTIF(BL10:BL28,"○")</f>
        <v>0</v>
      </c>
      <c r="R61" s="1029"/>
      <c r="S61" s="1028">
        <f>COUNTIF(BM10:BM28,"○")</f>
        <v>0</v>
      </c>
      <c r="T61" s="1029"/>
      <c r="U61" s="1028">
        <f>COUNTIF(BN10:BN28,"○")</f>
        <v>0</v>
      </c>
      <c r="V61" s="1029"/>
      <c r="W61" s="1028">
        <f>COUNTIF(BO10:BO28,"○")</f>
        <v>0</v>
      </c>
      <c r="X61" s="1029"/>
      <c r="Y61" s="1028">
        <f>COUNTIF(BP10:BP28,"○")</f>
        <v>0</v>
      </c>
      <c r="Z61" s="1029"/>
      <c r="AA61" s="1028">
        <f>COUNTIF(BQ10:BQ28,"○")</f>
        <v>0</v>
      </c>
      <c r="AB61" s="1029"/>
      <c r="AC61" s="269"/>
      <c r="AD61" s="269"/>
      <c r="AE61" s="32"/>
    </row>
    <row r="62" spans="1:81">
      <c r="A62" s="1012"/>
      <c r="B62" s="1046"/>
      <c r="C62" s="1047"/>
      <c r="D62" s="1047"/>
      <c r="E62" s="1047"/>
      <c r="F62" s="1047"/>
      <c r="G62" s="1047"/>
      <c r="H62" s="1047"/>
      <c r="I62" s="1047"/>
      <c r="J62" s="1047"/>
      <c r="K62" s="1047"/>
      <c r="L62" s="1047"/>
      <c r="M62" s="1047"/>
      <c r="N62" s="1047"/>
      <c r="O62" s="1047"/>
      <c r="P62" s="1048"/>
      <c r="Q62" s="1030"/>
      <c r="R62" s="1031"/>
      <c r="S62" s="1030"/>
      <c r="T62" s="1031"/>
      <c r="U62" s="1030"/>
      <c r="V62" s="1031"/>
      <c r="W62" s="1030"/>
      <c r="X62" s="1031"/>
      <c r="Y62" s="1030"/>
      <c r="Z62" s="1031"/>
      <c r="AA62" s="1030"/>
      <c r="AB62" s="1031"/>
      <c r="AC62" s="269"/>
      <c r="AD62" s="269"/>
      <c r="AE62" s="32"/>
    </row>
    <row r="63" spans="1:81" ht="13.5" hidden="1" customHeight="1">
      <c r="A63" s="1012"/>
      <c r="B63" s="1021" t="s">
        <v>271</v>
      </c>
      <c r="C63" s="1038"/>
      <c r="D63" s="1038"/>
      <c r="E63" s="1038"/>
      <c r="F63" s="1038"/>
      <c r="G63" s="1038"/>
      <c r="H63" s="1038"/>
      <c r="I63" s="1038"/>
      <c r="J63" s="1038"/>
      <c r="K63" s="1038"/>
      <c r="L63" s="1038"/>
      <c r="M63" s="1038"/>
      <c r="N63" s="1038"/>
      <c r="O63" s="1038"/>
      <c r="P63" s="1039"/>
      <c r="Q63" s="1028">
        <f>COUNTIF(BR10:BR28,"○")</f>
        <v>0</v>
      </c>
      <c r="R63" s="1029"/>
      <c r="S63" s="1028">
        <f>COUNTIF(BS10:BS28,"○")</f>
        <v>0</v>
      </c>
      <c r="T63" s="1029"/>
      <c r="U63" s="1028">
        <f>COUNTIF(BT10:BT28,"○")</f>
        <v>0</v>
      </c>
      <c r="V63" s="1029"/>
      <c r="W63" s="1032"/>
      <c r="X63" s="1033"/>
      <c r="Y63" s="1033"/>
      <c r="Z63" s="1033"/>
      <c r="AA63" s="1033"/>
      <c r="AB63" s="1034"/>
      <c r="AC63" s="270"/>
      <c r="AD63" s="270"/>
      <c r="AE63" s="32"/>
    </row>
    <row r="64" spans="1:81" ht="13.5" hidden="1" customHeight="1">
      <c r="A64" s="1012"/>
      <c r="B64" s="1040"/>
      <c r="C64" s="1041"/>
      <c r="D64" s="1041"/>
      <c r="E64" s="1041"/>
      <c r="F64" s="1041"/>
      <c r="G64" s="1041"/>
      <c r="H64" s="1041"/>
      <c r="I64" s="1041"/>
      <c r="J64" s="1041"/>
      <c r="K64" s="1041"/>
      <c r="L64" s="1041"/>
      <c r="M64" s="1041"/>
      <c r="N64" s="1041"/>
      <c r="O64" s="1041"/>
      <c r="P64" s="1042"/>
      <c r="Q64" s="1030"/>
      <c r="R64" s="1031"/>
      <c r="S64" s="1030"/>
      <c r="T64" s="1031"/>
      <c r="U64" s="1030"/>
      <c r="V64" s="1031"/>
      <c r="W64" s="1035"/>
      <c r="X64" s="1036"/>
      <c r="Y64" s="1036"/>
      <c r="Z64" s="1036"/>
      <c r="AA64" s="1036"/>
      <c r="AB64" s="1037"/>
      <c r="AC64" s="270"/>
      <c r="AD64" s="270"/>
      <c r="AE64" s="32"/>
    </row>
    <row r="65" spans="1:31" ht="13.5" customHeight="1">
      <c r="A65" s="1012"/>
      <c r="B65" s="1021" t="s">
        <v>536</v>
      </c>
      <c r="C65" s="1038"/>
      <c r="D65" s="1038"/>
      <c r="E65" s="1038"/>
      <c r="F65" s="1038"/>
      <c r="G65" s="1038"/>
      <c r="H65" s="1038"/>
      <c r="I65" s="1038"/>
      <c r="J65" s="1038"/>
      <c r="K65" s="1038"/>
      <c r="L65" s="1038"/>
      <c r="M65" s="1038"/>
      <c r="N65" s="1038"/>
      <c r="O65" s="1038"/>
      <c r="P65" s="1039"/>
      <c r="Q65" s="1028">
        <f>COUNTIF(BU10:BU28,"○")</f>
        <v>0</v>
      </c>
      <c r="R65" s="1029"/>
      <c r="S65" s="1028">
        <f>COUNTIF(BV10:BV28,"○")</f>
        <v>0</v>
      </c>
      <c r="T65" s="1029"/>
      <c r="U65" s="1028">
        <f>COUNTIF(BW10:BW28,"○")</f>
        <v>0</v>
      </c>
      <c r="V65" s="1029"/>
      <c r="W65" s="1028">
        <f>COUNTIF(BX10:BX28,"○")</f>
        <v>0</v>
      </c>
      <c r="X65" s="1029"/>
      <c r="Y65" s="1028">
        <f>COUNTIF(BY10:BY28,"○")</f>
        <v>0</v>
      </c>
      <c r="Z65" s="1029"/>
      <c r="AA65" s="1028">
        <f>COUNTIF(BZ10:BZ28,"○")</f>
        <v>0</v>
      </c>
      <c r="AB65" s="1029"/>
      <c r="AC65" s="269"/>
      <c r="AD65" s="269"/>
      <c r="AE65" s="32"/>
    </row>
    <row r="66" spans="1:31">
      <c r="A66" s="1012"/>
      <c r="B66" s="1040"/>
      <c r="C66" s="1041"/>
      <c r="D66" s="1041"/>
      <c r="E66" s="1041"/>
      <c r="F66" s="1041"/>
      <c r="G66" s="1041"/>
      <c r="H66" s="1041"/>
      <c r="I66" s="1041"/>
      <c r="J66" s="1041"/>
      <c r="K66" s="1041"/>
      <c r="L66" s="1041"/>
      <c r="M66" s="1041"/>
      <c r="N66" s="1041"/>
      <c r="O66" s="1041"/>
      <c r="P66" s="1042"/>
      <c r="Q66" s="1030"/>
      <c r="R66" s="1031"/>
      <c r="S66" s="1030"/>
      <c r="T66" s="1031"/>
      <c r="U66" s="1030"/>
      <c r="V66" s="1031"/>
      <c r="W66" s="1030"/>
      <c r="X66" s="1031"/>
      <c r="Y66" s="1030"/>
      <c r="Z66" s="1031"/>
      <c r="AA66" s="1030"/>
      <c r="AB66" s="1031"/>
      <c r="AC66" s="269"/>
      <c r="AD66" s="269"/>
      <c r="AE66" s="31"/>
    </row>
    <row r="67" spans="1:31" hidden="1">
      <c r="A67" s="1012"/>
      <c r="B67" s="1021" t="s">
        <v>272</v>
      </c>
      <c r="C67" s="1022"/>
      <c r="D67" s="1022"/>
      <c r="E67" s="1022"/>
      <c r="F67" s="1022"/>
      <c r="G67" s="1022"/>
      <c r="H67" s="1022"/>
      <c r="I67" s="1022"/>
      <c r="J67" s="1022"/>
      <c r="K67" s="1022"/>
      <c r="L67" s="1022"/>
      <c r="M67" s="1022"/>
      <c r="N67" s="1022"/>
      <c r="O67" s="1022"/>
      <c r="P67" s="1023"/>
      <c r="Q67" s="1028">
        <f>COUNTIF(CA10:CA28,"○")</f>
        <v>0</v>
      </c>
      <c r="R67" s="1029"/>
      <c r="S67" s="1028">
        <f>COUNTIF(CB10:CB28,"○")</f>
        <v>0</v>
      </c>
      <c r="T67" s="1029"/>
      <c r="U67" s="1028">
        <f>COUNTIF(CC10:CC28,"○")</f>
        <v>0</v>
      </c>
      <c r="V67" s="1029"/>
      <c r="W67" s="1032"/>
      <c r="X67" s="1033"/>
      <c r="Y67" s="1033"/>
      <c r="Z67" s="1033"/>
      <c r="AA67" s="1033"/>
      <c r="AB67" s="1034"/>
      <c r="AC67" s="270"/>
      <c r="AD67" s="270"/>
      <c r="AE67" s="31"/>
    </row>
    <row r="68" spans="1:31" hidden="1">
      <c r="A68" s="1012"/>
      <c r="B68" s="1024"/>
      <c r="C68" s="1025"/>
      <c r="D68" s="1025"/>
      <c r="E68" s="1025"/>
      <c r="F68" s="1025"/>
      <c r="G68" s="1025"/>
      <c r="H68" s="1025"/>
      <c r="I68" s="1025"/>
      <c r="J68" s="1025"/>
      <c r="K68" s="1025"/>
      <c r="L68" s="1025"/>
      <c r="M68" s="1025"/>
      <c r="N68" s="1025"/>
      <c r="O68" s="1025"/>
      <c r="P68" s="1026"/>
      <c r="Q68" s="1030"/>
      <c r="R68" s="1031"/>
      <c r="S68" s="1030"/>
      <c r="T68" s="1031"/>
      <c r="U68" s="1030"/>
      <c r="V68" s="1031"/>
      <c r="W68" s="1035"/>
      <c r="X68" s="1036"/>
      <c r="Y68" s="1036"/>
      <c r="Z68" s="1036"/>
      <c r="AA68" s="1036"/>
      <c r="AB68" s="1037"/>
      <c r="AC68" s="270"/>
      <c r="AD68" s="270"/>
      <c r="AE68" s="31"/>
    </row>
    <row r="69" spans="1:31">
      <c r="A69" s="1012"/>
      <c r="B69" s="1053" t="s">
        <v>212</v>
      </c>
      <c r="C69" s="1054"/>
      <c r="D69" s="1054"/>
      <c r="E69" s="1054"/>
      <c r="F69" s="1054"/>
      <c r="G69" s="1054"/>
      <c r="H69" s="1054"/>
      <c r="I69" s="1054"/>
      <c r="J69" s="1054"/>
      <c r="K69" s="1054"/>
      <c r="L69" s="1054"/>
      <c r="M69" s="1054"/>
      <c r="N69" s="1054"/>
      <c r="O69" s="1054"/>
      <c r="P69" s="1055"/>
      <c r="Q69" s="1049">
        <f>COUNTIF(CD10:CD28,"○")</f>
        <v>0</v>
      </c>
      <c r="R69" s="1050"/>
      <c r="S69" s="1049">
        <f>COUNTIF(CE10:CE28,"○")</f>
        <v>0</v>
      </c>
      <c r="T69" s="1050"/>
      <c r="U69" s="1049">
        <f>COUNTIF(CF10:CF28,"○")</f>
        <v>0</v>
      </c>
      <c r="V69" s="1050"/>
      <c r="W69" s="1049">
        <f>COUNTIF(CG10:CG28,"○")</f>
        <v>0</v>
      </c>
      <c r="X69" s="1050"/>
      <c r="Y69" s="1049">
        <f>COUNTIF(CH10:CH28,"○")</f>
        <v>0</v>
      </c>
      <c r="Z69" s="1050"/>
      <c r="AA69" s="1049">
        <f>COUNTIF(CI10:CI28,"○")</f>
        <v>0</v>
      </c>
      <c r="AB69" s="1050"/>
      <c r="AC69" s="269"/>
      <c r="AD69" s="269"/>
      <c r="AE69" s="36"/>
    </row>
    <row r="70" spans="1:31">
      <c r="A70" s="1012"/>
      <c r="B70" s="1046"/>
      <c r="C70" s="1047"/>
      <c r="D70" s="1047"/>
      <c r="E70" s="1047"/>
      <c r="F70" s="1047"/>
      <c r="G70" s="1047"/>
      <c r="H70" s="1047"/>
      <c r="I70" s="1047"/>
      <c r="J70" s="1047"/>
      <c r="K70" s="1047"/>
      <c r="L70" s="1047"/>
      <c r="M70" s="1047"/>
      <c r="N70" s="1047"/>
      <c r="O70" s="1047"/>
      <c r="P70" s="1048"/>
      <c r="Q70" s="1051"/>
      <c r="R70" s="1052"/>
      <c r="S70" s="1051"/>
      <c r="T70" s="1052"/>
      <c r="U70" s="1051"/>
      <c r="V70" s="1052"/>
      <c r="W70" s="1051"/>
      <c r="X70" s="1052"/>
      <c r="Y70" s="1051"/>
      <c r="Z70" s="1052"/>
      <c r="AA70" s="1051"/>
      <c r="AB70" s="1052"/>
      <c r="AC70" s="269"/>
      <c r="AD70" s="269"/>
      <c r="AE70" s="36"/>
    </row>
    <row r="71" spans="1:31">
      <c r="A71" s="1012"/>
      <c r="B71" s="271"/>
      <c r="C71" s="272"/>
      <c r="D71" s="272"/>
      <c r="E71" s="272"/>
      <c r="F71" s="272"/>
      <c r="G71" s="272"/>
      <c r="H71" s="272"/>
      <c r="I71" s="272"/>
      <c r="J71" s="272"/>
      <c r="K71" s="272"/>
      <c r="L71" s="272"/>
      <c r="M71" s="272"/>
      <c r="N71" s="272"/>
      <c r="O71" s="272"/>
      <c r="P71" s="272"/>
      <c r="Q71" s="273"/>
      <c r="R71" s="273"/>
      <c r="S71" s="273"/>
      <c r="T71" s="273"/>
      <c r="U71" s="273"/>
      <c r="V71" s="273"/>
      <c r="W71" s="273"/>
      <c r="X71" s="273"/>
      <c r="Y71" s="273"/>
      <c r="Z71" s="273"/>
      <c r="AA71" s="273"/>
      <c r="AB71" s="273"/>
      <c r="AC71" s="269"/>
      <c r="AD71" s="269"/>
      <c r="AE71" s="36"/>
    </row>
    <row r="72" spans="1:31">
      <c r="A72" s="1012"/>
      <c r="B72" s="274" t="s">
        <v>216</v>
      </c>
      <c r="C72" s="274"/>
      <c r="D72" s="275"/>
      <c r="E72" s="275"/>
      <c r="F72" s="275"/>
      <c r="G72" s="275"/>
      <c r="H72" s="276"/>
      <c r="I72" s="276"/>
      <c r="J72" s="276"/>
      <c r="K72" s="276"/>
      <c r="L72" s="276"/>
      <c r="M72" s="276"/>
      <c r="N72" s="276"/>
      <c r="O72" s="276"/>
      <c r="P72" s="276"/>
      <c r="Q72" s="1014" t="s">
        <v>35</v>
      </c>
      <c r="R72" s="1015"/>
      <c r="S72" s="1014" t="s">
        <v>210</v>
      </c>
      <c r="T72" s="1015"/>
      <c r="U72" s="980" t="s">
        <v>211</v>
      </c>
      <c r="V72" s="980"/>
      <c r="W72" s="979" t="s">
        <v>57</v>
      </c>
      <c r="X72" s="1027"/>
      <c r="Y72" s="979" t="s">
        <v>56</v>
      </c>
      <c r="Z72" s="1027"/>
      <c r="AA72" s="979" t="s">
        <v>124</v>
      </c>
      <c r="AB72" s="1027"/>
      <c r="AE72" s="36"/>
    </row>
    <row r="73" spans="1:31" hidden="1">
      <c r="A73" s="1012"/>
      <c r="B73" s="1016" t="s">
        <v>213</v>
      </c>
      <c r="C73" s="1017"/>
      <c r="D73" s="1017"/>
      <c r="E73" s="1017"/>
      <c r="F73" s="1017"/>
      <c r="G73" s="1017"/>
      <c r="H73" s="1017"/>
      <c r="I73" s="1017"/>
      <c r="J73" s="1017"/>
      <c r="K73" s="1017"/>
      <c r="L73" s="1017"/>
      <c r="M73" s="1017"/>
      <c r="N73" s="1017"/>
      <c r="O73" s="1017"/>
      <c r="P73" s="1018"/>
      <c r="Q73" s="1019"/>
      <c r="R73" s="1020"/>
      <c r="S73" s="1061"/>
      <c r="T73" s="1020"/>
      <c r="U73" s="1019"/>
      <c r="V73" s="1020"/>
      <c r="W73" s="1019"/>
      <c r="X73" s="1020"/>
      <c r="Y73" s="1019"/>
      <c r="Z73" s="1020"/>
      <c r="AA73" s="1019"/>
      <c r="AB73" s="1020"/>
      <c r="AC73" s="270"/>
      <c r="AD73" s="270"/>
      <c r="AE73" s="36" t="s">
        <v>273</v>
      </c>
    </row>
    <row r="74" spans="1:31" hidden="1">
      <c r="A74" s="1012"/>
      <c r="B74" s="1056" t="s">
        <v>274</v>
      </c>
      <c r="C74" s="1057"/>
      <c r="D74" s="1057"/>
      <c r="E74" s="1057"/>
      <c r="F74" s="1057"/>
      <c r="G74" s="1057"/>
      <c r="H74" s="1057"/>
      <c r="I74" s="1057"/>
      <c r="J74" s="1057"/>
      <c r="K74" s="1057"/>
      <c r="L74" s="1057"/>
      <c r="M74" s="1057"/>
      <c r="N74" s="1057"/>
      <c r="O74" s="1057"/>
      <c r="P74" s="1058"/>
      <c r="Q74" s="1059"/>
      <c r="R74" s="1060"/>
      <c r="S74" s="1059"/>
      <c r="T74" s="1060"/>
      <c r="U74" s="1059"/>
      <c r="V74" s="1060"/>
      <c r="W74" s="1059"/>
      <c r="X74" s="1060"/>
      <c r="Y74" s="1059"/>
      <c r="Z74" s="1060"/>
      <c r="AA74" s="1059"/>
      <c r="AB74" s="1060"/>
      <c r="AC74" s="270"/>
      <c r="AD74" s="270"/>
      <c r="AE74" s="36"/>
    </row>
    <row r="75" spans="1:31" hidden="1">
      <c r="A75" s="1012"/>
      <c r="B75" s="1016" t="s">
        <v>213</v>
      </c>
      <c r="C75" s="1017"/>
      <c r="D75" s="1017"/>
      <c r="E75" s="1017"/>
      <c r="F75" s="1017"/>
      <c r="G75" s="1017"/>
      <c r="H75" s="1017"/>
      <c r="I75" s="1017"/>
      <c r="J75" s="1017"/>
      <c r="K75" s="1017"/>
      <c r="L75" s="1017"/>
      <c r="M75" s="1017"/>
      <c r="N75" s="1017"/>
      <c r="O75" s="1017"/>
      <c r="P75" s="1018"/>
      <c r="Q75" s="1019"/>
      <c r="R75" s="1020"/>
      <c r="S75" s="1019"/>
      <c r="T75" s="1020"/>
      <c r="U75" s="1019"/>
      <c r="V75" s="1020"/>
      <c r="W75" s="1032"/>
      <c r="X75" s="1033"/>
      <c r="Y75" s="1033"/>
      <c r="Z75" s="1033"/>
      <c r="AA75" s="1033"/>
      <c r="AB75" s="1034"/>
      <c r="AC75" s="270"/>
      <c r="AD75" s="270"/>
      <c r="AE75" s="36" t="s">
        <v>275</v>
      </c>
    </row>
    <row r="76" spans="1:31" hidden="1">
      <c r="A76" s="1012"/>
      <c r="B76" s="1062" t="s">
        <v>276</v>
      </c>
      <c r="C76" s="1063"/>
      <c r="D76" s="1063"/>
      <c r="E76" s="1063"/>
      <c r="F76" s="1063"/>
      <c r="G76" s="1063"/>
      <c r="H76" s="1063"/>
      <c r="I76" s="1063"/>
      <c r="J76" s="1063"/>
      <c r="K76" s="1063"/>
      <c r="L76" s="1063"/>
      <c r="M76" s="1063"/>
      <c r="N76" s="1063"/>
      <c r="O76" s="1063"/>
      <c r="P76" s="1064"/>
      <c r="Q76" s="1059"/>
      <c r="R76" s="1060"/>
      <c r="S76" s="1059"/>
      <c r="T76" s="1060"/>
      <c r="U76" s="1059"/>
      <c r="V76" s="1060"/>
      <c r="W76" s="1035"/>
      <c r="X76" s="1036"/>
      <c r="Y76" s="1036"/>
      <c r="Z76" s="1036"/>
      <c r="AA76" s="1036"/>
      <c r="AB76" s="1037"/>
      <c r="AC76" s="270"/>
      <c r="AD76" s="270"/>
      <c r="AE76" s="36"/>
    </row>
    <row r="77" spans="1:31" hidden="1">
      <c r="A77" s="1012"/>
      <c r="B77" s="1016" t="s">
        <v>213</v>
      </c>
      <c r="C77" s="1017"/>
      <c r="D77" s="1017"/>
      <c r="E77" s="1017"/>
      <c r="F77" s="1017"/>
      <c r="G77" s="1017"/>
      <c r="H77" s="1017"/>
      <c r="I77" s="1017"/>
      <c r="J77" s="1017"/>
      <c r="K77" s="1017"/>
      <c r="L77" s="1017"/>
      <c r="M77" s="1017"/>
      <c r="N77" s="1017"/>
      <c r="O77" s="1017"/>
      <c r="P77" s="1018"/>
      <c r="Q77" s="1019"/>
      <c r="R77" s="1020"/>
      <c r="S77" s="1061"/>
      <c r="T77" s="1020"/>
      <c r="U77" s="1019"/>
      <c r="V77" s="1020"/>
      <c r="W77" s="1019"/>
      <c r="X77" s="1020"/>
      <c r="Y77" s="1019"/>
      <c r="Z77" s="1020"/>
      <c r="AA77" s="1019"/>
      <c r="AB77" s="1020"/>
      <c r="AC77" s="270"/>
      <c r="AD77" s="270"/>
      <c r="AE77" s="48" t="s">
        <v>277</v>
      </c>
    </row>
    <row r="78" spans="1:31" hidden="1">
      <c r="A78" s="1012"/>
      <c r="B78" s="1056" t="s">
        <v>278</v>
      </c>
      <c r="C78" s="1057"/>
      <c r="D78" s="1057"/>
      <c r="E78" s="1057"/>
      <c r="F78" s="1057"/>
      <c r="G78" s="1057"/>
      <c r="H78" s="1057"/>
      <c r="I78" s="1057"/>
      <c r="J78" s="1057"/>
      <c r="K78" s="1057"/>
      <c r="L78" s="1057"/>
      <c r="M78" s="1057"/>
      <c r="N78" s="1057"/>
      <c r="O78" s="1057"/>
      <c r="P78" s="1058"/>
      <c r="Q78" s="1059"/>
      <c r="R78" s="1060"/>
      <c r="S78" s="1059"/>
      <c r="T78" s="1060"/>
      <c r="U78" s="1059"/>
      <c r="V78" s="1060"/>
      <c r="W78" s="1059"/>
      <c r="X78" s="1060"/>
      <c r="Y78" s="1059"/>
      <c r="Z78" s="1060"/>
      <c r="AA78" s="1059"/>
      <c r="AB78" s="1060"/>
      <c r="AC78" s="270"/>
      <c r="AD78" s="270"/>
      <c r="AE78" s="32"/>
    </row>
    <row r="79" spans="1:31" hidden="1">
      <c r="A79" s="1012"/>
      <c r="B79" s="1016" t="s">
        <v>213</v>
      </c>
      <c r="C79" s="1017"/>
      <c r="D79" s="1017"/>
      <c r="E79" s="1017"/>
      <c r="F79" s="1017"/>
      <c r="G79" s="1017"/>
      <c r="H79" s="1017"/>
      <c r="I79" s="1017"/>
      <c r="J79" s="1017"/>
      <c r="K79" s="1017"/>
      <c r="L79" s="1017"/>
      <c r="M79" s="1017"/>
      <c r="N79" s="1017"/>
      <c r="O79" s="1017"/>
      <c r="P79" s="1018"/>
      <c r="Q79" s="1019"/>
      <c r="R79" s="1020"/>
      <c r="S79" s="1019"/>
      <c r="T79" s="1020"/>
      <c r="U79" s="1019"/>
      <c r="V79" s="1020"/>
      <c r="W79" s="1032"/>
      <c r="X79" s="1033"/>
      <c r="Y79" s="1033"/>
      <c r="Z79" s="1033"/>
      <c r="AA79" s="1033"/>
      <c r="AB79" s="1034"/>
      <c r="AC79" s="270"/>
      <c r="AD79" s="270"/>
      <c r="AE79" s="32" t="s">
        <v>279</v>
      </c>
    </row>
    <row r="80" spans="1:31" hidden="1">
      <c r="A80" s="1012"/>
      <c r="B80" s="1062" t="s">
        <v>280</v>
      </c>
      <c r="C80" s="1063"/>
      <c r="D80" s="1063"/>
      <c r="E80" s="1063"/>
      <c r="F80" s="1063"/>
      <c r="G80" s="1063"/>
      <c r="H80" s="1063"/>
      <c r="I80" s="1063"/>
      <c r="J80" s="1063"/>
      <c r="K80" s="1063"/>
      <c r="L80" s="1063"/>
      <c r="M80" s="1063"/>
      <c r="N80" s="1063"/>
      <c r="O80" s="1063"/>
      <c r="P80" s="1064"/>
      <c r="Q80" s="1059"/>
      <c r="R80" s="1060"/>
      <c r="S80" s="1059"/>
      <c r="T80" s="1060"/>
      <c r="U80" s="1059"/>
      <c r="V80" s="1060"/>
      <c r="W80" s="1035"/>
      <c r="X80" s="1036"/>
      <c r="Y80" s="1036"/>
      <c r="Z80" s="1036"/>
      <c r="AA80" s="1036"/>
      <c r="AB80" s="1037"/>
      <c r="AC80" s="270"/>
      <c r="AD80" s="270" t="s">
        <v>470</v>
      </c>
      <c r="AE80" s="32"/>
    </row>
    <row r="81" spans="1:31">
      <c r="A81" s="1012"/>
      <c r="B81" s="1016" t="s">
        <v>213</v>
      </c>
      <c r="C81" s="1017"/>
      <c r="D81" s="1017"/>
      <c r="E81" s="1017"/>
      <c r="F81" s="1017"/>
      <c r="G81" s="1017"/>
      <c r="H81" s="1017"/>
      <c r="I81" s="1017"/>
      <c r="J81" s="1017"/>
      <c r="K81" s="1017"/>
      <c r="L81" s="1017"/>
      <c r="M81" s="1017"/>
      <c r="N81" s="1017"/>
      <c r="O81" s="1017"/>
      <c r="P81" s="1018"/>
      <c r="Q81" s="1019"/>
      <c r="R81" s="1020"/>
      <c r="S81" s="1019"/>
      <c r="T81" s="1020"/>
      <c r="U81" s="1019"/>
      <c r="V81" s="1020"/>
      <c r="W81" s="1019"/>
      <c r="X81" s="1020"/>
      <c r="Y81" s="1019"/>
      <c r="Z81" s="1020"/>
      <c r="AA81" s="1019"/>
      <c r="AB81" s="1020"/>
      <c r="AC81" s="270"/>
      <c r="AD81" s="270"/>
      <c r="AE81" s="32" t="s">
        <v>281</v>
      </c>
    </row>
    <row r="82" spans="1:31">
      <c r="A82" s="1012"/>
      <c r="B82" s="1056" t="s">
        <v>530</v>
      </c>
      <c r="C82" s="1057"/>
      <c r="D82" s="1057"/>
      <c r="E82" s="1057"/>
      <c r="F82" s="1057"/>
      <c r="G82" s="1057"/>
      <c r="H82" s="1057"/>
      <c r="I82" s="1057"/>
      <c r="J82" s="1057"/>
      <c r="K82" s="1057"/>
      <c r="L82" s="1057"/>
      <c r="M82" s="1057"/>
      <c r="N82" s="1057"/>
      <c r="O82" s="1057"/>
      <c r="P82" s="1058"/>
      <c r="Q82" s="1059"/>
      <c r="R82" s="1060"/>
      <c r="S82" s="1059"/>
      <c r="T82" s="1060"/>
      <c r="U82" s="1059"/>
      <c r="V82" s="1060"/>
      <c r="W82" s="1059"/>
      <c r="X82" s="1060"/>
      <c r="Y82" s="1059"/>
      <c r="Z82" s="1060"/>
      <c r="AA82" s="1059"/>
      <c r="AB82" s="1060"/>
      <c r="AC82" s="270"/>
      <c r="AD82" s="270" t="s">
        <v>532</v>
      </c>
      <c r="AE82" s="32"/>
    </row>
    <row r="83" spans="1:31" ht="13.5" hidden="1" customHeight="1">
      <c r="A83" s="1012"/>
      <c r="B83" s="1066" t="s">
        <v>213</v>
      </c>
      <c r="C83" s="1067"/>
      <c r="D83" s="1067"/>
      <c r="E83" s="1067"/>
      <c r="F83" s="1067"/>
      <c r="G83" s="1067"/>
      <c r="H83" s="1067"/>
      <c r="I83" s="1067"/>
      <c r="J83" s="1067"/>
      <c r="K83" s="1067"/>
      <c r="L83" s="1067"/>
      <c r="M83" s="1067"/>
      <c r="N83" s="1067"/>
      <c r="O83" s="1067"/>
      <c r="P83" s="1068"/>
      <c r="Q83" s="1019"/>
      <c r="R83" s="1020"/>
      <c r="S83" s="1019"/>
      <c r="T83" s="1020"/>
      <c r="U83" s="1019"/>
      <c r="V83" s="1020"/>
      <c r="W83" s="1032"/>
      <c r="X83" s="1033"/>
      <c r="Y83" s="1033"/>
      <c r="Z83" s="1033"/>
      <c r="AA83" s="1033"/>
      <c r="AB83" s="1034"/>
      <c r="AC83" s="270"/>
      <c r="AD83" s="270"/>
      <c r="AE83" s="32" t="s">
        <v>282</v>
      </c>
    </row>
    <row r="84" spans="1:31" ht="13.5" hidden="1" customHeight="1">
      <c r="A84" s="1012"/>
      <c r="B84" s="1069" t="s">
        <v>283</v>
      </c>
      <c r="C84" s="1070"/>
      <c r="D84" s="1070"/>
      <c r="E84" s="1070"/>
      <c r="F84" s="1070"/>
      <c r="G84" s="1070"/>
      <c r="H84" s="1070"/>
      <c r="I84" s="1070"/>
      <c r="J84" s="1070"/>
      <c r="K84" s="1070"/>
      <c r="L84" s="1070"/>
      <c r="M84" s="1070"/>
      <c r="N84" s="1070"/>
      <c r="O84" s="1070"/>
      <c r="P84" s="1071"/>
      <c r="Q84" s="1059"/>
      <c r="R84" s="1060"/>
      <c r="S84" s="1059"/>
      <c r="T84" s="1060"/>
      <c r="U84" s="1059"/>
      <c r="V84" s="1060"/>
      <c r="W84" s="1035"/>
      <c r="X84" s="1036"/>
      <c r="Y84" s="1036"/>
      <c r="Z84" s="1036"/>
      <c r="AA84" s="1036"/>
      <c r="AB84" s="1037"/>
      <c r="AC84" s="270"/>
      <c r="AD84" s="270" t="s">
        <v>473</v>
      </c>
      <c r="AE84" s="49"/>
    </row>
    <row r="85" spans="1:31">
      <c r="A85" s="1012"/>
      <c r="B85" s="1016" t="s">
        <v>213</v>
      </c>
      <c r="C85" s="1017"/>
      <c r="D85" s="1017"/>
      <c r="E85" s="1017"/>
      <c r="F85" s="1017"/>
      <c r="G85" s="1017"/>
      <c r="H85" s="1017"/>
      <c r="I85" s="1017"/>
      <c r="J85" s="1017"/>
      <c r="K85" s="1017"/>
      <c r="L85" s="1017"/>
      <c r="M85" s="1017"/>
      <c r="N85" s="1017"/>
      <c r="O85" s="1017"/>
      <c r="P85" s="1018"/>
      <c r="Q85" s="1019"/>
      <c r="R85" s="1020"/>
      <c r="S85" s="1019"/>
      <c r="T85" s="1020"/>
      <c r="U85" s="1019"/>
      <c r="V85" s="1020"/>
      <c r="W85" s="1019"/>
      <c r="X85" s="1020"/>
      <c r="Y85" s="1019"/>
      <c r="Z85" s="1020"/>
      <c r="AA85" s="1019"/>
      <c r="AB85" s="1020"/>
      <c r="AC85" s="270"/>
      <c r="AD85" s="270"/>
      <c r="AE85" s="49" t="s">
        <v>284</v>
      </c>
    </row>
    <row r="86" spans="1:31">
      <c r="A86" s="1012"/>
      <c r="B86" s="1062" t="s">
        <v>531</v>
      </c>
      <c r="C86" s="1063"/>
      <c r="D86" s="1063"/>
      <c r="E86" s="1063"/>
      <c r="F86" s="1063"/>
      <c r="G86" s="1063"/>
      <c r="H86" s="1063"/>
      <c r="I86" s="1063"/>
      <c r="J86" s="1063"/>
      <c r="K86" s="1063"/>
      <c r="L86" s="1063"/>
      <c r="M86" s="1063"/>
      <c r="N86" s="1063"/>
      <c r="O86" s="1063"/>
      <c r="P86" s="1064"/>
      <c r="Q86" s="1059"/>
      <c r="R86" s="1060"/>
      <c r="S86" s="1059"/>
      <c r="T86" s="1060"/>
      <c r="U86" s="1059"/>
      <c r="V86" s="1060"/>
      <c r="W86" s="1059"/>
      <c r="X86" s="1060"/>
      <c r="Y86" s="1059"/>
      <c r="Z86" s="1060"/>
      <c r="AA86" s="1059"/>
      <c r="AB86" s="1060"/>
      <c r="AC86" s="270"/>
      <c r="AD86" s="270"/>
      <c r="AE86" s="49"/>
    </row>
    <row r="87" spans="1:31" hidden="1">
      <c r="A87" s="1012"/>
      <c r="B87" s="1016" t="s">
        <v>213</v>
      </c>
      <c r="C87" s="1017"/>
      <c r="D87" s="1017"/>
      <c r="E87" s="1017"/>
      <c r="F87" s="1017"/>
      <c r="G87" s="1017"/>
      <c r="H87" s="1017"/>
      <c r="I87" s="1017"/>
      <c r="J87" s="1017"/>
      <c r="K87" s="1017"/>
      <c r="L87" s="1017"/>
      <c r="M87" s="1017"/>
      <c r="N87" s="1017"/>
      <c r="O87" s="1017"/>
      <c r="P87" s="1018"/>
      <c r="Q87" s="1019"/>
      <c r="R87" s="1020"/>
      <c r="S87" s="1019"/>
      <c r="T87" s="1020"/>
      <c r="U87" s="1019"/>
      <c r="V87" s="1020"/>
      <c r="W87" s="1032"/>
      <c r="X87" s="1033"/>
      <c r="Y87" s="1033"/>
      <c r="Z87" s="1033"/>
      <c r="AA87" s="1033"/>
      <c r="AB87" s="1034"/>
      <c r="AC87" s="270"/>
      <c r="AD87" s="270"/>
      <c r="AE87" s="36" t="s">
        <v>285</v>
      </c>
    </row>
    <row r="88" spans="1:31" hidden="1">
      <c r="A88" s="1013"/>
      <c r="B88" s="1062" t="s">
        <v>286</v>
      </c>
      <c r="C88" s="1063"/>
      <c r="D88" s="1063"/>
      <c r="E88" s="1063"/>
      <c r="F88" s="1063"/>
      <c r="G88" s="1063"/>
      <c r="H88" s="1063"/>
      <c r="I88" s="1063"/>
      <c r="J88" s="1063"/>
      <c r="K88" s="1063"/>
      <c r="L88" s="1063"/>
      <c r="M88" s="1063"/>
      <c r="N88" s="1063"/>
      <c r="O88" s="1063"/>
      <c r="P88" s="1064"/>
      <c r="Q88" s="1059"/>
      <c r="R88" s="1060"/>
      <c r="S88" s="1059"/>
      <c r="T88" s="1060"/>
      <c r="U88" s="1059"/>
      <c r="V88" s="1060"/>
      <c r="W88" s="1035"/>
      <c r="X88" s="1036"/>
      <c r="Y88" s="1036"/>
      <c r="Z88" s="1036"/>
      <c r="AA88" s="1036"/>
      <c r="AB88" s="1037"/>
      <c r="AC88" s="270"/>
      <c r="AD88" s="270"/>
      <c r="AE88" s="36"/>
    </row>
    <row r="90" spans="1:31">
      <c r="A90" s="1011" t="s">
        <v>288</v>
      </c>
      <c r="B90" s="265" t="s">
        <v>209</v>
      </c>
      <c r="C90" s="266"/>
      <c r="D90" s="267"/>
      <c r="E90" s="267"/>
      <c r="F90" s="267"/>
      <c r="G90" s="267"/>
      <c r="H90" s="267"/>
      <c r="I90" s="267"/>
      <c r="J90" s="267"/>
      <c r="K90" s="267"/>
      <c r="L90" s="267"/>
      <c r="M90" s="267"/>
      <c r="N90" s="267"/>
      <c r="O90" s="267"/>
      <c r="P90" s="268"/>
      <c r="Q90" s="1014" t="s">
        <v>35</v>
      </c>
      <c r="R90" s="1015"/>
      <c r="S90" s="1014" t="s">
        <v>210</v>
      </c>
      <c r="T90" s="1015"/>
      <c r="U90" s="980" t="s">
        <v>211</v>
      </c>
      <c r="V90" s="980"/>
      <c r="W90" s="979" t="s">
        <v>57</v>
      </c>
      <c r="X90" s="1027"/>
      <c r="Y90" s="979" t="s">
        <v>56</v>
      </c>
      <c r="Z90" s="1027"/>
      <c r="AA90" s="979" t="s">
        <v>124</v>
      </c>
      <c r="AB90" s="1027"/>
      <c r="AE90" s="32"/>
    </row>
    <row r="91" spans="1:31" ht="13.5" customHeight="1">
      <c r="A91" s="1012"/>
      <c r="B91" s="1043" t="s">
        <v>535</v>
      </c>
      <c r="C91" s="1044"/>
      <c r="D91" s="1044"/>
      <c r="E91" s="1044"/>
      <c r="F91" s="1044"/>
      <c r="G91" s="1044"/>
      <c r="H91" s="1044"/>
      <c r="I91" s="1044"/>
      <c r="J91" s="1044"/>
      <c r="K91" s="1044"/>
      <c r="L91" s="1044"/>
      <c r="M91" s="1044"/>
      <c r="N91" s="1044"/>
      <c r="O91" s="1044"/>
      <c r="P91" s="1045"/>
      <c r="Q91" s="1028">
        <f>COUNTIF(CJ10:CJ28,"○")</f>
        <v>0</v>
      </c>
      <c r="R91" s="1029"/>
      <c r="S91" s="1028">
        <f>COUNTIF(CK10:CK28,"○")</f>
        <v>0</v>
      </c>
      <c r="T91" s="1029"/>
      <c r="U91" s="1028">
        <f>COUNTIF(CL10:CL28,"○")</f>
        <v>0</v>
      </c>
      <c r="V91" s="1029"/>
      <c r="W91" s="1028">
        <f>COUNTIF(CM10:CM28,"○")</f>
        <v>0</v>
      </c>
      <c r="X91" s="1029"/>
      <c r="Y91" s="1072"/>
      <c r="Z91" s="1073"/>
      <c r="AA91" s="1073"/>
      <c r="AB91" s="1074"/>
      <c r="AC91" s="269"/>
      <c r="AD91" s="269"/>
      <c r="AE91" s="32"/>
    </row>
    <row r="92" spans="1:31">
      <c r="A92" s="1012"/>
      <c r="B92" s="1046"/>
      <c r="C92" s="1047"/>
      <c r="D92" s="1047"/>
      <c r="E92" s="1047"/>
      <c r="F92" s="1047"/>
      <c r="G92" s="1047"/>
      <c r="H92" s="1047"/>
      <c r="I92" s="1047"/>
      <c r="J92" s="1047"/>
      <c r="K92" s="1047"/>
      <c r="L92" s="1047"/>
      <c r="M92" s="1047"/>
      <c r="N92" s="1047"/>
      <c r="O92" s="1047"/>
      <c r="P92" s="1048"/>
      <c r="Q92" s="1030"/>
      <c r="R92" s="1031"/>
      <c r="S92" s="1030"/>
      <c r="T92" s="1031"/>
      <c r="U92" s="1030"/>
      <c r="V92" s="1031"/>
      <c r="W92" s="1030"/>
      <c r="X92" s="1031"/>
      <c r="Y92" s="1075"/>
      <c r="Z92" s="1076"/>
      <c r="AA92" s="1076"/>
      <c r="AB92" s="1077"/>
      <c r="AC92" s="269"/>
      <c r="AD92" s="269"/>
      <c r="AE92" s="32"/>
    </row>
    <row r="93" spans="1:31" ht="13.5" hidden="1" customHeight="1">
      <c r="A93" s="1012"/>
      <c r="B93" s="1021" t="s">
        <v>271</v>
      </c>
      <c r="C93" s="1038"/>
      <c r="D93" s="1038"/>
      <c r="E93" s="1038"/>
      <c r="F93" s="1038"/>
      <c r="G93" s="1038"/>
      <c r="H93" s="1038"/>
      <c r="I93" s="1038"/>
      <c r="J93" s="1038"/>
      <c r="K93" s="1038"/>
      <c r="L93" s="1038"/>
      <c r="M93" s="1038"/>
      <c r="N93" s="1038"/>
      <c r="O93" s="1038"/>
      <c r="P93" s="1039"/>
      <c r="Q93" s="1028">
        <f>COUNTIF(CN10:CN28,"○")</f>
        <v>0</v>
      </c>
      <c r="R93" s="1029"/>
      <c r="S93" s="1028">
        <f>COUNTIF(CO10:CO28,"○")</f>
        <v>0</v>
      </c>
      <c r="T93" s="1029"/>
      <c r="U93" s="1028">
        <f>COUNTIF(CP10:CP28,"○")</f>
        <v>0</v>
      </c>
      <c r="V93" s="1029"/>
      <c r="W93" s="1028">
        <f>COUNTIF(CQ10:CQ28,"○")</f>
        <v>0</v>
      </c>
      <c r="X93" s="1029"/>
      <c r="Y93" s="1075"/>
      <c r="Z93" s="1076"/>
      <c r="AA93" s="1076"/>
      <c r="AB93" s="1077"/>
      <c r="AC93" s="269"/>
      <c r="AD93" s="269"/>
      <c r="AE93" s="32"/>
    </row>
    <row r="94" spans="1:31" ht="13.5" hidden="1" customHeight="1">
      <c r="A94" s="1012"/>
      <c r="B94" s="1040"/>
      <c r="C94" s="1041"/>
      <c r="D94" s="1041"/>
      <c r="E94" s="1041"/>
      <c r="F94" s="1041"/>
      <c r="G94" s="1041"/>
      <c r="H94" s="1041"/>
      <c r="I94" s="1041"/>
      <c r="J94" s="1041"/>
      <c r="K94" s="1041"/>
      <c r="L94" s="1041"/>
      <c r="M94" s="1041"/>
      <c r="N94" s="1041"/>
      <c r="O94" s="1041"/>
      <c r="P94" s="1042"/>
      <c r="Q94" s="1030"/>
      <c r="R94" s="1031"/>
      <c r="S94" s="1030"/>
      <c r="T94" s="1031"/>
      <c r="U94" s="1030"/>
      <c r="V94" s="1031"/>
      <c r="W94" s="1030"/>
      <c r="X94" s="1031"/>
      <c r="Y94" s="1075"/>
      <c r="Z94" s="1076"/>
      <c r="AA94" s="1076"/>
      <c r="AB94" s="1077"/>
      <c r="AC94" s="269"/>
      <c r="AD94" s="269"/>
      <c r="AE94" s="32"/>
    </row>
    <row r="95" spans="1:31" ht="13.5" customHeight="1">
      <c r="A95" s="1012"/>
      <c r="B95" s="1021" t="s">
        <v>536</v>
      </c>
      <c r="C95" s="1038"/>
      <c r="D95" s="1038"/>
      <c r="E95" s="1038"/>
      <c r="F95" s="1038"/>
      <c r="G95" s="1038"/>
      <c r="H95" s="1038"/>
      <c r="I95" s="1038"/>
      <c r="J95" s="1038"/>
      <c r="K95" s="1038"/>
      <c r="L95" s="1038"/>
      <c r="M95" s="1038"/>
      <c r="N95" s="1038"/>
      <c r="O95" s="1038"/>
      <c r="P95" s="1039"/>
      <c r="Q95" s="1028">
        <f>COUNTIF(CR10:CR28,"○")</f>
        <v>0</v>
      </c>
      <c r="R95" s="1029"/>
      <c r="S95" s="1028">
        <f>COUNTIF(CS10:CS28,"○")</f>
        <v>0</v>
      </c>
      <c r="T95" s="1029"/>
      <c r="U95" s="1028">
        <f>COUNTIF(CT10:CT28,"○")</f>
        <v>0</v>
      </c>
      <c r="V95" s="1029"/>
      <c r="W95" s="1028">
        <f>COUNTIF(CU10:CU28,"○")</f>
        <v>0</v>
      </c>
      <c r="X95" s="1029"/>
      <c r="Y95" s="1075"/>
      <c r="Z95" s="1076"/>
      <c r="AA95" s="1076"/>
      <c r="AB95" s="1077"/>
      <c r="AC95" s="269"/>
      <c r="AD95" s="269"/>
      <c r="AE95" s="32"/>
    </row>
    <row r="96" spans="1:31">
      <c r="A96" s="1012"/>
      <c r="B96" s="1040"/>
      <c r="C96" s="1041"/>
      <c r="D96" s="1041"/>
      <c r="E96" s="1041"/>
      <c r="F96" s="1041"/>
      <c r="G96" s="1041"/>
      <c r="H96" s="1041"/>
      <c r="I96" s="1041"/>
      <c r="J96" s="1041"/>
      <c r="K96" s="1041"/>
      <c r="L96" s="1041"/>
      <c r="M96" s="1041"/>
      <c r="N96" s="1041"/>
      <c r="O96" s="1041"/>
      <c r="P96" s="1042"/>
      <c r="Q96" s="1030"/>
      <c r="R96" s="1031"/>
      <c r="S96" s="1030"/>
      <c r="T96" s="1031"/>
      <c r="U96" s="1030"/>
      <c r="V96" s="1031"/>
      <c r="W96" s="1030"/>
      <c r="X96" s="1031"/>
      <c r="Y96" s="1075"/>
      <c r="Z96" s="1076"/>
      <c r="AA96" s="1076"/>
      <c r="AB96" s="1077"/>
      <c r="AC96" s="269"/>
      <c r="AD96" s="269"/>
      <c r="AE96" s="31"/>
    </row>
    <row r="97" spans="1:31" ht="13.5" hidden="1" customHeight="1">
      <c r="A97" s="1012"/>
      <c r="B97" s="1021" t="s">
        <v>272</v>
      </c>
      <c r="C97" s="1022"/>
      <c r="D97" s="1022"/>
      <c r="E97" s="1022"/>
      <c r="F97" s="1022"/>
      <c r="G97" s="1022"/>
      <c r="H97" s="1022"/>
      <c r="I97" s="1022"/>
      <c r="J97" s="1022"/>
      <c r="K97" s="1022"/>
      <c r="L97" s="1022"/>
      <c r="M97" s="1022"/>
      <c r="N97" s="1022"/>
      <c r="O97" s="1022"/>
      <c r="P97" s="1023"/>
      <c r="Q97" s="1028">
        <f>COUNTIF(CV10:CV28,"○")</f>
        <v>0</v>
      </c>
      <c r="R97" s="1029"/>
      <c r="S97" s="1028">
        <f>COUNTIF(CW10:CW28,"○")</f>
        <v>0</v>
      </c>
      <c r="T97" s="1029"/>
      <c r="U97" s="1028">
        <f>COUNTIF(CX10:CX28,"○")</f>
        <v>0</v>
      </c>
      <c r="V97" s="1029"/>
      <c r="W97" s="1028">
        <f>COUNTIF(CY10:CY28,"○")</f>
        <v>0</v>
      </c>
      <c r="X97" s="1029"/>
      <c r="Y97" s="1075"/>
      <c r="Z97" s="1076"/>
      <c r="AA97" s="1076"/>
      <c r="AB97" s="1077"/>
      <c r="AC97" s="269"/>
      <c r="AD97" s="269"/>
      <c r="AE97" s="31"/>
    </row>
    <row r="98" spans="1:31" ht="13.5" hidden="1" customHeight="1">
      <c r="A98" s="1012"/>
      <c r="B98" s="1024"/>
      <c r="C98" s="1025"/>
      <c r="D98" s="1025"/>
      <c r="E98" s="1025"/>
      <c r="F98" s="1025"/>
      <c r="G98" s="1025"/>
      <c r="H98" s="1025"/>
      <c r="I98" s="1025"/>
      <c r="J98" s="1025"/>
      <c r="K98" s="1025"/>
      <c r="L98" s="1025"/>
      <c r="M98" s="1025"/>
      <c r="N98" s="1025"/>
      <c r="O98" s="1025"/>
      <c r="P98" s="1026"/>
      <c r="Q98" s="1030"/>
      <c r="R98" s="1031"/>
      <c r="S98" s="1030"/>
      <c r="T98" s="1031"/>
      <c r="U98" s="1030"/>
      <c r="V98" s="1031"/>
      <c r="W98" s="1030"/>
      <c r="X98" s="1031"/>
      <c r="Y98" s="1075"/>
      <c r="Z98" s="1076"/>
      <c r="AA98" s="1076"/>
      <c r="AB98" s="1077"/>
      <c r="AC98" s="269"/>
      <c r="AD98" s="269"/>
      <c r="AE98" s="31"/>
    </row>
    <row r="99" spans="1:31" ht="13.5" customHeight="1">
      <c r="A99" s="1012"/>
      <c r="B99" s="1053" t="s">
        <v>212</v>
      </c>
      <c r="C99" s="1054"/>
      <c r="D99" s="1054"/>
      <c r="E99" s="1054"/>
      <c r="F99" s="1054"/>
      <c r="G99" s="1054"/>
      <c r="H99" s="1054"/>
      <c r="I99" s="1054"/>
      <c r="J99" s="1054"/>
      <c r="K99" s="1054"/>
      <c r="L99" s="1054"/>
      <c r="M99" s="1054"/>
      <c r="N99" s="1054"/>
      <c r="O99" s="1054"/>
      <c r="P99" s="1055"/>
      <c r="Q99" s="1049">
        <f>COUNTIF(CZ10:CZ28,"○")</f>
        <v>0</v>
      </c>
      <c r="R99" s="1050"/>
      <c r="S99" s="1049">
        <f>COUNTIF(DA10:DA28,"○")</f>
        <v>0</v>
      </c>
      <c r="T99" s="1050"/>
      <c r="U99" s="1049">
        <f>COUNTIF(DB10:DB28,"○")</f>
        <v>0</v>
      </c>
      <c r="V99" s="1050"/>
      <c r="W99" s="1049">
        <f>COUNTIF(DC10:DC28,"○")</f>
        <v>0</v>
      </c>
      <c r="X99" s="1050"/>
      <c r="Y99" s="1075"/>
      <c r="Z99" s="1076"/>
      <c r="AA99" s="1076"/>
      <c r="AB99" s="1077"/>
      <c r="AC99" s="269"/>
      <c r="AD99" s="269"/>
      <c r="AE99" s="36"/>
    </row>
    <row r="100" spans="1:31">
      <c r="A100" s="1012"/>
      <c r="B100" s="1046"/>
      <c r="C100" s="1047"/>
      <c r="D100" s="1047"/>
      <c r="E100" s="1047"/>
      <c r="F100" s="1047"/>
      <c r="G100" s="1047"/>
      <c r="H100" s="1047"/>
      <c r="I100" s="1047"/>
      <c r="J100" s="1047"/>
      <c r="K100" s="1047"/>
      <c r="L100" s="1047"/>
      <c r="M100" s="1047"/>
      <c r="N100" s="1047"/>
      <c r="O100" s="1047"/>
      <c r="P100" s="1048"/>
      <c r="Q100" s="1051"/>
      <c r="R100" s="1052"/>
      <c r="S100" s="1051"/>
      <c r="T100" s="1052"/>
      <c r="U100" s="1051"/>
      <c r="V100" s="1052"/>
      <c r="W100" s="1051"/>
      <c r="X100" s="1052"/>
      <c r="Y100" s="1078"/>
      <c r="Z100" s="1079"/>
      <c r="AA100" s="1079"/>
      <c r="AB100" s="1080"/>
      <c r="AC100" s="269"/>
      <c r="AD100" s="269"/>
      <c r="AE100" s="36"/>
    </row>
    <row r="101" spans="1:31">
      <c r="A101" s="1012"/>
      <c r="B101" s="271"/>
      <c r="C101" s="272"/>
      <c r="D101" s="272"/>
      <c r="E101" s="272"/>
      <c r="F101" s="272"/>
      <c r="G101" s="272"/>
      <c r="H101" s="272"/>
      <c r="I101" s="272"/>
      <c r="J101" s="272"/>
      <c r="K101" s="272"/>
      <c r="L101" s="272"/>
      <c r="M101" s="272"/>
      <c r="N101" s="272"/>
      <c r="O101" s="272"/>
      <c r="P101" s="272"/>
      <c r="Q101" s="273"/>
      <c r="R101" s="273"/>
      <c r="S101" s="273"/>
      <c r="T101" s="273"/>
      <c r="U101" s="273"/>
      <c r="V101" s="273"/>
      <c r="W101" s="273"/>
      <c r="X101" s="273"/>
      <c r="Y101" s="273"/>
      <c r="Z101" s="273"/>
      <c r="AA101" s="273"/>
      <c r="AB101" s="273"/>
      <c r="AC101" s="269"/>
      <c r="AD101" s="269"/>
      <c r="AE101" s="36"/>
    </row>
    <row r="102" spans="1:31" ht="13.5" customHeight="1">
      <c r="A102" s="1012"/>
      <c r="B102" s="274" t="s">
        <v>216</v>
      </c>
      <c r="C102" s="274"/>
      <c r="D102" s="275"/>
      <c r="E102" s="275"/>
      <c r="F102" s="275"/>
      <c r="G102" s="275"/>
      <c r="H102" s="276"/>
      <c r="I102" s="276"/>
      <c r="J102" s="276"/>
      <c r="K102" s="276"/>
      <c r="L102" s="276"/>
      <c r="M102" s="276"/>
      <c r="N102" s="276"/>
      <c r="O102" s="276"/>
      <c r="P102" s="276"/>
      <c r="Q102" s="1014" t="s">
        <v>35</v>
      </c>
      <c r="R102" s="1015"/>
      <c r="S102" s="1014" t="s">
        <v>210</v>
      </c>
      <c r="T102" s="1015"/>
      <c r="U102" s="980" t="s">
        <v>211</v>
      </c>
      <c r="V102" s="980"/>
      <c r="W102" s="979" t="s">
        <v>57</v>
      </c>
      <c r="X102" s="1027"/>
      <c r="Y102" s="1014" t="s">
        <v>56</v>
      </c>
      <c r="Z102" s="1015"/>
      <c r="AA102" s="1014" t="s">
        <v>124</v>
      </c>
      <c r="AB102" s="1015"/>
      <c r="AE102" s="36"/>
    </row>
    <row r="103" spans="1:31" ht="13.5" hidden="1" customHeight="1">
      <c r="A103" s="1012"/>
      <c r="B103" s="1016" t="s">
        <v>213</v>
      </c>
      <c r="C103" s="1017"/>
      <c r="D103" s="1017"/>
      <c r="E103" s="1017"/>
      <c r="F103" s="1017"/>
      <c r="G103" s="1017"/>
      <c r="H103" s="1017"/>
      <c r="I103" s="1017"/>
      <c r="J103" s="1017"/>
      <c r="K103" s="1017"/>
      <c r="L103" s="1017"/>
      <c r="M103" s="1017"/>
      <c r="N103" s="1017"/>
      <c r="O103" s="1017"/>
      <c r="P103" s="1018"/>
      <c r="Q103" s="1019"/>
      <c r="R103" s="1020"/>
      <c r="S103" s="1061"/>
      <c r="T103" s="1020"/>
      <c r="U103" s="1019"/>
      <c r="V103" s="1020"/>
      <c r="W103" s="1019"/>
      <c r="X103" s="1020"/>
      <c r="Y103" s="1081"/>
      <c r="Z103" s="1082"/>
      <c r="AA103" s="1082"/>
      <c r="AB103" s="1083"/>
      <c r="AC103" s="270"/>
      <c r="AD103" s="270"/>
      <c r="AE103" s="36" t="s">
        <v>273</v>
      </c>
    </row>
    <row r="104" spans="1:31" ht="13.5" hidden="1" customHeight="1">
      <c r="A104" s="1012"/>
      <c r="B104" s="1056" t="s">
        <v>274</v>
      </c>
      <c r="C104" s="1057"/>
      <c r="D104" s="1057"/>
      <c r="E104" s="1057"/>
      <c r="F104" s="1057"/>
      <c r="G104" s="1057"/>
      <c r="H104" s="1057"/>
      <c r="I104" s="1057"/>
      <c r="J104" s="1057"/>
      <c r="K104" s="1057"/>
      <c r="L104" s="1057"/>
      <c r="M104" s="1057"/>
      <c r="N104" s="1057"/>
      <c r="O104" s="1057"/>
      <c r="P104" s="1058"/>
      <c r="Q104" s="1059"/>
      <c r="R104" s="1060"/>
      <c r="S104" s="1059"/>
      <c r="T104" s="1060"/>
      <c r="U104" s="1059"/>
      <c r="V104" s="1060"/>
      <c r="W104" s="1059"/>
      <c r="X104" s="1060"/>
      <c r="Y104" s="1084"/>
      <c r="Z104" s="1085"/>
      <c r="AA104" s="1085"/>
      <c r="AB104" s="1086"/>
      <c r="AC104" s="270"/>
      <c r="AD104" s="270"/>
      <c r="AE104" s="36"/>
    </row>
    <row r="105" spans="1:31" ht="13.5" hidden="1" customHeight="1">
      <c r="A105" s="1012"/>
      <c r="B105" s="1016" t="s">
        <v>213</v>
      </c>
      <c r="C105" s="1017"/>
      <c r="D105" s="1017"/>
      <c r="E105" s="1017"/>
      <c r="F105" s="1017"/>
      <c r="G105" s="1017"/>
      <c r="H105" s="1017"/>
      <c r="I105" s="1017"/>
      <c r="J105" s="1017"/>
      <c r="K105" s="1017"/>
      <c r="L105" s="1017"/>
      <c r="M105" s="1017"/>
      <c r="N105" s="1017"/>
      <c r="O105" s="1017"/>
      <c r="P105" s="1018"/>
      <c r="Q105" s="1019"/>
      <c r="R105" s="1020"/>
      <c r="S105" s="1019"/>
      <c r="T105" s="1020"/>
      <c r="U105" s="1019"/>
      <c r="V105" s="1020"/>
      <c r="W105" s="1019"/>
      <c r="X105" s="1020"/>
      <c r="Y105" s="1084"/>
      <c r="Z105" s="1085"/>
      <c r="AA105" s="1085"/>
      <c r="AB105" s="1086"/>
      <c r="AC105" s="270"/>
      <c r="AD105" s="270"/>
      <c r="AE105" s="36" t="s">
        <v>275</v>
      </c>
    </row>
    <row r="106" spans="1:31" ht="13.5" hidden="1" customHeight="1">
      <c r="A106" s="1012"/>
      <c r="B106" s="1062" t="s">
        <v>276</v>
      </c>
      <c r="C106" s="1063"/>
      <c r="D106" s="1063"/>
      <c r="E106" s="1063"/>
      <c r="F106" s="1063"/>
      <c r="G106" s="1063"/>
      <c r="H106" s="1063"/>
      <c r="I106" s="1063"/>
      <c r="J106" s="1063"/>
      <c r="K106" s="1063"/>
      <c r="L106" s="1063"/>
      <c r="M106" s="1063"/>
      <c r="N106" s="1063"/>
      <c r="O106" s="1063"/>
      <c r="P106" s="1064"/>
      <c r="Q106" s="1059"/>
      <c r="R106" s="1060"/>
      <c r="S106" s="1059"/>
      <c r="T106" s="1060"/>
      <c r="U106" s="1059"/>
      <c r="V106" s="1060"/>
      <c r="W106" s="1059"/>
      <c r="X106" s="1060"/>
      <c r="Y106" s="1084"/>
      <c r="Z106" s="1085"/>
      <c r="AA106" s="1085"/>
      <c r="AB106" s="1086"/>
      <c r="AC106" s="270"/>
      <c r="AD106" s="270"/>
      <c r="AE106" s="36"/>
    </row>
    <row r="107" spans="1:31" ht="13.5" hidden="1" customHeight="1">
      <c r="A107" s="1012"/>
      <c r="B107" s="1016" t="s">
        <v>213</v>
      </c>
      <c r="C107" s="1017"/>
      <c r="D107" s="1017"/>
      <c r="E107" s="1017"/>
      <c r="F107" s="1017"/>
      <c r="G107" s="1017"/>
      <c r="H107" s="1017"/>
      <c r="I107" s="1017"/>
      <c r="J107" s="1017"/>
      <c r="K107" s="1017"/>
      <c r="L107" s="1017"/>
      <c r="M107" s="1017"/>
      <c r="N107" s="1017"/>
      <c r="O107" s="1017"/>
      <c r="P107" s="1018"/>
      <c r="Q107" s="1019"/>
      <c r="R107" s="1020"/>
      <c r="S107" s="1061"/>
      <c r="T107" s="1020"/>
      <c r="U107" s="1019"/>
      <c r="V107" s="1020"/>
      <c r="W107" s="1019"/>
      <c r="X107" s="1020"/>
      <c r="Y107" s="1084"/>
      <c r="Z107" s="1085"/>
      <c r="AA107" s="1085"/>
      <c r="AB107" s="1086"/>
      <c r="AC107" s="270"/>
      <c r="AD107" s="270"/>
      <c r="AE107" s="48" t="s">
        <v>277</v>
      </c>
    </row>
    <row r="108" spans="1:31" ht="13.5" hidden="1" customHeight="1">
      <c r="A108" s="1012"/>
      <c r="B108" s="1056" t="s">
        <v>278</v>
      </c>
      <c r="C108" s="1057"/>
      <c r="D108" s="1057"/>
      <c r="E108" s="1057"/>
      <c r="F108" s="1057"/>
      <c r="G108" s="1057"/>
      <c r="H108" s="1057"/>
      <c r="I108" s="1057"/>
      <c r="J108" s="1057"/>
      <c r="K108" s="1057"/>
      <c r="L108" s="1057"/>
      <c r="M108" s="1057"/>
      <c r="N108" s="1057"/>
      <c r="O108" s="1057"/>
      <c r="P108" s="1058"/>
      <c r="Q108" s="1059"/>
      <c r="R108" s="1060"/>
      <c r="S108" s="1059"/>
      <c r="T108" s="1060"/>
      <c r="U108" s="1059"/>
      <c r="V108" s="1060"/>
      <c r="W108" s="1059"/>
      <c r="X108" s="1060"/>
      <c r="Y108" s="1084"/>
      <c r="Z108" s="1085"/>
      <c r="AA108" s="1085"/>
      <c r="AB108" s="1086"/>
      <c r="AC108" s="270"/>
      <c r="AD108" s="270"/>
      <c r="AE108" s="32"/>
    </row>
    <row r="109" spans="1:31" ht="13.5" hidden="1" customHeight="1">
      <c r="A109" s="1012"/>
      <c r="B109" s="1016" t="s">
        <v>213</v>
      </c>
      <c r="C109" s="1017"/>
      <c r="D109" s="1017"/>
      <c r="E109" s="1017"/>
      <c r="F109" s="1017"/>
      <c r="G109" s="1017"/>
      <c r="H109" s="1017"/>
      <c r="I109" s="1017"/>
      <c r="J109" s="1017"/>
      <c r="K109" s="1017"/>
      <c r="L109" s="1017"/>
      <c r="M109" s="1017"/>
      <c r="N109" s="1017"/>
      <c r="O109" s="1017"/>
      <c r="P109" s="1018"/>
      <c r="Q109" s="1019"/>
      <c r="R109" s="1020"/>
      <c r="S109" s="1019"/>
      <c r="T109" s="1020"/>
      <c r="U109" s="1019"/>
      <c r="V109" s="1020"/>
      <c r="W109" s="1019"/>
      <c r="X109" s="1020"/>
      <c r="Y109" s="1084"/>
      <c r="Z109" s="1085"/>
      <c r="AA109" s="1085"/>
      <c r="AB109" s="1086"/>
      <c r="AC109" s="270"/>
      <c r="AD109" s="270"/>
      <c r="AE109" s="32" t="s">
        <v>279</v>
      </c>
    </row>
    <row r="110" spans="1:31" ht="13.5" hidden="1" customHeight="1">
      <c r="A110" s="1012"/>
      <c r="B110" s="1062" t="s">
        <v>280</v>
      </c>
      <c r="C110" s="1063"/>
      <c r="D110" s="1063"/>
      <c r="E110" s="1063"/>
      <c r="F110" s="1063"/>
      <c r="G110" s="1063"/>
      <c r="H110" s="1063"/>
      <c r="I110" s="1063"/>
      <c r="J110" s="1063"/>
      <c r="K110" s="1063"/>
      <c r="L110" s="1063"/>
      <c r="M110" s="1063"/>
      <c r="N110" s="1063"/>
      <c r="O110" s="1063"/>
      <c r="P110" s="1064"/>
      <c r="Q110" s="1059"/>
      <c r="R110" s="1060"/>
      <c r="S110" s="1059"/>
      <c r="T110" s="1060"/>
      <c r="U110" s="1059"/>
      <c r="V110" s="1060"/>
      <c r="W110" s="1059"/>
      <c r="X110" s="1060"/>
      <c r="Y110" s="1084"/>
      <c r="Z110" s="1085"/>
      <c r="AA110" s="1085"/>
      <c r="AB110" s="1086"/>
      <c r="AC110" s="270"/>
      <c r="AD110" s="270" t="s">
        <v>471</v>
      </c>
      <c r="AE110" s="32"/>
    </row>
    <row r="111" spans="1:31" ht="13.5" customHeight="1">
      <c r="A111" s="1012"/>
      <c r="B111" s="1016" t="s">
        <v>213</v>
      </c>
      <c r="C111" s="1017"/>
      <c r="D111" s="1017"/>
      <c r="E111" s="1017"/>
      <c r="F111" s="1017"/>
      <c r="G111" s="1017"/>
      <c r="H111" s="1017"/>
      <c r="I111" s="1017"/>
      <c r="J111" s="1017"/>
      <c r="K111" s="1017"/>
      <c r="L111" s="1017"/>
      <c r="M111" s="1017"/>
      <c r="N111" s="1017"/>
      <c r="O111" s="1017"/>
      <c r="P111" s="1018"/>
      <c r="Q111" s="1019"/>
      <c r="R111" s="1020"/>
      <c r="S111" s="1019"/>
      <c r="T111" s="1020"/>
      <c r="U111" s="1019"/>
      <c r="V111" s="1020"/>
      <c r="W111" s="1019"/>
      <c r="X111" s="1020"/>
      <c r="Y111" s="1084"/>
      <c r="Z111" s="1085"/>
      <c r="AA111" s="1085"/>
      <c r="AB111" s="1086"/>
      <c r="AC111" s="270"/>
      <c r="AD111" s="270"/>
      <c r="AE111" s="32" t="s">
        <v>281</v>
      </c>
    </row>
    <row r="112" spans="1:31" ht="13.5" customHeight="1">
      <c r="A112" s="1012"/>
      <c r="B112" s="1056" t="s">
        <v>530</v>
      </c>
      <c r="C112" s="1057"/>
      <c r="D112" s="1057"/>
      <c r="E112" s="1057"/>
      <c r="F112" s="1057"/>
      <c r="G112" s="1057"/>
      <c r="H112" s="1057"/>
      <c r="I112" s="1057"/>
      <c r="J112" s="1057"/>
      <c r="K112" s="1057"/>
      <c r="L112" s="1057"/>
      <c r="M112" s="1057"/>
      <c r="N112" s="1057"/>
      <c r="O112" s="1057"/>
      <c r="P112" s="1058"/>
      <c r="Q112" s="1059"/>
      <c r="R112" s="1060"/>
      <c r="S112" s="1059"/>
      <c r="T112" s="1060"/>
      <c r="U112" s="1059"/>
      <c r="V112" s="1060"/>
      <c r="W112" s="1059"/>
      <c r="X112" s="1060"/>
      <c r="Y112" s="1084"/>
      <c r="Z112" s="1085"/>
      <c r="AA112" s="1085"/>
      <c r="AB112" s="1086"/>
      <c r="AC112" s="270"/>
      <c r="AD112" s="270" t="s">
        <v>533</v>
      </c>
      <c r="AE112" s="32"/>
    </row>
    <row r="113" spans="1:31" ht="13.5" hidden="1" customHeight="1">
      <c r="A113" s="1012"/>
      <c r="B113" s="1066" t="s">
        <v>213</v>
      </c>
      <c r="C113" s="1067"/>
      <c r="D113" s="1067"/>
      <c r="E113" s="1067"/>
      <c r="F113" s="1067"/>
      <c r="G113" s="1067"/>
      <c r="H113" s="1067"/>
      <c r="I113" s="1067"/>
      <c r="J113" s="1067"/>
      <c r="K113" s="1067"/>
      <c r="L113" s="1067"/>
      <c r="M113" s="1067"/>
      <c r="N113" s="1067"/>
      <c r="O113" s="1067"/>
      <c r="P113" s="1068"/>
      <c r="Q113" s="1019"/>
      <c r="R113" s="1020"/>
      <c r="S113" s="1019"/>
      <c r="T113" s="1020"/>
      <c r="U113" s="1019"/>
      <c r="V113" s="1020"/>
      <c r="W113" s="1019"/>
      <c r="X113" s="1020"/>
      <c r="Y113" s="1084"/>
      <c r="Z113" s="1085"/>
      <c r="AA113" s="1085"/>
      <c r="AB113" s="1086"/>
      <c r="AC113" s="270"/>
      <c r="AD113" s="270"/>
      <c r="AE113" s="32" t="s">
        <v>282</v>
      </c>
    </row>
    <row r="114" spans="1:31" ht="13.5" hidden="1" customHeight="1">
      <c r="A114" s="1012"/>
      <c r="B114" s="1069" t="s">
        <v>283</v>
      </c>
      <c r="C114" s="1070"/>
      <c r="D114" s="1070"/>
      <c r="E114" s="1070"/>
      <c r="F114" s="1070"/>
      <c r="G114" s="1070"/>
      <c r="H114" s="1070"/>
      <c r="I114" s="1070"/>
      <c r="J114" s="1070"/>
      <c r="K114" s="1070"/>
      <c r="L114" s="1070"/>
      <c r="M114" s="1070"/>
      <c r="N114" s="1070"/>
      <c r="O114" s="1070"/>
      <c r="P114" s="1071"/>
      <c r="Q114" s="1059"/>
      <c r="R114" s="1060"/>
      <c r="S114" s="1059"/>
      <c r="T114" s="1060"/>
      <c r="U114" s="1059"/>
      <c r="V114" s="1060"/>
      <c r="W114" s="1059"/>
      <c r="X114" s="1060"/>
      <c r="Y114" s="1084"/>
      <c r="Z114" s="1085"/>
      <c r="AA114" s="1085"/>
      <c r="AB114" s="1086"/>
      <c r="AC114" s="270"/>
      <c r="AD114" s="270" t="s">
        <v>474</v>
      </c>
      <c r="AE114" s="49"/>
    </row>
    <row r="115" spans="1:31" ht="13.5" customHeight="1">
      <c r="A115" s="1012"/>
      <c r="B115" s="1016" t="s">
        <v>213</v>
      </c>
      <c r="C115" s="1017"/>
      <c r="D115" s="1017"/>
      <c r="E115" s="1017"/>
      <c r="F115" s="1017"/>
      <c r="G115" s="1017"/>
      <c r="H115" s="1017"/>
      <c r="I115" s="1017"/>
      <c r="J115" s="1017"/>
      <c r="K115" s="1017"/>
      <c r="L115" s="1017"/>
      <c r="M115" s="1017"/>
      <c r="N115" s="1017"/>
      <c r="O115" s="1017"/>
      <c r="P115" s="1018"/>
      <c r="Q115" s="1019"/>
      <c r="R115" s="1020"/>
      <c r="S115" s="1019"/>
      <c r="T115" s="1020"/>
      <c r="U115" s="1019"/>
      <c r="V115" s="1020"/>
      <c r="W115" s="1019"/>
      <c r="X115" s="1020"/>
      <c r="Y115" s="1084"/>
      <c r="Z115" s="1085"/>
      <c r="AA115" s="1085"/>
      <c r="AB115" s="1086"/>
      <c r="AC115" s="270"/>
      <c r="AD115" s="270"/>
      <c r="AE115" s="49" t="s">
        <v>284</v>
      </c>
    </row>
    <row r="116" spans="1:31" ht="13.5" customHeight="1">
      <c r="A116" s="1012"/>
      <c r="B116" s="1062" t="s">
        <v>531</v>
      </c>
      <c r="C116" s="1063"/>
      <c r="D116" s="1063"/>
      <c r="E116" s="1063"/>
      <c r="F116" s="1063"/>
      <c r="G116" s="1063"/>
      <c r="H116" s="1063"/>
      <c r="I116" s="1063"/>
      <c r="J116" s="1063"/>
      <c r="K116" s="1063"/>
      <c r="L116" s="1063"/>
      <c r="M116" s="1063"/>
      <c r="N116" s="1063"/>
      <c r="O116" s="1063"/>
      <c r="P116" s="1064"/>
      <c r="Q116" s="1059"/>
      <c r="R116" s="1060"/>
      <c r="S116" s="1059"/>
      <c r="T116" s="1060"/>
      <c r="U116" s="1059"/>
      <c r="V116" s="1060"/>
      <c r="W116" s="1059"/>
      <c r="X116" s="1060"/>
      <c r="Y116" s="1084"/>
      <c r="Z116" s="1085"/>
      <c r="AA116" s="1085"/>
      <c r="AB116" s="1086"/>
      <c r="AC116" s="270"/>
      <c r="AD116" s="270"/>
      <c r="AE116" s="49"/>
    </row>
    <row r="117" spans="1:31" ht="13.5" hidden="1" customHeight="1">
      <c r="A117" s="1012"/>
      <c r="B117" s="1016" t="s">
        <v>213</v>
      </c>
      <c r="C117" s="1017"/>
      <c r="D117" s="1017"/>
      <c r="E117" s="1017"/>
      <c r="F117" s="1017"/>
      <c r="G117" s="1017"/>
      <c r="H117" s="1017"/>
      <c r="I117" s="1017"/>
      <c r="J117" s="1017"/>
      <c r="K117" s="1017"/>
      <c r="L117" s="1017"/>
      <c r="M117" s="1017"/>
      <c r="N117" s="1017"/>
      <c r="O117" s="1017"/>
      <c r="P117" s="1018"/>
      <c r="Q117" s="1019"/>
      <c r="R117" s="1020"/>
      <c r="S117" s="1019"/>
      <c r="T117" s="1020"/>
      <c r="U117" s="1019"/>
      <c r="V117" s="1020"/>
      <c r="W117" s="1019"/>
      <c r="X117" s="1020"/>
      <c r="Y117" s="1084"/>
      <c r="Z117" s="1085"/>
      <c r="AA117" s="1085"/>
      <c r="AB117" s="1086"/>
      <c r="AC117" s="270"/>
      <c r="AD117" s="270"/>
      <c r="AE117" s="36" t="s">
        <v>285</v>
      </c>
    </row>
    <row r="118" spans="1:31" ht="13.5" hidden="1" customHeight="1">
      <c r="A118" s="1013"/>
      <c r="B118" s="1062" t="s">
        <v>286</v>
      </c>
      <c r="C118" s="1063"/>
      <c r="D118" s="1063"/>
      <c r="E118" s="1063"/>
      <c r="F118" s="1063"/>
      <c r="G118" s="1063"/>
      <c r="H118" s="1063"/>
      <c r="I118" s="1063"/>
      <c r="J118" s="1063"/>
      <c r="K118" s="1063"/>
      <c r="L118" s="1063"/>
      <c r="M118" s="1063"/>
      <c r="N118" s="1063"/>
      <c r="O118" s="1063"/>
      <c r="P118" s="1064"/>
      <c r="Q118" s="1059"/>
      <c r="R118" s="1060"/>
      <c r="S118" s="1059"/>
      <c r="T118" s="1060"/>
      <c r="U118" s="1059"/>
      <c r="V118" s="1060"/>
      <c r="W118" s="1059"/>
      <c r="X118" s="1060"/>
      <c r="Y118" s="1087"/>
      <c r="Z118" s="1088"/>
      <c r="AA118" s="1088"/>
      <c r="AB118" s="1089"/>
      <c r="AC118" s="270"/>
      <c r="AD118" s="270"/>
      <c r="AE118" s="36"/>
    </row>
    <row r="170" spans="15:15">
      <c r="O170" s="277" t="e">
        <f>'在籍児童一覧（小規模保育事業B型）'!Q73:R73</f>
        <v>#VALUE!</v>
      </c>
    </row>
  </sheetData>
  <mergeCells count="725">
    <mergeCell ref="W13:X13"/>
    <mergeCell ref="W14:X14"/>
    <mergeCell ref="W15:X15"/>
    <mergeCell ref="W16:X16"/>
    <mergeCell ref="S28:T28"/>
    <mergeCell ref="U28:V28"/>
    <mergeCell ref="S25:T25"/>
    <mergeCell ref="U25:V25"/>
    <mergeCell ref="S23:T23"/>
    <mergeCell ref="U23:V23"/>
    <mergeCell ref="S19:T19"/>
    <mergeCell ref="W26:X26"/>
    <mergeCell ref="W27:X27"/>
    <mergeCell ref="W28:X28"/>
    <mergeCell ref="W17:X17"/>
    <mergeCell ref="W18:X18"/>
    <mergeCell ref="W19:X19"/>
    <mergeCell ref="W20:X20"/>
    <mergeCell ref="W21:X21"/>
    <mergeCell ref="W22:X22"/>
    <mergeCell ref="W23:X23"/>
    <mergeCell ref="W24:X24"/>
    <mergeCell ref="W25:X25"/>
    <mergeCell ref="S26:T26"/>
    <mergeCell ref="A27:B27"/>
    <mergeCell ref="C27:E27"/>
    <mergeCell ref="F27:H27"/>
    <mergeCell ref="I27:J27"/>
    <mergeCell ref="U27:V27"/>
    <mergeCell ref="A28:B28"/>
    <mergeCell ref="C28:E28"/>
    <mergeCell ref="F28:H28"/>
    <mergeCell ref="I28:J28"/>
    <mergeCell ref="K28:L28"/>
    <mergeCell ref="M28:N28"/>
    <mergeCell ref="O28:P28"/>
    <mergeCell ref="Q28:R28"/>
    <mergeCell ref="K27:L27"/>
    <mergeCell ref="M27:N27"/>
    <mergeCell ref="O27:P27"/>
    <mergeCell ref="Q27:R27"/>
    <mergeCell ref="S27:T27"/>
    <mergeCell ref="U26:V26"/>
    <mergeCell ref="A25:B25"/>
    <mergeCell ref="C25:E25"/>
    <mergeCell ref="F25:H25"/>
    <mergeCell ref="I25:J25"/>
    <mergeCell ref="K25:L25"/>
    <mergeCell ref="M25:N25"/>
    <mergeCell ref="O25:P25"/>
    <mergeCell ref="Q25:R25"/>
    <mergeCell ref="A23:B23"/>
    <mergeCell ref="C23:E23"/>
    <mergeCell ref="F23:H23"/>
    <mergeCell ref="I23:J23"/>
    <mergeCell ref="K23:L23"/>
    <mergeCell ref="M23:N23"/>
    <mergeCell ref="O23:P23"/>
    <mergeCell ref="Q23:R23"/>
    <mergeCell ref="A26:B26"/>
    <mergeCell ref="C26:E26"/>
    <mergeCell ref="F26:H26"/>
    <mergeCell ref="I26:J26"/>
    <mergeCell ref="K26:L26"/>
    <mergeCell ref="M26:N26"/>
    <mergeCell ref="O26:P26"/>
    <mergeCell ref="Q26:R26"/>
    <mergeCell ref="A24:B24"/>
    <mergeCell ref="C24:E24"/>
    <mergeCell ref="F24:H24"/>
    <mergeCell ref="I24:J24"/>
    <mergeCell ref="U24:V24"/>
    <mergeCell ref="K24:L24"/>
    <mergeCell ref="M24:N24"/>
    <mergeCell ref="O24:P24"/>
    <mergeCell ref="Q24:R24"/>
    <mergeCell ref="S24:T24"/>
    <mergeCell ref="A21:B21"/>
    <mergeCell ref="C21:E21"/>
    <mergeCell ref="F21:H21"/>
    <mergeCell ref="I21:J21"/>
    <mergeCell ref="U21:V21"/>
    <mergeCell ref="A22:B22"/>
    <mergeCell ref="C22:E22"/>
    <mergeCell ref="F22:H22"/>
    <mergeCell ref="I22:J22"/>
    <mergeCell ref="K22:L22"/>
    <mergeCell ref="M22:N22"/>
    <mergeCell ref="O22:P22"/>
    <mergeCell ref="Q22:R22"/>
    <mergeCell ref="K21:L21"/>
    <mergeCell ref="M21:N21"/>
    <mergeCell ref="O21:P21"/>
    <mergeCell ref="Q21:R21"/>
    <mergeCell ref="S21:T21"/>
    <mergeCell ref="S22:T22"/>
    <mergeCell ref="U22:V22"/>
    <mergeCell ref="U20:V20"/>
    <mergeCell ref="A19:B19"/>
    <mergeCell ref="C19:E19"/>
    <mergeCell ref="F19:H19"/>
    <mergeCell ref="I19:J19"/>
    <mergeCell ref="K19:L19"/>
    <mergeCell ref="M19:N19"/>
    <mergeCell ref="O19:P19"/>
    <mergeCell ref="Q19:R19"/>
    <mergeCell ref="A20:B20"/>
    <mergeCell ref="C20:E20"/>
    <mergeCell ref="F20:H20"/>
    <mergeCell ref="I20:J20"/>
    <mergeCell ref="K20:L20"/>
    <mergeCell ref="M20:N20"/>
    <mergeCell ref="O20:P20"/>
    <mergeCell ref="Q20:R20"/>
    <mergeCell ref="S20:T20"/>
    <mergeCell ref="A17:B17"/>
    <mergeCell ref="C17:E17"/>
    <mergeCell ref="F17:H17"/>
    <mergeCell ref="I17:J17"/>
    <mergeCell ref="K17:L17"/>
    <mergeCell ref="M17:N17"/>
    <mergeCell ref="O17:P17"/>
    <mergeCell ref="Q17:R17"/>
    <mergeCell ref="U19:V19"/>
    <mergeCell ref="A18:B18"/>
    <mergeCell ref="C18:E18"/>
    <mergeCell ref="F18:H18"/>
    <mergeCell ref="I18:J18"/>
    <mergeCell ref="U18:V18"/>
    <mergeCell ref="K18:L18"/>
    <mergeCell ref="M18:N18"/>
    <mergeCell ref="O18:P18"/>
    <mergeCell ref="Q18:R18"/>
    <mergeCell ref="S18:T18"/>
    <mergeCell ref="C16:E16"/>
    <mergeCell ref="F16:H16"/>
    <mergeCell ref="I16:J16"/>
    <mergeCell ref="K16:L16"/>
    <mergeCell ref="M16:N16"/>
    <mergeCell ref="O16:P16"/>
    <mergeCell ref="S16:T16"/>
    <mergeCell ref="U16:V16"/>
    <mergeCell ref="S17:T17"/>
    <mergeCell ref="U17:V17"/>
    <mergeCell ref="B118:P118"/>
    <mergeCell ref="Q118:R118"/>
    <mergeCell ref="S118:T118"/>
    <mergeCell ref="U118:V118"/>
    <mergeCell ref="W118:X118"/>
    <mergeCell ref="A15:B15"/>
    <mergeCell ref="C15:E15"/>
    <mergeCell ref="F15:H15"/>
    <mergeCell ref="I15:J15"/>
    <mergeCell ref="B116:P116"/>
    <mergeCell ref="Q116:R116"/>
    <mergeCell ref="S116:T116"/>
    <mergeCell ref="U116:V116"/>
    <mergeCell ref="W116:X116"/>
    <mergeCell ref="B117:P117"/>
    <mergeCell ref="Q117:R117"/>
    <mergeCell ref="S117:T117"/>
    <mergeCell ref="U117:V117"/>
    <mergeCell ref="W117:X117"/>
    <mergeCell ref="B114:P114"/>
    <mergeCell ref="Q114:R114"/>
    <mergeCell ref="S114:T114"/>
    <mergeCell ref="U114:V114"/>
    <mergeCell ref="A16:B16"/>
    <mergeCell ref="W114:X114"/>
    <mergeCell ref="B115:P115"/>
    <mergeCell ref="Q115:R115"/>
    <mergeCell ref="S115:T115"/>
    <mergeCell ref="U115:V115"/>
    <mergeCell ref="W115:X115"/>
    <mergeCell ref="B112:P112"/>
    <mergeCell ref="Q112:R112"/>
    <mergeCell ref="S112:T112"/>
    <mergeCell ref="U112:V112"/>
    <mergeCell ref="W112:X112"/>
    <mergeCell ref="B113:P113"/>
    <mergeCell ref="Q113:R113"/>
    <mergeCell ref="S113:T113"/>
    <mergeCell ref="U113:V113"/>
    <mergeCell ref="W113:X113"/>
    <mergeCell ref="B110:P110"/>
    <mergeCell ref="Q110:R110"/>
    <mergeCell ref="S110:T110"/>
    <mergeCell ref="U110:V110"/>
    <mergeCell ref="W110:X110"/>
    <mergeCell ref="B111:P111"/>
    <mergeCell ref="Q111:R111"/>
    <mergeCell ref="S111:T111"/>
    <mergeCell ref="U111:V111"/>
    <mergeCell ref="W111:X111"/>
    <mergeCell ref="W107:X107"/>
    <mergeCell ref="B108:P108"/>
    <mergeCell ref="Q108:R108"/>
    <mergeCell ref="S108:T108"/>
    <mergeCell ref="U108:V108"/>
    <mergeCell ref="W108:X108"/>
    <mergeCell ref="B109:P109"/>
    <mergeCell ref="Q109:R109"/>
    <mergeCell ref="S109:T109"/>
    <mergeCell ref="U109:V109"/>
    <mergeCell ref="W109:X109"/>
    <mergeCell ref="S107:T107"/>
    <mergeCell ref="AA102:AB102"/>
    <mergeCell ref="B103:P103"/>
    <mergeCell ref="Q103:R103"/>
    <mergeCell ref="S103:T103"/>
    <mergeCell ref="U103:V103"/>
    <mergeCell ref="W103:X103"/>
    <mergeCell ref="Y103:AB118"/>
    <mergeCell ref="B104:P104"/>
    <mergeCell ref="Q104:R104"/>
    <mergeCell ref="S104:T104"/>
    <mergeCell ref="U104:V104"/>
    <mergeCell ref="W104:X104"/>
    <mergeCell ref="B105:P105"/>
    <mergeCell ref="Q105:R105"/>
    <mergeCell ref="S105:T105"/>
    <mergeCell ref="U105:V105"/>
    <mergeCell ref="W105:X105"/>
    <mergeCell ref="Y102:Z102"/>
    <mergeCell ref="B106:P106"/>
    <mergeCell ref="Q106:R106"/>
    <mergeCell ref="S106:T106"/>
    <mergeCell ref="U106:V106"/>
    <mergeCell ref="W106:X106"/>
    <mergeCell ref="B107:P107"/>
    <mergeCell ref="AA90:AB90"/>
    <mergeCell ref="B91:P92"/>
    <mergeCell ref="Q91:R92"/>
    <mergeCell ref="S91:T92"/>
    <mergeCell ref="U91:V92"/>
    <mergeCell ref="W91:X92"/>
    <mergeCell ref="Y91:AB100"/>
    <mergeCell ref="B93:P94"/>
    <mergeCell ref="Q93:R94"/>
    <mergeCell ref="S93:T94"/>
    <mergeCell ref="B99:P100"/>
    <mergeCell ref="Q99:R100"/>
    <mergeCell ref="S99:T100"/>
    <mergeCell ref="U99:V100"/>
    <mergeCell ref="W99:X100"/>
    <mergeCell ref="A90:A118"/>
    <mergeCell ref="Q90:R90"/>
    <mergeCell ref="S90:T90"/>
    <mergeCell ref="U90:V90"/>
    <mergeCell ref="W90:X90"/>
    <mergeCell ref="Y90:Z90"/>
    <mergeCell ref="U93:V94"/>
    <mergeCell ref="W93:X94"/>
    <mergeCell ref="B95:P96"/>
    <mergeCell ref="Q95:R96"/>
    <mergeCell ref="S95:T96"/>
    <mergeCell ref="U95:V96"/>
    <mergeCell ref="W95:X96"/>
    <mergeCell ref="B97:P98"/>
    <mergeCell ref="Q97:R98"/>
    <mergeCell ref="S97:T98"/>
    <mergeCell ref="U97:V98"/>
    <mergeCell ref="W97:X98"/>
    <mergeCell ref="Q102:R102"/>
    <mergeCell ref="S102:T102"/>
    <mergeCell ref="U102:V102"/>
    <mergeCell ref="W102:X102"/>
    <mergeCell ref="Q107:R107"/>
    <mergeCell ref="U107:V107"/>
    <mergeCell ref="B87:P87"/>
    <mergeCell ref="Q87:R87"/>
    <mergeCell ref="S87:T87"/>
    <mergeCell ref="U87:V87"/>
    <mergeCell ref="W87:AB88"/>
    <mergeCell ref="B88:P88"/>
    <mergeCell ref="Q88:R88"/>
    <mergeCell ref="S88:T88"/>
    <mergeCell ref="U88:V88"/>
    <mergeCell ref="AA85:AB85"/>
    <mergeCell ref="B86:P86"/>
    <mergeCell ref="Q86:R86"/>
    <mergeCell ref="S86:T86"/>
    <mergeCell ref="U86:V86"/>
    <mergeCell ref="W86:X86"/>
    <mergeCell ref="Y86:Z86"/>
    <mergeCell ref="AA86:AB86"/>
    <mergeCell ref="B85:P85"/>
    <mergeCell ref="Q85:R85"/>
    <mergeCell ref="S85:T85"/>
    <mergeCell ref="U85:V85"/>
    <mergeCell ref="W85:X85"/>
    <mergeCell ref="Y85:Z85"/>
    <mergeCell ref="B83:P83"/>
    <mergeCell ref="Q83:R83"/>
    <mergeCell ref="S83:T83"/>
    <mergeCell ref="U83:V83"/>
    <mergeCell ref="W83:AB84"/>
    <mergeCell ref="B84:P84"/>
    <mergeCell ref="Q84:R84"/>
    <mergeCell ref="S84:T84"/>
    <mergeCell ref="U84:V84"/>
    <mergeCell ref="AA81:AB81"/>
    <mergeCell ref="B82:P82"/>
    <mergeCell ref="Q82:R82"/>
    <mergeCell ref="S82:T82"/>
    <mergeCell ref="U82:V82"/>
    <mergeCell ref="W82:X82"/>
    <mergeCell ref="Y82:Z82"/>
    <mergeCell ref="AA82:AB82"/>
    <mergeCell ref="B81:P81"/>
    <mergeCell ref="Q81:R81"/>
    <mergeCell ref="S81:T81"/>
    <mergeCell ref="U81:V81"/>
    <mergeCell ref="W81:X81"/>
    <mergeCell ref="Y81:Z81"/>
    <mergeCell ref="B79:P79"/>
    <mergeCell ref="Q79:R79"/>
    <mergeCell ref="S79:T79"/>
    <mergeCell ref="U79:V79"/>
    <mergeCell ref="W79:AB80"/>
    <mergeCell ref="B80:P80"/>
    <mergeCell ref="Q80:R80"/>
    <mergeCell ref="S80:T80"/>
    <mergeCell ref="U80:V80"/>
    <mergeCell ref="AA77:AB77"/>
    <mergeCell ref="B78:P78"/>
    <mergeCell ref="Q78:R78"/>
    <mergeCell ref="S78:T78"/>
    <mergeCell ref="U78:V78"/>
    <mergeCell ref="W78:X78"/>
    <mergeCell ref="Y78:Z78"/>
    <mergeCell ref="AA78:AB78"/>
    <mergeCell ref="B77:P77"/>
    <mergeCell ref="Q77:R77"/>
    <mergeCell ref="S77:T77"/>
    <mergeCell ref="U77:V77"/>
    <mergeCell ref="W77:X77"/>
    <mergeCell ref="Y77:Z77"/>
    <mergeCell ref="B75:P75"/>
    <mergeCell ref="Q75:R75"/>
    <mergeCell ref="S75:T75"/>
    <mergeCell ref="U75:V75"/>
    <mergeCell ref="W75:AB76"/>
    <mergeCell ref="B76:P76"/>
    <mergeCell ref="Q76:R76"/>
    <mergeCell ref="S76:T76"/>
    <mergeCell ref="U76:V76"/>
    <mergeCell ref="AA73:AB73"/>
    <mergeCell ref="B74:P74"/>
    <mergeCell ref="Q74:R74"/>
    <mergeCell ref="S74:T74"/>
    <mergeCell ref="U74:V74"/>
    <mergeCell ref="W74:X74"/>
    <mergeCell ref="Y74:Z74"/>
    <mergeCell ref="AA74:AB74"/>
    <mergeCell ref="B73:P73"/>
    <mergeCell ref="Q73:R73"/>
    <mergeCell ref="S73:T73"/>
    <mergeCell ref="U73:V73"/>
    <mergeCell ref="W73:X73"/>
    <mergeCell ref="Y73:Z73"/>
    <mergeCell ref="Y69:Z70"/>
    <mergeCell ref="AA69:AB70"/>
    <mergeCell ref="Q72:R72"/>
    <mergeCell ref="S72:T72"/>
    <mergeCell ref="U72:V72"/>
    <mergeCell ref="W72:X72"/>
    <mergeCell ref="Y72:Z72"/>
    <mergeCell ref="AA72:AB72"/>
    <mergeCell ref="B67:P68"/>
    <mergeCell ref="Q67:R68"/>
    <mergeCell ref="S67:T68"/>
    <mergeCell ref="U67:V68"/>
    <mergeCell ref="W67:AB68"/>
    <mergeCell ref="B69:P70"/>
    <mergeCell ref="Q69:R70"/>
    <mergeCell ref="S69:T70"/>
    <mergeCell ref="U69:V70"/>
    <mergeCell ref="W69:X70"/>
    <mergeCell ref="Y65:Z66"/>
    <mergeCell ref="AA65:AB66"/>
    <mergeCell ref="AA60:AB60"/>
    <mergeCell ref="B61:P62"/>
    <mergeCell ref="Q61:R62"/>
    <mergeCell ref="S61:T62"/>
    <mergeCell ref="U61:V62"/>
    <mergeCell ref="W61:X62"/>
    <mergeCell ref="Y61:Z62"/>
    <mergeCell ref="AA61:AB62"/>
    <mergeCell ref="Q57:R57"/>
    <mergeCell ref="S57:T57"/>
    <mergeCell ref="U57:V57"/>
    <mergeCell ref="W57:AB58"/>
    <mergeCell ref="B58:P58"/>
    <mergeCell ref="Q58:R58"/>
    <mergeCell ref="S58:T58"/>
    <mergeCell ref="U58:V58"/>
    <mergeCell ref="A60:A88"/>
    <mergeCell ref="Q60:R60"/>
    <mergeCell ref="S60:T60"/>
    <mergeCell ref="U60:V60"/>
    <mergeCell ref="W60:X60"/>
    <mergeCell ref="Y60:Z60"/>
    <mergeCell ref="B63:P64"/>
    <mergeCell ref="Q63:R64"/>
    <mergeCell ref="S63:T64"/>
    <mergeCell ref="U63:V64"/>
    <mergeCell ref="W63:AB64"/>
    <mergeCell ref="B65:P66"/>
    <mergeCell ref="Q65:R66"/>
    <mergeCell ref="S65:T66"/>
    <mergeCell ref="U65:V66"/>
    <mergeCell ref="W65:X66"/>
    <mergeCell ref="Q56:R56"/>
    <mergeCell ref="S56:T56"/>
    <mergeCell ref="U56:V56"/>
    <mergeCell ref="W56:X56"/>
    <mergeCell ref="Y56:Z56"/>
    <mergeCell ref="AA56:AB56"/>
    <mergeCell ref="Q55:R55"/>
    <mergeCell ref="S55:T55"/>
    <mergeCell ref="U55:V55"/>
    <mergeCell ref="W55:X55"/>
    <mergeCell ref="Y55:Z55"/>
    <mergeCell ref="B55:P56"/>
    <mergeCell ref="W49:AB50"/>
    <mergeCell ref="B50:P50"/>
    <mergeCell ref="Q50:R50"/>
    <mergeCell ref="S50:T50"/>
    <mergeCell ref="U50:V50"/>
    <mergeCell ref="AA51:AB51"/>
    <mergeCell ref="Q52:R52"/>
    <mergeCell ref="S52:T52"/>
    <mergeCell ref="U52:V52"/>
    <mergeCell ref="W52:X52"/>
    <mergeCell ref="Y52:Z52"/>
    <mergeCell ref="AA52:AB52"/>
    <mergeCell ref="Q51:R51"/>
    <mergeCell ref="S51:T51"/>
    <mergeCell ref="U51:V51"/>
    <mergeCell ref="W51:X51"/>
    <mergeCell ref="Y51:Z51"/>
    <mergeCell ref="B51:P52"/>
    <mergeCell ref="W53:AB54"/>
    <mergeCell ref="Q54:R54"/>
    <mergeCell ref="S54:T54"/>
    <mergeCell ref="U54:V54"/>
    <mergeCell ref="AA55:AB55"/>
    <mergeCell ref="W45:AB46"/>
    <mergeCell ref="B46:P46"/>
    <mergeCell ref="Q46:R46"/>
    <mergeCell ref="S46:T46"/>
    <mergeCell ref="U46:V46"/>
    <mergeCell ref="AA47:AB47"/>
    <mergeCell ref="B48:P48"/>
    <mergeCell ref="Q48:R48"/>
    <mergeCell ref="S48:T48"/>
    <mergeCell ref="U48:V48"/>
    <mergeCell ref="W48:X48"/>
    <mergeCell ref="Y48:Z48"/>
    <mergeCell ref="AA48:AB48"/>
    <mergeCell ref="B47:P47"/>
    <mergeCell ref="Q47:R47"/>
    <mergeCell ref="S47:T47"/>
    <mergeCell ref="U47:V47"/>
    <mergeCell ref="W47:X47"/>
    <mergeCell ref="Y47:Z47"/>
    <mergeCell ref="AA43:AB43"/>
    <mergeCell ref="B44:P44"/>
    <mergeCell ref="Q44:R44"/>
    <mergeCell ref="S44:T44"/>
    <mergeCell ref="U44:V44"/>
    <mergeCell ref="W44:X44"/>
    <mergeCell ref="Y44:Z44"/>
    <mergeCell ref="AA44:AB44"/>
    <mergeCell ref="B43:P43"/>
    <mergeCell ref="Q43:R43"/>
    <mergeCell ref="S43:T43"/>
    <mergeCell ref="U43:V43"/>
    <mergeCell ref="W43:X43"/>
    <mergeCell ref="Y43:Z43"/>
    <mergeCell ref="Y39:Z40"/>
    <mergeCell ref="AA39:AB40"/>
    <mergeCell ref="Q42:R42"/>
    <mergeCell ref="S42:T42"/>
    <mergeCell ref="U42:V42"/>
    <mergeCell ref="W42:X42"/>
    <mergeCell ref="Y42:Z42"/>
    <mergeCell ref="AA42:AB42"/>
    <mergeCell ref="B37:P38"/>
    <mergeCell ref="Q37:R38"/>
    <mergeCell ref="S37:T38"/>
    <mergeCell ref="U37:V38"/>
    <mergeCell ref="W37:AB38"/>
    <mergeCell ref="B39:P40"/>
    <mergeCell ref="Q39:R40"/>
    <mergeCell ref="S39:T40"/>
    <mergeCell ref="U39:V40"/>
    <mergeCell ref="W39:X40"/>
    <mergeCell ref="W30:X30"/>
    <mergeCell ref="Y30:Z30"/>
    <mergeCell ref="B33:P34"/>
    <mergeCell ref="Q33:R34"/>
    <mergeCell ref="S33:T34"/>
    <mergeCell ref="U33:V34"/>
    <mergeCell ref="W33:AB34"/>
    <mergeCell ref="B35:P36"/>
    <mergeCell ref="Q35:R36"/>
    <mergeCell ref="S35:T36"/>
    <mergeCell ref="U35:V36"/>
    <mergeCell ref="W35:X36"/>
    <mergeCell ref="Y35:Z36"/>
    <mergeCell ref="AA35:AB36"/>
    <mergeCell ref="AA30:AB30"/>
    <mergeCell ref="B31:P32"/>
    <mergeCell ref="Q31:R32"/>
    <mergeCell ref="S31:T32"/>
    <mergeCell ref="U31:V32"/>
    <mergeCell ref="W31:X32"/>
    <mergeCell ref="Y31:Z32"/>
    <mergeCell ref="AA31:AB32"/>
    <mergeCell ref="U15:V15"/>
    <mergeCell ref="Q16:R16"/>
    <mergeCell ref="K15:L15"/>
    <mergeCell ref="M15:N15"/>
    <mergeCell ref="O15:P15"/>
    <mergeCell ref="Q15:R15"/>
    <mergeCell ref="S15:T15"/>
    <mergeCell ref="A30:A58"/>
    <mergeCell ref="Q30:R30"/>
    <mergeCell ref="S30:T30"/>
    <mergeCell ref="U30:V30"/>
    <mergeCell ref="B45:P45"/>
    <mergeCell ref="Q45:R45"/>
    <mergeCell ref="S45:T45"/>
    <mergeCell ref="U45:V45"/>
    <mergeCell ref="B49:P49"/>
    <mergeCell ref="Q49:R49"/>
    <mergeCell ref="S49:T49"/>
    <mergeCell ref="U49:V49"/>
    <mergeCell ref="Q53:R53"/>
    <mergeCell ref="S53:T53"/>
    <mergeCell ref="U53:V53"/>
    <mergeCell ref="B57:P57"/>
    <mergeCell ref="B53:P54"/>
    <mergeCell ref="M14:N14"/>
    <mergeCell ref="O14:P14"/>
    <mergeCell ref="Q14:R14"/>
    <mergeCell ref="S14:T14"/>
    <mergeCell ref="U14:V14"/>
    <mergeCell ref="A14:B14"/>
    <mergeCell ref="C14:E14"/>
    <mergeCell ref="F14:H14"/>
    <mergeCell ref="I14:J14"/>
    <mergeCell ref="K14:L14"/>
    <mergeCell ref="U13:V13"/>
    <mergeCell ref="A13:B13"/>
    <mergeCell ref="C13:E13"/>
    <mergeCell ref="F13:H13"/>
    <mergeCell ref="I13:J13"/>
    <mergeCell ref="K13:L13"/>
    <mergeCell ref="A11:B11"/>
    <mergeCell ref="C11:E11"/>
    <mergeCell ref="F11:H11"/>
    <mergeCell ref="I11:J11"/>
    <mergeCell ref="K11:L11"/>
    <mergeCell ref="A12:B12"/>
    <mergeCell ref="C12:E12"/>
    <mergeCell ref="F12:H12"/>
    <mergeCell ref="I12:J12"/>
    <mergeCell ref="K12:L12"/>
    <mergeCell ref="M13:N13"/>
    <mergeCell ref="O13:P13"/>
    <mergeCell ref="Q13:R13"/>
    <mergeCell ref="S13:T13"/>
    <mergeCell ref="M11:N11"/>
    <mergeCell ref="O11:P11"/>
    <mergeCell ref="Q11:R11"/>
    <mergeCell ref="S11:T11"/>
    <mergeCell ref="CM8:CM9"/>
    <mergeCell ref="CN8:CN9"/>
    <mergeCell ref="CO8:CO9"/>
    <mergeCell ref="BV8:BV9"/>
    <mergeCell ref="BW8:BW9"/>
    <mergeCell ref="BL8:BL9"/>
    <mergeCell ref="BM8:BM9"/>
    <mergeCell ref="U10:V10"/>
    <mergeCell ref="M12:N12"/>
    <mergeCell ref="O12:P12"/>
    <mergeCell ref="Q12:R12"/>
    <mergeCell ref="S12:T12"/>
    <mergeCell ref="U12:V12"/>
    <mergeCell ref="W11:X11"/>
    <mergeCell ref="W6:X9"/>
    <mergeCell ref="W10:X10"/>
    <mergeCell ref="W12:X12"/>
    <mergeCell ref="CF8:CF9"/>
    <mergeCell ref="CG8:CG9"/>
    <mergeCell ref="CH8:CH9"/>
    <mergeCell ref="CI8:CI9"/>
    <mergeCell ref="BX8:BX9"/>
    <mergeCell ref="BY8:BY9"/>
    <mergeCell ref="BZ8:BZ9"/>
    <mergeCell ref="DB8:DB9"/>
    <mergeCell ref="DC8:DC9"/>
    <mergeCell ref="A10:B10"/>
    <mergeCell ref="C10:E10"/>
    <mergeCell ref="F10:H10"/>
    <mergeCell ref="I10:J10"/>
    <mergeCell ref="K10:L10"/>
    <mergeCell ref="M10:N10"/>
    <mergeCell ref="O10:P10"/>
    <mergeCell ref="CV8:CV9"/>
    <mergeCell ref="CW8:CW9"/>
    <mergeCell ref="CX8:CX9"/>
    <mergeCell ref="CY8:CY9"/>
    <mergeCell ref="CZ8:CZ9"/>
    <mergeCell ref="DA8:DA9"/>
    <mergeCell ref="CP8:CP9"/>
    <mergeCell ref="CQ8:CQ9"/>
    <mergeCell ref="CR8:CR9"/>
    <mergeCell ref="CS8:CS9"/>
    <mergeCell ref="CT8:CT9"/>
    <mergeCell ref="CU8:CU9"/>
    <mergeCell ref="CJ8:CJ9"/>
    <mergeCell ref="CK8:CK9"/>
    <mergeCell ref="CL8:CL9"/>
    <mergeCell ref="U11:V11"/>
    <mergeCell ref="Q10:R10"/>
    <mergeCell ref="S10:T10"/>
    <mergeCell ref="Y10:AD10"/>
    <mergeCell ref="Y11:AD11"/>
    <mergeCell ref="CD8:CD9"/>
    <mergeCell ref="CE8:CE9"/>
    <mergeCell ref="BJ8:BJ9"/>
    <mergeCell ref="BK8:BK9"/>
    <mergeCell ref="AZ8:AZ9"/>
    <mergeCell ref="BA8:BA9"/>
    <mergeCell ref="BB8:BB9"/>
    <mergeCell ref="BC8:BC9"/>
    <mergeCell ref="BD8:BD9"/>
    <mergeCell ref="BE8:BE9"/>
    <mergeCell ref="BR8:BR9"/>
    <mergeCell ref="BS8:BS9"/>
    <mergeCell ref="BT8:BT9"/>
    <mergeCell ref="BU8:BU9"/>
    <mergeCell ref="CA8:CA9"/>
    <mergeCell ref="CB8:CB9"/>
    <mergeCell ref="CC8:CC9"/>
    <mergeCell ref="BU6:BZ7"/>
    <mergeCell ref="CA6:CC7"/>
    <mergeCell ref="CD6:CI7"/>
    <mergeCell ref="CJ6:CM7"/>
    <mergeCell ref="CN6:CQ7"/>
    <mergeCell ref="CR6:CU7"/>
    <mergeCell ref="AT6:AV7"/>
    <mergeCell ref="AW6:BB7"/>
    <mergeCell ref="BC6:BE7"/>
    <mergeCell ref="BF6:BK7"/>
    <mergeCell ref="BL6:BQ7"/>
    <mergeCell ref="BR6:BT7"/>
    <mergeCell ref="AN6:AS7"/>
    <mergeCell ref="AI7:AI9"/>
    <mergeCell ref="AJ7:AJ9"/>
    <mergeCell ref="BN8:BN9"/>
    <mergeCell ref="BO8:BO9"/>
    <mergeCell ref="BP8:BP9"/>
    <mergeCell ref="BQ8:BQ9"/>
    <mergeCell ref="AG7:AG9"/>
    <mergeCell ref="AH7:AH9"/>
    <mergeCell ref="AT8:AT9"/>
    <mergeCell ref="AU8:AU9"/>
    <mergeCell ref="AV8:AV9"/>
    <mergeCell ref="AW8:AW9"/>
    <mergeCell ref="AX8:AX9"/>
    <mergeCell ref="AY8:AY9"/>
    <mergeCell ref="AN8:AN9"/>
    <mergeCell ref="AO8:AO9"/>
    <mergeCell ref="AP8:AP9"/>
    <mergeCell ref="AQ8:AQ9"/>
    <mergeCell ref="AR8:AR9"/>
    <mergeCell ref="AS8:AS9"/>
    <mergeCell ref="AK7:AK9"/>
    <mergeCell ref="AL7:AL9"/>
    <mergeCell ref="CV6:CY7"/>
    <mergeCell ref="CZ6:DC7"/>
    <mergeCell ref="BF8:BF9"/>
    <mergeCell ref="BG8:BG9"/>
    <mergeCell ref="BH8:BH9"/>
    <mergeCell ref="BI8:BI9"/>
    <mergeCell ref="AE7:AE9"/>
    <mergeCell ref="AF7:AF9"/>
    <mergeCell ref="A2:E2"/>
    <mergeCell ref="F2:O2"/>
    <mergeCell ref="AN5:DC5"/>
    <mergeCell ref="A6:B9"/>
    <mergeCell ref="C6:E9"/>
    <mergeCell ref="F6:H9"/>
    <mergeCell ref="I6:J9"/>
    <mergeCell ref="K6:L9"/>
    <mergeCell ref="M6:N9"/>
    <mergeCell ref="O6:T6"/>
    <mergeCell ref="U6:V9"/>
    <mergeCell ref="O7:P9"/>
    <mergeCell ref="Q7:R9"/>
    <mergeCell ref="S7:T9"/>
    <mergeCell ref="AE6:AL6"/>
    <mergeCell ref="AM6:AM9"/>
    <mergeCell ref="Y21:AD21"/>
    <mergeCell ref="Y22:AD22"/>
    <mergeCell ref="Y23:AD23"/>
    <mergeCell ref="Y24:AD24"/>
    <mergeCell ref="Y25:AD25"/>
    <mergeCell ref="Y26:AD26"/>
    <mergeCell ref="Y27:AD27"/>
    <mergeCell ref="Y28:AD28"/>
    <mergeCell ref="Y12:AD12"/>
    <mergeCell ref="Y13:AD13"/>
    <mergeCell ref="Y14:AD14"/>
    <mergeCell ref="Y15:AD15"/>
    <mergeCell ref="Y16:AD16"/>
    <mergeCell ref="Y17:AD17"/>
    <mergeCell ref="Y18:AD18"/>
    <mergeCell ref="Y19:AD19"/>
    <mergeCell ref="Y20:AD20"/>
  </mergeCells>
  <phoneticPr fontId="1"/>
  <dataValidations count="4">
    <dataValidation type="list" allowBlank="1" showInputMessage="1" showErrorMessage="1" sqref="K10:L28">
      <formula1>$DD$12:$DF$12</formula1>
    </dataValidation>
    <dataValidation type="list" allowBlank="1" showInputMessage="1" showErrorMessage="1" sqref="I10:J28">
      <formula1>$DD$10:$DI$10</formula1>
    </dataValidation>
    <dataValidation type="list" allowBlank="1" showInputMessage="1" showErrorMessage="1" sqref="M10:R28 U10:V28">
      <formula1>$DD$14:$DE$14</formula1>
    </dataValidation>
    <dataValidation type="list" allowBlank="1" showInputMessage="1" showErrorMessage="1" sqref="S10:T28">
      <formula1>$DD$29:$EB$29</formula1>
    </dataValidation>
  </dataValidations>
  <printOptions horizontalCentered="1"/>
  <pageMargins left="0.7" right="0.7" top="0.75" bottom="0.75" header="0.3" footer="0.3"/>
  <pageSetup paperSize="9" scale="73" orientation="portrait" r:id="rId1"/>
  <rowBreaks count="2" manualBreakCount="2">
    <brk id="28" max="29" man="1"/>
    <brk id="89" max="29"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61"/>
  <sheetViews>
    <sheetView topLeftCell="A29" workbookViewId="0">
      <selection activeCell="D3" sqref="D3"/>
    </sheetView>
  </sheetViews>
  <sheetFormatPr defaultRowHeight="18.75"/>
  <cols>
    <col min="1" max="1" width="9" style="17"/>
    <col min="2" max="2" width="56.25" style="17" bestFit="1" customWidth="1"/>
    <col min="3" max="4" width="20.625" style="17" bestFit="1" customWidth="1"/>
    <col min="5" max="5" width="15.125" style="17" bestFit="1" customWidth="1"/>
    <col min="6" max="7" width="9" style="17"/>
    <col min="8" max="8" width="21.25" style="17" bestFit="1" customWidth="1"/>
    <col min="9" max="9" width="23.5" style="17" bestFit="1" customWidth="1"/>
    <col min="10" max="10" width="25.625" style="17" bestFit="1" customWidth="1"/>
    <col min="11" max="16384" width="9" style="17"/>
  </cols>
  <sheetData>
    <row r="2" spans="2:4">
      <c r="D2" s="17" t="s">
        <v>167</v>
      </c>
    </row>
    <row r="3" spans="2:4">
      <c r="B3" s="18" t="s">
        <v>222</v>
      </c>
      <c r="C3" s="1096" t="str">
        <f>C4&amp;C5</f>
        <v/>
      </c>
      <c r="D3" s="18" t="e">
        <f>$D$4&amp;D5</f>
        <v>#N/A</v>
      </c>
    </row>
    <row r="4" spans="2:4">
      <c r="B4" s="18" t="s">
        <v>168</v>
      </c>
      <c r="C4" s="1097"/>
      <c r="D4" s="19" t="s">
        <v>391</v>
      </c>
    </row>
    <row r="5" spans="2:4">
      <c r="B5" s="18" t="s">
        <v>223</v>
      </c>
      <c r="C5" s="1097"/>
      <c r="D5" s="18" t="e">
        <f>7+8*D6+16*計算用!$D$7</f>
        <v>#N/A</v>
      </c>
    </row>
    <row r="6" spans="2:4">
      <c r="B6" s="18" t="s">
        <v>260</v>
      </c>
      <c r="C6" s="18">
        <f>'請求書（小規模保育事業B型）'!F39</f>
        <v>0</v>
      </c>
      <c r="D6" s="18" t="e">
        <f>LOOKUP(C6,C44:C57,B44:B60)</f>
        <v>#N/A</v>
      </c>
    </row>
    <row r="7" spans="2:4">
      <c r="B7" s="18" t="s">
        <v>2</v>
      </c>
      <c r="C7" s="18">
        <f>'請求書（小規模保育事業B型）'!F40</f>
        <v>0</v>
      </c>
      <c r="D7" s="18" t="e">
        <f>INDEX(B44:B51,MATCH(C7,D44:D51,0))</f>
        <v>#N/A</v>
      </c>
    </row>
    <row r="9" spans="2:4">
      <c r="B9" s="18" t="s">
        <v>297</v>
      </c>
      <c r="C9" s="28"/>
      <c r="D9" s="18">
        <v>2</v>
      </c>
    </row>
    <row r="10" spans="2:4">
      <c r="B10" s="18" t="s">
        <v>295</v>
      </c>
      <c r="C10" s="20" t="s">
        <v>137</v>
      </c>
      <c r="D10" s="18">
        <v>5</v>
      </c>
    </row>
    <row r="11" spans="2:4">
      <c r="B11" s="18" t="s">
        <v>296</v>
      </c>
      <c r="C11" s="28" t="s">
        <v>137</v>
      </c>
      <c r="D11" s="18">
        <v>8</v>
      </c>
    </row>
    <row r="12" spans="2:4">
      <c r="B12" s="1101" t="s">
        <v>294</v>
      </c>
      <c r="C12" s="21" t="s">
        <v>189</v>
      </c>
      <c r="D12" s="18"/>
    </row>
    <row r="13" spans="2:4">
      <c r="B13" s="1102"/>
      <c r="C13" s="21" t="s">
        <v>137</v>
      </c>
      <c r="D13" s="18"/>
    </row>
    <row r="14" spans="2:4">
      <c r="B14" s="1103"/>
      <c r="C14" s="21" t="s">
        <v>378</v>
      </c>
      <c r="D14" s="18"/>
    </row>
    <row r="15" spans="2:4">
      <c r="B15" s="1098" t="s">
        <v>257</v>
      </c>
      <c r="C15" s="21" t="s">
        <v>189</v>
      </c>
      <c r="D15" s="18">
        <v>12</v>
      </c>
    </row>
    <row r="16" spans="2:4">
      <c r="B16" s="1098"/>
      <c r="C16" s="21" t="s">
        <v>137</v>
      </c>
      <c r="D16" s="18">
        <v>14</v>
      </c>
    </row>
    <row r="17" spans="2:4">
      <c r="B17" s="1098" t="s">
        <v>224</v>
      </c>
      <c r="C17" s="21" t="s">
        <v>189</v>
      </c>
      <c r="D17" s="18">
        <v>18</v>
      </c>
    </row>
    <row r="18" spans="2:4">
      <c r="B18" s="1098"/>
      <c r="C18" s="21" t="s">
        <v>137</v>
      </c>
      <c r="D18" s="18">
        <v>20</v>
      </c>
    </row>
    <row r="19" spans="2:4">
      <c r="B19" s="1101" t="s">
        <v>258</v>
      </c>
      <c r="C19" s="21" t="s">
        <v>189</v>
      </c>
      <c r="D19" s="18">
        <v>26</v>
      </c>
    </row>
    <row r="20" spans="2:4">
      <c r="B20" s="1102"/>
      <c r="C20" s="21" t="s">
        <v>137</v>
      </c>
      <c r="D20" s="18">
        <v>28</v>
      </c>
    </row>
    <row r="21" spans="2:4">
      <c r="B21" s="1103"/>
      <c r="C21" s="28" t="s">
        <v>88</v>
      </c>
      <c r="D21" s="18">
        <f>IFERROR(INDEX(B44:B61,MATCH('請求書（小規模保育事業B型）'!K88,計算用!K44:K57,0)),0)</f>
        <v>0</v>
      </c>
    </row>
    <row r="22" spans="2:4">
      <c r="B22" s="1098" t="s">
        <v>259</v>
      </c>
      <c r="C22" s="21" t="s">
        <v>189</v>
      </c>
      <c r="D22" s="18">
        <v>33</v>
      </c>
    </row>
    <row r="23" spans="2:4">
      <c r="B23" s="1098"/>
      <c r="C23" s="21" t="s">
        <v>137</v>
      </c>
      <c r="D23" s="18">
        <v>35</v>
      </c>
    </row>
    <row r="24" spans="2:4">
      <c r="B24" s="1091" t="s">
        <v>188</v>
      </c>
      <c r="C24" s="21" t="s">
        <v>189</v>
      </c>
      <c r="D24" s="18">
        <v>37</v>
      </c>
    </row>
    <row r="25" spans="2:4">
      <c r="B25" s="1093"/>
      <c r="C25" s="28" t="s">
        <v>198</v>
      </c>
      <c r="D25" s="18">
        <f>IFERROR(INDEX(B44:B45,MATCH('請求書（小規模保育事業B型）'!K95,計算用!E44:E45,0)),0)</f>
        <v>0</v>
      </c>
    </row>
    <row r="26" spans="2:4">
      <c r="B26" s="1091" t="s">
        <v>138</v>
      </c>
      <c r="C26" s="21" t="s">
        <v>189</v>
      </c>
      <c r="D26" s="18">
        <v>41</v>
      </c>
    </row>
    <row r="27" spans="2:4">
      <c r="B27" s="1092"/>
      <c r="C27" s="28" t="s">
        <v>198</v>
      </c>
      <c r="D27" s="18">
        <f>IFERROR(INDEX(B44:B45,MATCH('請求書（小規模保育事業B型）'!K96,計算用!F44:F45,0)),0)</f>
        <v>0</v>
      </c>
    </row>
    <row r="28" spans="2:4">
      <c r="B28" s="1093"/>
      <c r="C28" s="28" t="s">
        <v>198</v>
      </c>
      <c r="D28" s="18">
        <f>IFERROR(INDEX(B44:B47,MATCH('請求書（小規模保育事業B型）'!K97,計算用!G44:G47,0)),0)</f>
        <v>0</v>
      </c>
    </row>
    <row r="29" spans="2:4">
      <c r="B29" s="37" t="s">
        <v>225</v>
      </c>
      <c r="C29" s="20" t="s">
        <v>189</v>
      </c>
      <c r="D29" s="18">
        <v>44</v>
      </c>
    </row>
    <row r="30" spans="2:4">
      <c r="B30" s="22" t="s">
        <v>226</v>
      </c>
      <c r="C30" s="20" t="s">
        <v>170</v>
      </c>
      <c r="D30" s="18">
        <v>46</v>
      </c>
    </row>
    <row r="31" spans="2:4">
      <c r="B31" s="1099" t="s">
        <v>242</v>
      </c>
      <c r="C31" s="28" t="s">
        <v>189</v>
      </c>
      <c r="D31" s="18">
        <v>48</v>
      </c>
    </row>
    <row r="32" spans="2:4">
      <c r="B32" s="1100"/>
      <c r="C32" s="21" t="s">
        <v>137</v>
      </c>
      <c r="D32" s="18">
        <v>50</v>
      </c>
    </row>
    <row r="33" spans="1:11" ht="37.5">
      <c r="B33" s="1094" t="s">
        <v>139</v>
      </c>
      <c r="C33" s="23" t="s">
        <v>171</v>
      </c>
      <c r="D33" s="18">
        <v>52</v>
      </c>
    </row>
    <row r="34" spans="1:11">
      <c r="B34" s="1095"/>
      <c r="C34" s="28" t="s">
        <v>198</v>
      </c>
      <c r="D34" s="18">
        <f>IFERROR(INDEX(B44:B47,MATCH('請求書（小規模保育事業B型）'!I112,計算用!H44:H47,0)),0)</f>
        <v>0</v>
      </c>
    </row>
    <row r="35" spans="1:11">
      <c r="B35" s="18" t="s">
        <v>234</v>
      </c>
      <c r="C35" s="18">
        <f>IFERROR('請求書（小規模保育事業B型）'!K137,"その他")</f>
        <v>0</v>
      </c>
      <c r="D35" s="18">
        <v>57</v>
      </c>
    </row>
    <row r="36" spans="1:11">
      <c r="B36" s="18" t="s">
        <v>313</v>
      </c>
      <c r="C36" s="18">
        <f>IFERROR('請求書（小規模保育事業B型）'!K141,"その他")</f>
        <v>0</v>
      </c>
      <c r="D36" s="18" t="str">
        <f>IFERROR(INDEX(B44:B48,MATCH(C36,I44:I48,0)),"4")</f>
        <v>4</v>
      </c>
    </row>
    <row r="37" spans="1:11">
      <c r="B37" s="1104" t="s">
        <v>399</v>
      </c>
      <c r="C37" s="60" t="s">
        <v>167</v>
      </c>
      <c r="D37" s="61" t="e">
        <f>C38&amp;D38</f>
        <v>#N/A</v>
      </c>
    </row>
    <row r="38" spans="1:11">
      <c r="B38" s="1105"/>
      <c r="C38" s="61" t="s">
        <v>402</v>
      </c>
      <c r="D38" s="60" t="e">
        <f>4+2*D6</f>
        <v>#N/A</v>
      </c>
    </row>
    <row r="41" spans="1:11">
      <c r="A41" s="24"/>
      <c r="B41" s="24"/>
      <c r="C41" s="24"/>
      <c r="D41" s="24"/>
      <c r="E41" s="24"/>
    </row>
    <row r="42" spans="1:11">
      <c r="A42" s="24"/>
      <c r="B42" s="24"/>
      <c r="C42" s="24"/>
      <c r="D42" s="24"/>
      <c r="E42" s="24"/>
    </row>
    <row r="43" spans="1:11">
      <c r="A43" s="24"/>
      <c r="B43" s="24" t="s">
        <v>172</v>
      </c>
      <c r="C43" s="24" t="s">
        <v>187</v>
      </c>
      <c r="D43" s="24" t="s">
        <v>173</v>
      </c>
      <c r="E43" s="24" t="s">
        <v>133</v>
      </c>
      <c r="F43" s="1090" t="s">
        <v>125</v>
      </c>
      <c r="G43" s="1090"/>
      <c r="H43" s="26" t="s">
        <v>126</v>
      </c>
      <c r="I43" s="24" t="s">
        <v>174</v>
      </c>
      <c r="J43" s="24" t="s">
        <v>175</v>
      </c>
      <c r="K43" s="24" t="s">
        <v>314</v>
      </c>
    </row>
    <row r="44" spans="1:11">
      <c r="B44" s="17">
        <v>0</v>
      </c>
      <c r="C44" s="17">
        <v>6</v>
      </c>
      <c r="D44" s="17" t="s">
        <v>190</v>
      </c>
      <c r="E44" s="25" t="s">
        <v>45</v>
      </c>
      <c r="F44" s="25" t="s">
        <v>45</v>
      </c>
      <c r="G44" s="25" t="s">
        <v>194</v>
      </c>
      <c r="H44" s="27" t="s">
        <v>129</v>
      </c>
      <c r="I44" s="17" t="s">
        <v>176</v>
      </c>
      <c r="J44" s="17" t="s">
        <v>218</v>
      </c>
      <c r="K44" s="25" t="s">
        <v>298</v>
      </c>
    </row>
    <row r="45" spans="1:11">
      <c r="B45" s="17">
        <v>1</v>
      </c>
      <c r="C45" s="17">
        <v>13</v>
      </c>
      <c r="D45" s="17" t="s">
        <v>191</v>
      </c>
      <c r="E45" s="25" t="s">
        <v>136</v>
      </c>
      <c r="F45" s="25" t="s">
        <v>136</v>
      </c>
      <c r="G45" s="25" t="s">
        <v>195</v>
      </c>
      <c r="H45" s="27" t="s">
        <v>130</v>
      </c>
      <c r="I45" s="17" t="s">
        <v>177</v>
      </c>
      <c r="J45" s="17" t="s">
        <v>178</v>
      </c>
      <c r="K45" s="25" t="s">
        <v>299</v>
      </c>
    </row>
    <row r="46" spans="1:11">
      <c r="B46" s="17">
        <v>2</v>
      </c>
      <c r="D46" s="17" t="s">
        <v>192</v>
      </c>
      <c r="E46" s="25"/>
      <c r="F46" s="25"/>
      <c r="G46" s="25" t="s">
        <v>196</v>
      </c>
      <c r="H46" s="27" t="s">
        <v>131</v>
      </c>
      <c r="I46" s="17" t="s">
        <v>179</v>
      </c>
      <c r="J46" s="17" t="s">
        <v>180</v>
      </c>
      <c r="K46" s="25" t="s">
        <v>300</v>
      </c>
    </row>
    <row r="47" spans="1:11">
      <c r="B47" s="17">
        <v>3</v>
      </c>
      <c r="D47" s="17" t="s">
        <v>181</v>
      </c>
      <c r="E47" s="25"/>
      <c r="F47" s="25"/>
      <c r="G47" s="25" t="s">
        <v>197</v>
      </c>
      <c r="H47" s="27" t="s">
        <v>127</v>
      </c>
      <c r="I47" s="17" t="s">
        <v>182</v>
      </c>
      <c r="J47" s="17" t="s">
        <v>183</v>
      </c>
      <c r="K47" s="25" t="s">
        <v>301</v>
      </c>
    </row>
    <row r="48" spans="1:11">
      <c r="B48" s="17">
        <v>4</v>
      </c>
      <c r="D48" s="17" t="s">
        <v>184</v>
      </c>
      <c r="E48" s="25"/>
      <c r="F48" s="25"/>
      <c r="G48" s="25"/>
      <c r="H48" s="25"/>
      <c r="I48" s="17" t="s">
        <v>79</v>
      </c>
      <c r="K48" s="25" t="s">
        <v>302</v>
      </c>
    </row>
    <row r="49" spans="2:11">
      <c r="B49" s="17">
        <v>5</v>
      </c>
      <c r="D49" s="17" t="s">
        <v>185</v>
      </c>
      <c r="E49" s="25"/>
      <c r="F49" s="25"/>
      <c r="G49" s="25"/>
      <c r="H49" s="25"/>
      <c r="K49" s="25" t="s">
        <v>303</v>
      </c>
    </row>
    <row r="50" spans="2:11">
      <c r="B50" s="17">
        <v>6</v>
      </c>
      <c r="D50" s="17" t="s">
        <v>193</v>
      </c>
      <c r="E50" s="25"/>
      <c r="F50" s="25"/>
      <c r="G50" s="25"/>
      <c r="H50" s="25"/>
      <c r="K50" s="25" t="s">
        <v>304</v>
      </c>
    </row>
    <row r="51" spans="2:11">
      <c r="B51" s="17">
        <v>7</v>
      </c>
      <c r="D51" s="17" t="s">
        <v>186</v>
      </c>
      <c r="E51" s="25"/>
      <c r="F51" s="25"/>
      <c r="G51" s="25"/>
      <c r="H51" s="25"/>
      <c r="K51" s="25" t="s">
        <v>305</v>
      </c>
    </row>
    <row r="52" spans="2:11">
      <c r="B52" s="17">
        <v>8</v>
      </c>
      <c r="E52" s="25"/>
      <c r="F52" s="25"/>
      <c r="G52" s="25"/>
      <c r="H52" s="25"/>
      <c r="K52" s="25" t="s">
        <v>306</v>
      </c>
    </row>
    <row r="53" spans="2:11">
      <c r="B53" s="17">
        <v>9</v>
      </c>
      <c r="E53" s="25"/>
      <c r="F53" s="25"/>
      <c r="G53" s="25"/>
      <c r="H53" s="25"/>
      <c r="K53" s="25" t="s">
        <v>307</v>
      </c>
    </row>
    <row r="54" spans="2:11">
      <c r="B54" s="17">
        <v>10</v>
      </c>
      <c r="E54" s="25"/>
      <c r="F54" s="25"/>
      <c r="G54" s="25"/>
      <c r="H54" s="25"/>
      <c r="K54" s="25" t="s">
        <v>308</v>
      </c>
    </row>
    <row r="55" spans="2:11">
      <c r="B55" s="17">
        <v>11</v>
      </c>
      <c r="E55" s="25"/>
      <c r="F55" s="25"/>
      <c r="G55" s="25"/>
      <c r="H55" s="25"/>
      <c r="K55" s="25" t="s">
        <v>309</v>
      </c>
    </row>
    <row r="56" spans="2:11">
      <c r="B56" s="17">
        <v>12</v>
      </c>
      <c r="E56" s="25"/>
      <c r="F56" s="25"/>
      <c r="G56" s="25"/>
      <c r="H56" s="25"/>
      <c r="K56" s="25" t="s">
        <v>310</v>
      </c>
    </row>
    <row r="57" spans="2:11">
      <c r="B57" s="17">
        <v>13</v>
      </c>
      <c r="E57" s="25"/>
      <c r="F57" s="25"/>
      <c r="G57" s="25"/>
      <c r="H57" s="24"/>
      <c r="K57" s="25" t="s">
        <v>311</v>
      </c>
    </row>
    <row r="58" spans="2:11">
      <c r="B58" s="17">
        <v>14</v>
      </c>
      <c r="E58" s="24"/>
      <c r="F58" s="24"/>
      <c r="G58" s="24"/>
    </row>
    <row r="59" spans="2:11">
      <c r="B59" s="17">
        <v>15</v>
      </c>
    </row>
    <row r="60" spans="2:11">
      <c r="B60" s="17">
        <v>16</v>
      </c>
    </row>
    <row r="61" spans="2:11">
      <c r="B61" s="17">
        <v>17</v>
      </c>
    </row>
  </sheetData>
  <mergeCells count="12">
    <mergeCell ref="F43:G43"/>
    <mergeCell ref="B26:B28"/>
    <mergeCell ref="B33:B34"/>
    <mergeCell ref="C3:C5"/>
    <mergeCell ref="B24:B25"/>
    <mergeCell ref="B15:B16"/>
    <mergeCell ref="B17:B18"/>
    <mergeCell ref="B22:B23"/>
    <mergeCell ref="B31:B32"/>
    <mergeCell ref="B19:B21"/>
    <mergeCell ref="B12:B14"/>
    <mergeCell ref="B37:B38"/>
  </mergeCells>
  <phoneticPr fontId="1"/>
  <conditionalFormatting sqref="B16 B15:C15">
    <cfRule type="expression" dxfId="6" priority="6" stopIfTrue="1">
      <formula>#REF!=0</formula>
    </cfRule>
  </conditionalFormatting>
  <conditionalFormatting sqref="B18 B17:C17">
    <cfRule type="expression" dxfId="5" priority="4" stopIfTrue="1">
      <formula>#REF!=0</formula>
    </cfRule>
  </conditionalFormatting>
  <conditionalFormatting sqref="B19:C19">
    <cfRule type="expression" dxfId="4" priority="3" stopIfTrue="1">
      <formula>#REF!=0</formula>
    </cfRule>
  </conditionalFormatting>
  <conditionalFormatting sqref="B23 B22:C22">
    <cfRule type="expression" dxfId="3" priority="2" stopIfTrue="1">
      <formula>#REF!=0</formula>
    </cfRule>
  </conditionalFormatting>
  <conditionalFormatting sqref="B12:C12">
    <cfRule type="expression" dxfId="2" priority="1" stopIfTrue="1">
      <formula>#REF!=0</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BM135"/>
  <sheetViews>
    <sheetView view="pageBreakPreview" topLeftCell="AI41" zoomScale="85" zoomScaleNormal="100" zoomScaleSheetLayoutView="85" workbookViewId="0">
      <selection activeCell="F71" sqref="F71:F74"/>
    </sheetView>
  </sheetViews>
  <sheetFormatPr defaultRowHeight="13.5"/>
  <cols>
    <col min="1" max="1" width="5.625" style="4" customWidth="1"/>
    <col min="2" max="2" width="5.375" style="4" customWidth="1"/>
    <col min="3" max="3" width="4.5" style="4" bestFit="1" customWidth="1"/>
    <col min="4" max="4" width="7.5" style="4" customWidth="1"/>
    <col min="5" max="5" width="2.25" style="1" customWidth="1"/>
    <col min="6" max="6" width="6.875" style="3" customWidth="1"/>
    <col min="7" max="7" width="8.125" style="47" customWidth="1"/>
    <col min="8" max="8" width="6.875" style="54" customWidth="1"/>
    <col min="9" max="9" width="8.125" style="47" customWidth="1"/>
    <col min="10" max="10" width="2.25" style="38" customWidth="1"/>
    <col min="11" max="11" width="6.25" style="3" customWidth="1"/>
    <col min="12" max="12" width="6.25" style="47" customWidth="1"/>
    <col min="13" max="13" width="6.625" style="5" customWidth="1"/>
    <col min="14" max="14" width="6.25" style="54" customWidth="1"/>
    <col min="15" max="15" width="6.25" style="47" customWidth="1"/>
    <col min="16" max="16" width="6.625" style="5" customWidth="1"/>
    <col min="17" max="17" width="2.25" style="38" customWidth="1"/>
    <col min="18" max="18" width="8.125" style="3" customWidth="1"/>
    <col min="19" max="19" width="6.875" style="3" customWidth="1"/>
    <col min="20" max="20" width="6.625" style="6" customWidth="1"/>
    <col min="21" max="21" width="4.625" style="6" customWidth="1"/>
    <col min="22" max="22" width="8.125" style="6" customWidth="1"/>
    <col min="23" max="23" width="2.25" style="38" customWidth="1"/>
    <col min="24" max="24" width="8" style="3" customWidth="1"/>
    <col min="25" max="25" width="6.875" style="3" customWidth="1"/>
    <col min="26" max="26" width="6.625" style="6" customWidth="1"/>
    <col min="27" max="27" width="4.625" style="6" customWidth="1"/>
    <col min="28" max="28" width="8.125" style="6" customWidth="1"/>
    <col min="29" max="29" width="2.25" style="5" customWidth="1"/>
    <col min="30" max="30" width="1.125" style="38" customWidth="1"/>
    <col min="31" max="31" width="12.75" style="54" customWidth="1"/>
    <col min="32" max="32" width="9.875" style="54" customWidth="1"/>
    <col min="33" max="33" width="2.25" style="38" customWidth="1"/>
    <col min="34" max="34" width="11.25" style="6" customWidth="1"/>
    <col min="35" max="35" width="1.125" style="6" customWidth="1"/>
    <col min="36" max="36" width="2.25" style="38" customWidth="1"/>
    <col min="37" max="37" width="10.25" style="6" customWidth="1"/>
    <col min="38" max="38" width="2.25" style="5" customWidth="1"/>
    <col min="39" max="39" width="5.625" style="54" customWidth="1"/>
    <col min="40" max="40" width="2.25" style="38" customWidth="1"/>
    <col min="41" max="41" width="8.75" style="57" customWidth="1"/>
    <col min="42" max="42" width="2.25" style="3" customWidth="1"/>
    <col min="43" max="44" width="6.125" style="3" customWidth="1"/>
    <col min="45" max="45" width="2.25" style="3" customWidth="1"/>
    <col min="46" max="46" width="6" style="7" bestFit="1" customWidth="1"/>
    <col min="47" max="48" width="6.125" style="3" customWidth="1"/>
    <col min="49" max="49" width="2.25" style="5" customWidth="1"/>
    <col min="50" max="50" width="8.375" style="54" customWidth="1"/>
    <col min="51" max="51" width="2.25" style="5" customWidth="1"/>
    <col min="52" max="52" width="12.25" style="54" customWidth="1"/>
    <col min="53" max="53" width="2.25" style="5" customWidth="1"/>
    <col min="54" max="54" width="5.5" style="54" customWidth="1"/>
    <col min="55" max="55" width="2.25" style="38" customWidth="1"/>
    <col min="56" max="56" width="12.25" style="3" bestFit="1" customWidth="1"/>
    <col min="57" max="57" width="2.25" style="5" customWidth="1"/>
    <col min="58" max="61" width="10.375" style="54" customWidth="1"/>
    <col min="62" max="62" width="2.25" style="5" customWidth="1"/>
    <col min="63" max="63" width="15.625" style="54" customWidth="1"/>
    <col min="64" max="64" width="6.25" style="3" customWidth="1"/>
    <col min="65" max="65" width="7.5" style="5" customWidth="1"/>
    <col min="66" max="16384" width="9" style="56"/>
  </cols>
  <sheetData>
    <row r="1" spans="1:65" s="50" customFormat="1" ht="13.5" customHeight="1">
      <c r="A1" s="1106" t="s">
        <v>406</v>
      </c>
      <c r="B1" s="1106" t="s">
        <v>407</v>
      </c>
      <c r="C1" s="1106" t="s">
        <v>408</v>
      </c>
      <c r="D1" s="1106" t="s">
        <v>409</v>
      </c>
      <c r="E1" s="62"/>
      <c r="F1" s="1108" t="s">
        <v>410</v>
      </c>
      <c r="G1" s="1108"/>
      <c r="H1" s="1108"/>
      <c r="I1" s="1108"/>
      <c r="J1" s="63"/>
      <c r="K1" s="1108" t="s">
        <v>411</v>
      </c>
      <c r="L1" s="1108"/>
      <c r="M1" s="1108"/>
      <c r="N1" s="1108"/>
      <c r="O1" s="1108"/>
      <c r="P1" s="1108"/>
      <c r="Q1" s="63"/>
      <c r="R1" s="1116" t="s">
        <v>412</v>
      </c>
      <c r="S1" s="1117"/>
      <c r="T1" s="1117"/>
      <c r="U1" s="1117"/>
      <c r="V1" s="1118"/>
      <c r="W1" s="63"/>
      <c r="X1" s="1122" t="s">
        <v>413</v>
      </c>
      <c r="Y1" s="1117"/>
      <c r="Z1" s="1117"/>
      <c r="AA1" s="1117"/>
      <c r="AB1" s="1118"/>
      <c r="AC1" s="63"/>
      <c r="AD1" s="63"/>
      <c r="AE1" s="1116" t="s">
        <v>414</v>
      </c>
      <c r="AF1" s="1117"/>
      <c r="AG1" s="1117"/>
      <c r="AH1" s="1117"/>
      <c r="AI1" s="1117"/>
      <c r="AJ1" s="1117"/>
      <c r="AK1" s="1118"/>
      <c r="AL1" s="63"/>
      <c r="AM1" s="1116" t="s">
        <v>415</v>
      </c>
      <c r="AN1" s="1117"/>
      <c r="AO1" s="1118"/>
      <c r="AP1" s="63"/>
      <c r="AQ1" s="1108" t="s">
        <v>416</v>
      </c>
      <c r="AR1" s="1108"/>
      <c r="AS1" s="63"/>
      <c r="AT1" s="1108" t="s">
        <v>417</v>
      </c>
      <c r="AU1" s="1108"/>
      <c r="AV1" s="1108"/>
      <c r="AW1" s="63"/>
      <c r="AX1" s="1107" t="s">
        <v>418</v>
      </c>
      <c r="AY1" s="63"/>
      <c r="AZ1" s="1107" t="s">
        <v>419</v>
      </c>
      <c r="BA1" s="63"/>
      <c r="BB1" s="1116" t="s">
        <v>420</v>
      </c>
      <c r="BC1" s="1117"/>
      <c r="BD1" s="1118"/>
      <c r="BE1" s="63"/>
      <c r="BF1" s="1122" t="s">
        <v>421</v>
      </c>
      <c r="BG1" s="1123"/>
      <c r="BH1" s="1123"/>
      <c r="BI1" s="1124"/>
      <c r="BJ1" s="63"/>
      <c r="BK1" s="1107" t="s">
        <v>422</v>
      </c>
      <c r="BL1" s="63"/>
      <c r="BM1" s="64"/>
    </row>
    <row r="2" spans="1:65" s="50" customFormat="1" ht="13.5" customHeight="1">
      <c r="A2" s="1106"/>
      <c r="B2" s="1106"/>
      <c r="C2" s="1106"/>
      <c r="D2" s="1106"/>
      <c r="E2" s="62"/>
      <c r="F2" s="1108" t="s">
        <v>423</v>
      </c>
      <c r="G2" s="1108"/>
      <c r="H2" s="1125" t="s">
        <v>424</v>
      </c>
      <c r="I2" s="1125"/>
      <c r="J2" s="65"/>
      <c r="K2" s="1108" t="s">
        <v>423</v>
      </c>
      <c r="L2" s="1108"/>
      <c r="M2" s="1126"/>
      <c r="N2" s="1125" t="s">
        <v>424</v>
      </c>
      <c r="O2" s="1125"/>
      <c r="P2" s="1125"/>
      <c r="Q2" s="65"/>
      <c r="R2" s="1119"/>
      <c r="S2" s="1120"/>
      <c r="T2" s="1120"/>
      <c r="U2" s="1120"/>
      <c r="V2" s="1121"/>
      <c r="W2" s="65"/>
      <c r="X2" s="1119"/>
      <c r="Y2" s="1120"/>
      <c r="Z2" s="1120"/>
      <c r="AA2" s="1120"/>
      <c r="AB2" s="1121"/>
      <c r="AC2" s="65"/>
      <c r="AD2" s="65"/>
      <c r="AE2" s="1119"/>
      <c r="AF2" s="1120"/>
      <c r="AG2" s="1120"/>
      <c r="AH2" s="1120"/>
      <c r="AI2" s="1120"/>
      <c r="AJ2" s="1120"/>
      <c r="AK2" s="1121"/>
      <c r="AL2" s="65"/>
      <c r="AM2" s="1119"/>
      <c r="AN2" s="1120"/>
      <c r="AO2" s="1121"/>
      <c r="AP2" s="63"/>
      <c r="AQ2" s="1129"/>
      <c r="AR2" s="1129"/>
      <c r="AS2" s="63"/>
      <c r="AT2" s="1129"/>
      <c r="AU2" s="1129"/>
      <c r="AV2" s="1129"/>
      <c r="AW2" s="65"/>
      <c r="AX2" s="1115"/>
      <c r="AY2" s="65"/>
      <c r="AZ2" s="1115"/>
      <c r="BA2" s="65"/>
      <c r="BB2" s="1119"/>
      <c r="BC2" s="1120"/>
      <c r="BD2" s="1121"/>
      <c r="BE2" s="65"/>
      <c r="BF2" s="1127" t="s">
        <v>425</v>
      </c>
      <c r="BG2" s="1156" t="s">
        <v>426</v>
      </c>
      <c r="BH2" s="1156" t="s">
        <v>427</v>
      </c>
      <c r="BI2" s="1158" t="s">
        <v>428</v>
      </c>
      <c r="BJ2" s="65"/>
      <c r="BK2" s="1115"/>
      <c r="BL2" s="63"/>
      <c r="BM2" s="64"/>
    </row>
    <row r="3" spans="1:65" s="51" customFormat="1" ht="13.5" customHeight="1">
      <c r="A3" s="1106"/>
      <c r="B3" s="1106"/>
      <c r="C3" s="1106"/>
      <c r="D3" s="1106"/>
      <c r="E3" s="66"/>
      <c r="F3" s="1122" t="s">
        <v>429</v>
      </c>
      <c r="G3" s="1124"/>
      <c r="H3" s="1122" t="s">
        <v>429</v>
      </c>
      <c r="I3" s="1124"/>
      <c r="J3" s="67"/>
      <c r="K3" s="68"/>
      <c r="L3" s="69"/>
      <c r="M3" s="70"/>
      <c r="N3" s="68"/>
      <c r="O3" s="69"/>
      <c r="P3" s="71"/>
      <c r="Q3" s="67"/>
      <c r="R3" s="68"/>
      <c r="S3" s="72"/>
      <c r="T3" s="1109" t="s">
        <v>430</v>
      </c>
      <c r="U3" s="1110"/>
      <c r="V3" s="1160"/>
      <c r="W3" s="67"/>
      <c r="X3" s="68"/>
      <c r="Y3" s="72"/>
      <c r="Z3" s="1109" t="s">
        <v>430</v>
      </c>
      <c r="AA3" s="1110"/>
      <c r="AB3" s="1111"/>
      <c r="AC3" s="70"/>
      <c r="AD3" s="70"/>
      <c r="AE3" s="73"/>
      <c r="AF3" s="74"/>
      <c r="AG3" s="75"/>
      <c r="AH3" s="1112" t="s">
        <v>431</v>
      </c>
      <c r="AI3" s="76"/>
      <c r="AJ3" s="67"/>
      <c r="AK3" s="1114"/>
      <c r="AL3" s="70"/>
      <c r="AM3" s="73"/>
      <c r="AN3" s="75"/>
      <c r="AO3" s="1112" t="s">
        <v>431</v>
      </c>
      <c r="AP3" s="67"/>
      <c r="AQ3" s="1150" t="s">
        <v>432</v>
      </c>
      <c r="AR3" s="1151"/>
      <c r="AS3" s="67"/>
      <c r="AT3" s="73"/>
      <c r="AU3" s="1152" t="s">
        <v>432</v>
      </c>
      <c r="AV3" s="1151"/>
      <c r="AW3" s="70"/>
      <c r="AX3" s="1115"/>
      <c r="AY3" s="70"/>
      <c r="AZ3" s="1115"/>
      <c r="BA3" s="70"/>
      <c r="BB3" s="73"/>
      <c r="BC3" s="75"/>
      <c r="BD3" s="1107" t="s">
        <v>431</v>
      </c>
      <c r="BE3" s="70"/>
      <c r="BF3" s="1128"/>
      <c r="BG3" s="1157"/>
      <c r="BH3" s="1157"/>
      <c r="BI3" s="1159"/>
      <c r="BJ3" s="70"/>
      <c r="BK3" s="1115"/>
      <c r="BL3" s="77"/>
      <c r="BM3" s="78"/>
    </row>
    <row r="4" spans="1:65" s="51" customFormat="1" ht="13.5" customHeight="1">
      <c r="A4" s="1107"/>
      <c r="B4" s="1107"/>
      <c r="C4" s="1107"/>
      <c r="D4" s="1107"/>
      <c r="E4" s="66"/>
      <c r="F4" s="68"/>
      <c r="G4" s="79" t="s">
        <v>433</v>
      </c>
      <c r="H4" s="68"/>
      <c r="I4" s="79" t="s">
        <v>433</v>
      </c>
      <c r="J4" s="80"/>
      <c r="K4" s="73"/>
      <c r="L4" s="81" t="s">
        <v>434</v>
      </c>
      <c r="M4" s="70"/>
      <c r="N4" s="82"/>
      <c r="O4" s="81" t="s">
        <v>434</v>
      </c>
      <c r="P4" s="71"/>
      <c r="Q4" s="65"/>
      <c r="R4" s="73"/>
      <c r="S4" s="81" t="s">
        <v>434</v>
      </c>
      <c r="T4" s="83"/>
      <c r="U4" s="84" t="s">
        <v>435</v>
      </c>
      <c r="V4" s="85"/>
      <c r="W4" s="65"/>
      <c r="X4" s="73"/>
      <c r="Y4" s="81" t="s">
        <v>434</v>
      </c>
      <c r="Z4" s="83"/>
      <c r="AA4" s="84" t="s">
        <v>435</v>
      </c>
      <c r="AB4" s="85"/>
      <c r="AC4" s="70"/>
      <c r="AD4" s="70"/>
      <c r="AE4" s="68"/>
      <c r="AF4" s="77"/>
      <c r="AG4" s="80"/>
      <c r="AH4" s="1113"/>
      <c r="AI4" s="76"/>
      <c r="AJ4" s="65"/>
      <c r="AK4" s="1114"/>
      <c r="AL4" s="70"/>
      <c r="AM4" s="68"/>
      <c r="AN4" s="80"/>
      <c r="AO4" s="1113"/>
      <c r="AP4" s="67"/>
      <c r="AQ4" s="86" t="s">
        <v>436</v>
      </c>
      <c r="AR4" s="87" t="s">
        <v>437</v>
      </c>
      <c r="AS4" s="67"/>
      <c r="AT4" s="73"/>
      <c r="AU4" s="88" t="s">
        <v>436</v>
      </c>
      <c r="AV4" s="87" t="s">
        <v>437</v>
      </c>
      <c r="AW4" s="70"/>
      <c r="AX4" s="1115"/>
      <c r="AY4" s="70"/>
      <c r="AZ4" s="1115"/>
      <c r="BA4" s="70"/>
      <c r="BB4" s="68"/>
      <c r="BC4" s="80"/>
      <c r="BD4" s="1115"/>
      <c r="BE4" s="70"/>
      <c r="BF4" s="1128"/>
      <c r="BG4" s="1157"/>
      <c r="BH4" s="1157"/>
      <c r="BI4" s="1159"/>
      <c r="BJ4" s="70"/>
      <c r="BK4" s="1115"/>
      <c r="BL4" s="74"/>
      <c r="BM4" s="78"/>
    </row>
    <row r="5" spans="1:65" s="51" customFormat="1" ht="12" customHeight="1">
      <c r="A5" s="89" t="s">
        <v>438</v>
      </c>
      <c r="B5" s="89" t="s">
        <v>439</v>
      </c>
      <c r="C5" s="89" t="s">
        <v>440</v>
      </c>
      <c r="D5" s="89" t="s">
        <v>441</v>
      </c>
      <c r="E5" s="67"/>
      <c r="F5" s="1142" t="s">
        <v>442</v>
      </c>
      <c r="G5" s="1142"/>
      <c r="H5" s="1142" t="s">
        <v>442</v>
      </c>
      <c r="I5" s="1142"/>
      <c r="J5" s="65"/>
      <c r="K5" s="1139" t="s">
        <v>443</v>
      </c>
      <c r="L5" s="1140"/>
      <c r="M5" s="1141"/>
      <c r="N5" s="1153" t="s">
        <v>443</v>
      </c>
      <c r="O5" s="1154"/>
      <c r="P5" s="1155"/>
      <c r="Q5" s="65"/>
      <c r="R5" s="1139" t="s">
        <v>444</v>
      </c>
      <c r="S5" s="1140"/>
      <c r="T5" s="1140"/>
      <c r="U5" s="1140"/>
      <c r="V5" s="1141"/>
      <c r="W5" s="65"/>
      <c r="X5" s="1142" t="s">
        <v>445</v>
      </c>
      <c r="Y5" s="1142"/>
      <c r="Z5" s="1142"/>
      <c r="AA5" s="1142"/>
      <c r="AB5" s="1142"/>
      <c r="AC5" s="70"/>
      <c r="AD5" s="70"/>
      <c r="AE5" s="1139" t="s">
        <v>446</v>
      </c>
      <c r="AF5" s="1140"/>
      <c r="AG5" s="1140"/>
      <c r="AH5" s="1140"/>
      <c r="AI5" s="1140"/>
      <c r="AJ5" s="1140"/>
      <c r="AK5" s="1141"/>
      <c r="AL5" s="70"/>
      <c r="AM5" s="1139" t="s">
        <v>447</v>
      </c>
      <c r="AN5" s="1140"/>
      <c r="AO5" s="1141"/>
      <c r="AP5" s="67"/>
      <c r="AQ5" s="1139" t="s">
        <v>448</v>
      </c>
      <c r="AR5" s="1141"/>
      <c r="AS5" s="67"/>
      <c r="AT5" s="1139" t="s">
        <v>449</v>
      </c>
      <c r="AU5" s="1140"/>
      <c r="AV5" s="1141"/>
      <c r="AW5" s="70"/>
      <c r="AX5" s="90" t="s">
        <v>450</v>
      </c>
      <c r="AY5" s="70"/>
      <c r="AZ5" s="90" t="s">
        <v>451</v>
      </c>
      <c r="BA5" s="70"/>
      <c r="BB5" s="1142" t="s">
        <v>452</v>
      </c>
      <c r="BC5" s="1142"/>
      <c r="BD5" s="1142"/>
      <c r="BE5" s="70"/>
      <c r="BF5" s="1139" t="s">
        <v>453</v>
      </c>
      <c r="BG5" s="1140"/>
      <c r="BH5" s="1140"/>
      <c r="BI5" s="1141"/>
      <c r="BJ5" s="70"/>
      <c r="BK5" s="90" t="s">
        <v>454</v>
      </c>
      <c r="BL5" s="74"/>
      <c r="BM5" s="78"/>
    </row>
    <row r="6" spans="1:65" s="53" customFormat="1" ht="3.75" customHeight="1">
      <c r="A6" s="91"/>
      <c r="B6" s="92"/>
      <c r="C6" s="92"/>
      <c r="D6" s="92"/>
      <c r="E6" s="93"/>
      <c r="F6" s="94"/>
      <c r="G6" s="95"/>
      <c r="H6" s="96"/>
      <c r="I6" s="95"/>
      <c r="J6" s="65"/>
      <c r="K6" s="97"/>
      <c r="L6" s="98"/>
      <c r="M6" s="99"/>
      <c r="N6" s="96"/>
      <c r="O6" s="98"/>
      <c r="P6" s="99"/>
      <c r="Q6" s="65"/>
      <c r="R6" s="97"/>
      <c r="S6" s="97"/>
      <c r="T6" s="100"/>
      <c r="U6" s="100"/>
      <c r="V6" s="100"/>
      <c r="W6" s="65"/>
      <c r="X6" s="97"/>
      <c r="Y6" s="97"/>
      <c r="Z6" s="100"/>
      <c r="AA6" s="100"/>
      <c r="AB6" s="100"/>
      <c r="AC6" s="70"/>
      <c r="AD6" s="70"/>
      <c r="AE6" s="96"/>
      <c r="AF6" s="101"/>
      <c r="AG6" s="65"/>
      <c r="AH6" s="102"/>
      <c r="AI6" s="103"/>
      <c r="AJ6" s="65"/>
      <c r="AK6" s="102"/>
      <c r="AL6" s="70"/>
      <c r="AM6" s="96"/>
      <c r="AN6" s="65"/>
      <c r="AO6" s="104"/>
      <c r="AP6" s="77"/>
      <c r="AQ6" s="105"/>
      <c r="AR6" s="106"/>
      <c r="AS6" s="77"/>
      <c r="AT6" s="107"/>
      <c r="AU6" s="108"/>
      <c r="AV6" s="108"/>
      <c r="AW6" s="70"/>
      <c r="AX6" s="96"/>
      <c r="AY6" s="70"/>
      <c r="AZ6" s="96"/>
      <c r="BA6" s="70"/>
      <c r="BB6" s="96"/>
      <c r="BC6" s="65"/>
      <c r="BD6" s="109"/>
      <c r="BE6" s="70"/>
      <c r="BF6" s="101"/>
      <c r="BG6" s="101"/>
      <c r="BH6" s="101"/>
      <c r="BI6" s="101"/>
      <c r="BJ6" s="70"/>
      <c r="BK6" s="96"/>
      <c r="BL6" s="110"/>
      <c r="BM6" s="111"/>
    </row>
    <row r="7" spans="1:65" s="51" customFormat="1" ht="13.5" customHeight="1">
      <c r="A7" s="1107" t="s">
        <v>455</v>
      </c>
      <c r="B7" s="1144" t="s">
        <v>456</v>
      </c>
      <c r="C7" s="1146" t="s">
        <v>457</v>
      </c>
      <c r="D7" s="1148" t="s">
        <v>458</v>
      </c>
      <c r="E7" s="112"/>
      <c r="F7" s="1132">
        <v>194120</v>
      </c>
      <c r="G7" s="1130">
        <v>258300</v>
      </c>
      <c r="H7" s="1132">
        <v>189320</v>
      </c>
      <c r="I7" s="1130">
        <v>253500</v>
      </c>
      <c r="J7" s="1134" t="s">
        <v>495</v>
      </c>
      <c r="K7" s="1135">
        <v>1820</v>
      </c>
      <c r="L7" s="1137">
        <v>2460</v>
      </c>
      <c r="M7" s="1161" t="s">
        <v>493</v>
      </c>
      <c r="N7" s="1135">
        <v>1780</v>
      </c>
      <c r="O7" s="1137">
        <v>2420</v>
      </c>
      <c r="P7" s="1161" t="s">
        <v>493</v>
      </c>
      <c r="Q7" s="1134" t="s">
        <v>495</v>
      </c>
      <c r="R7" s="1178">
        <v>14280</v>
      </c>
      <c r="S7" s="1130">
        <v>23810</v>
      </c>
      <c r="T7" s="1176">
        <v>140</v>
      </c>
      <c r="U7" s="1137">
        <v>230</v>
      </c>
      <c r="V7" s="1161" t="s">
        <v>493</v>
      </c>
      <c r="W7" s="1134" t="s">
        <v>495</v>
      </c>
      <c r="X7" s="1178">
        <v>128370</v>
      </c>
      <c r="Y7" s="1161">
        <v>64180</v>
      </c>
      <c r="Z7" s="1163">
        <v>1280</v>
      </c>
      <c r="AA7" s="1137">
        <v>640</v>
      </c>
      <c r="AB7" s="1161" t="s">
        <v>493</v>
      </c>
      <c r="AC7" s="1165" t="s">
        <v>243</v>
      </c>
      <c r="AD7" s="38"/>
      <c r="AE7" s="1166" t="s">
        <v>494</v>
      </c>
      <c r="AF7" s="1167"/>
      <c r="AG7" s="1134" t="s">
        <v>495</v>
      </c>
      <c r="AH7" s="212"/>
      <c r="AI7" s="222"/>
      <c r="AJ7" s="1191" t="s">
        <v>511</v>
      </c>
      <c r="AK7" s="218"/>
      <c r="AL7" s="1134" t="s">
        <v>495</v>
      </c>
      <c r="AM7" s="1192">
        <v>44990</v>
      </c>
      <c r="AN7" s="1134" t="s">
        <v>495</v>
      </c>
      <c r="AO7" s="1195">
        <v>390</v>
      </c>
      <c r="AP7" s="1201" t="s">
        <v>495</v>
      </c>
      <c r="AQ7" s="1180">
        <v>3200</v>
      </c>
      <c r="AR7" s="1183">
        <v>3500</v>
      </c>
      <c r="AS7" s="1186" t="s">
        <v>495</v>
      </c>
      <c r="AT7" s="1187" t="s">
        <v>512</v>
      </c>
      <c r="AU7" s="1189">
        <v>20300</v>
      </c>
      <c r="AV7" s="1221">
        <v>22600</v>
      </c>
      <c r="AW7" s="1134" t="s">
        <v>513</v>
      </c>
      <c r="AX7" s="1213">
        <v>2110</v>
      </c>
      <c r="AY7" s="1134" t="s">
        <v>513</v>
      </c>
      <c r="AZ7" s="1211" t="s">
        <v>509</v>
      </c>
      <c r="BA7" s="1134" t="s">
        <v>513</v>
      </c>
      <c r="BB7" s="1213">
        <v>40990</v>
      </c>
      <c r="BC7" s="1134" t="s">
        <v>495</v>
      </c>
      <c r="BD7" s="1195">
        <v>400</v>
      </c>
      <c r="BE7" s="1134" t="s">
        <v>513</v>
      </c>
      <c r="BF7" s="1215" t="s">
        <v>510</v>
      </c>
      <c r="BG7" s="1207" t="s">
        <v>245</v>
      </c>
      <c r="BH7" s="1207" t="s">
        <v>245</v>
      </c>
      <c r="BI7" s="1209" t="s">
        <v>245</v>
      </c>
      <c r="BJ7" s="1134"/>
      <c r="BK7" s="1211" t="s">
        <v>514</v>
      </c>
      <c r="BL7" s="110"/>
      <c r="BM7" s="78"/>
    </row>
    <row r="8" spans="1:65" s="51" customFormat="1" ht="13.5" customHeight="1">
      <c r="A8" s="1115"/>
      <c r="B8" s="1145"/>
      <c r="C8" s="1147"/>
      <c r="D8" s="1149"/>
      <c r="E8" s="112"/>
      <c r="F8" s="1133"/>
      <c r="G8" s="1131"/>
      <c r="H8" s="1133"/>
      <c r="I8" s="1131"/>
      <c r="J8" s="1134"/>
      <c r="K8" s="1136"/>
      <c r="L8" s="1138"/>
      <c r="M8" s="1162"/>
      <c r="N8" s="1136"/>
      <c r="O8" s="1138"/>
      <c r="P8" s="1162"/>
      <c r="Q8" s="1134"/>
      <c r="R8" s="1179"/>
      <c r="S8" s="1131"/>
      <c r="T8" s="1177"/>
      <c r="U8" s="1138"/>
      <c r="V8" s="1162"/>
      <c r="W8" s="1134"/>
      <c r="X8" s="1179"/>
      <c r="Y8" s="1162"/>
      <c r="Z8" s="1164"/>
      <c r="AA8" s="1138"/>
      <c r="AB8" s="1162"/>
      <c r="AC8" s="1165"/>
      <c r="AD8" s="38"/>
      <c r="AE8" s="1168"/>
      <c r="AF8" s="1169"/>
      <c r="AG8" s="1134"/>
      <c r="AH8" s="213"/>
      <c r="AI8" s="222"/>
      <c r="AJ8" s="1191"/>
      <c r="AK8" s="219"/>
      <c r="AL8" s="1134"/>
      <c r="AM8" s="1193"/>
      <c r="AN8" s="1134"/>
      <c r="AO8" s="1196"/>
      <c r="AP8" s="1201"/>
      <c r="AQ8" s="1181"/>
      <c r="AR8" s="1184"/>
      <c r="AS8" s="1186"/>
      <c r="AT8" s="1188"/>
      <c r="AU8" s="1190"/>
      <c r="AV8" s="1198"/>
      <c r="AW8" s="1134"/>
      <c r="AX8" s="1214"/>
      <c r="AY8" s="1134"/>
      <c r="AZ8" s="1212"/>
      <c r="BA8" s="1134"/>
      <c r="BB8" s="1214"/>
      <c r="BC8" s="1134"/>
      <c r="BD8" s="1196"/>
      <c r="BE8" s="1134"/>
      <c r="BF8" s="1216"/>
      <c r="BG8" s="1208"/>
      <c r="BH8" s="1208"/>
      <c r="BI8" s="1210"/>
      <c r="BJ8" s="1134"/>
      <c r="BK8" s="1212"/>
      <c r="BL8" s="110"/>
      <c r="BM8" s="78"/>
    </row>
    <row r="9" spans="1:65" s="51" customFormat="1" ht="13.5" customHeight="1">
      <c r="A9" s="1115"/>
      <c r="B9" s="1145"/>
      <c r="C9" s="1147"/>
      <c r="D9" s="1149"/>
      <c r="E9" s="112"/>
      <c r="F9" s="1133"/>
      <c r="G9" s="1131"/>
      <c r="H9" s="1133"/>
      <c r="I9" s="1131"/>
      <c r="J9" s="1134"/>
      <c r="K9" s="1136"/>
      <c r="L9" s="1138"/>
      <c r="M9" s="1162"/>
      <c r="N9" s="1136"/>
      <c r="O9" s="1138"/>
      <c r="P9" s="1162"/>
      <c r="Q9" s="1134"/>
      <c r="R9" s="1179"/>
      <c r="S9" s="1131"/>
      <c r="T9" s="1177"/>
      <c r="U9" s="1138"/>
      <c r="V9" s="1162"/>
      <c r="W9" s="1134"/>
      <c r="X9" s="1179"/>
      <c r="Y9" s="1162"/>
      <c r="Z9" s="1164"/>
      <c r="AA9" s="1138"/>
      <c r="AB9" s="1162"/>
      <c r="AC9" s="1165"/>
      <c r="AD9" s="38"/>
      <c r="AE9" s="214" t="s">
        <v>496</v>
      </c>
      <c r="AF9" s="215">
        <v>207000</v>
      </c>
      <c r="AG9" s="1134"/>
      <c r="AH9" s="219">
        <v>2070</v>
      </c>
      <c r="AI9" s="222"/>
      <c r="AJ9" s="1191"/>
      <c r="AK9" s="219"/>
      <c r="AL9" s="1134"/>
      <c r="AM9" s="1193"/>
      <c r="AN9" s="1134"/>
      <c r="AO9" s="1196"/>
      <c r="AP9" s="1201"/>
      <c r="AQ9" s="1181"/>
      <c r="AR9" s="1184"/>
      <c r="AS9" s="1186"/>
      <c r="AT9" s="1188" t="s">
        <v>515</v>
      </c>
      <c r="AU9" s="1190">
        <v>11200</v>
      </c>
      <c r="AV9" s="1198">
        <v>12400</v>
      </c>
      <c r="AW9" s="1134"/>
      <c r="AX9" s="1214"/>
      <c r="AY9" s="1134"/>
      <c r="AZ9" s="1212"/>
      <c r="BA9" s="1134"/>
      <c r="BB9" s="1214"/>
      <c r="BC9" s="1134"/>
      <c r="BD9" s="1196"/>
      <c r="BE9" s="1134"/>
      <c r="BF9" s="1216"/>
      <c r="BG9" s="1208"/>
      <c r="BH9" s="1208"/>
      <c r="BI9" s="1210"/>
      <c r="BJ9" s="1134"/>
      <c r="BK9" s="1212"/>
      <c r="BL9" s="110"/>
      <c r="BM9" s="78"/>
    </row>
    <row r="10" spans="1:65" s="51" customFormat="1" ht="13.5" customHeight="1">
      <c r="A10" s="1115"/>
      <c r="B10" s="1145"/>
      <c r="C10" s="1147"/>
      <c r="D10" s="1149"/>
      <c r="E10" s="112"/>
      <c r="F10" s="1133"/>
      <c r="G10" s="1131"/>
      <c r="H10" s="1133"/>
      <c r="I10" s="1131"/>
      <c r="J10" s="1134"/>
      <c r="K10" s="1136"/>
      <c r="L10" s="1138"/>
      <c r="M10" s="1162"/>
      <c r="N10" s="1136"/>
      <c r="O10" s="1138"/>
      <c r="P10" s="1162"/>
      <c r="Q10" s="1134"/>
      <c r="R10" s="1179"/>
      <c r="S10" s="1131"/>
      <c r="T10" s="1177"/>
      <c r="U10" s="1138"/>
      <c r="V10" s="1162"/>
      <c r="W10" s="1134"/>
      <c r="X10" s="1179"/>
      <c r="Y10" s="1162"/>
      <c r="Z10" s="1164"/>
      <c r="AA10" s="1138"/>
      <c r="AB10" s="1162"/>
      <c r="AC10" s="1165"/>
      <c r="AD10" s="38"/>
      <c r="AE10" s="214" t="s">
        <v>497</v>
      </c>
      <c r="AF10" s="215">
        <v>221200</v>
      </c>
      <c r="AG10" s="1134"/>
      <c r="AH10" s="219">
        <v>2210</v>
      </c>
      <c r="AI10" s="222"/>
      <c r="AJ10" s="1191"/>
      <c r="AK10" s="219"/>
      <c r="AL10" s="1134"/>
      <c r="AM10" s="1193"/>
      <c r="AN10" s="1134"/>
      <c r="AO10" s="1196"/>
      <c r="AP10" s="1201"/>
      <c r="AQ10" s="1181"/>
      <c r="AR10" s="1184"/>
      <c r="AS10" s="1186"/>
      <c r="AT10" s="1188"/>
      <c r="AU10" s="1190"/>
      <c r="AV10" s="1198"/>
      <c r="AW10" s="1134"/>
      <c r="AX10" s="1214"/>
      <c r="AY10" s="1134"/>
      <c r="AZ10" s="1212"/>
      <c r="BA10" s="1134"/>
      <c r="BB10" s="1214"/>
      <c r="BC10" s="1134"/>
      <c r="BD10" s="1196"/>
      <c r="BE10" s="1134"/>
      <c r="BF10" s="1216"/>
      <c r="BG10" s="1208"/>
      <c r="BH10" s="1208"/>
      <c r="BI10" s="1210"/>
      <c r="BJ10" s="1134"/>
      <c r="BK10" s="1212"/>
      <c r="BL10" s="110"/>
      <c r="BM10" s="78"/>
    </row>
    <row r="11" spans="1:65" s="51" customFormat="1" ht="13.5" customHeight="1">
      <c r="A11" s="1115"/>
      <c r="B11" s="1145"/>
      <c r="C11" s="1147"/>
      <c r="D11" s="1202" t="s">
        <v>459</v>
      </c>
      <c r="E11" s="112"/>
      <c r="F11" s="1203">
        <v>258300</v>
      </c>
      <c r="G11" s="1204"/>
      <c r="H11" s="1203">
        <v>253500</v>
      </c>
      <c r="I11" s="1204"/>
      <c r="J11" s="1134" t="s">
        <v>495</v>
      </c>
      <c r="K11" s="1239">
        <v>2460</v>
      </c>
      <c r="L11" s="1170"/>
      <c r="M11" s="1173" t="s">
        <v>493</v>
      </c>
      <c r="N11" s="1239">
        <v>2420</v>
      </c>
      <c r="O11" s="1170"/>
      <c r="P11" s="1173" t="s">
        <v>493</v>
      </c>
      <c r="Q11" s="1134" t="s">
        <v>495</v>
      </c>
      <c r="R11" s="1233">
        <v>23810</v>
      </c>
      <c r="S11" s="1204"/>
      <c r="T11" s="1236">
        <v>230</v>
      </c>
      <c r="U11" s="1170"/>
      <c r="V11" s="1173" t="s">
        <v>493</v>
      </c>
      <c r="W11" s="1134" t="s">
        <v>495</v>
      </c>
      <c r="X11" s="1233">
        <v>64180</v>
      </c>
      <c r="Y11" s="1173"/>
      <c r="Z11" s="1236">
        <v>640</v>
      </c>
      <c r="AA11" s="1170"/>
      <c r="AB11" s="1173" t="s">
        <v>493</v>
      </c>
      <c r="AC11" s="1165"/>
      <c r="AD11" s="38"/>
      <c r="AE11" s="214" t="s">
        <v>498</v>
      </c>
      <c r="AF11" s="215">
        <v>249800</v>
      </c>
      <c r="AG11" s="1134"/>
      <c r="AH11" s="219">
        <v>2490</v>
      </c>
      <c r="AI11" s="222"/>
      <c r="AJ11" s="1191"/>
      <c r="AK11" s="219"/>
      <c r="AL11" s="1134"/>
      <c r="AM11" s="1193"/>
      <c r="AN11" s="1134"/>
      <c r="AO11" s="1196"/>
      <c r="AP11" s="1201"/>
      <c r="AQ11" s="1181"/>
      <c r="AR11" s="1184"/>
      <c r="AS11" s="1186"/>
      <c r="AT11" s="1188" t="s">
        <v>516</v>
      </c>
      <c r="AU11" s="1190">
        <v>9700</v>
      </c>
      <c r="AV11" s="1198">
        <v>10800</v>
      </c>
      <c r="AW11" s="1134"/>
      <c r="AX11" s="1214"/>
      <c r="AY11" s="1134"/>
      <c r="AZ11" s="1199">
        <v>0.1</v>
      </c>
      <c r="BA11" s="1134"/>
      <c r="BB11" s="1214"/>
      <c r="BC11" s="1134"/>
      <c r="BD11" s="1196"/>
      <c r="BE11" s="1134"/>
      <c r="BF11" s="1217">
        <v>0.02</v>
      </c>
      <c r="BG11" s="1219">
        <v>0.04</v>
      </c>
      <c r="BH11" s="1219">
        <v>0.06</v>
      </c>
      <c r="BI11" s="1228">
        <v>0.08</v>
      </c>
      <c r="BJ11" s="1134"/>
      <c r="BK11" s="1199">
        <v>0.79</v>
      </c>
      <c r="BL11" s="110"/>
      <c r="BM11" s="78"/>
    </row>
    <row r="12" spans="1:65" s="51" customFormat="1" ht="13.5" customHeight="1">
      <c r="A12" s="1115"/>
      <c r="B12" s="1145"/>
      <c r="C12" s="1147"/>
      <c r="D12" s="1149"/>
      <c r="E12" s="112"/>
      <c r="F12" s="1193"/>
      <c r="G12" s="1205"/>
      <c r="H12" s="1193"/>
      <c r="I12" s="1205"/>
      <c r="J12" s="1134"/>
      <c r="K12" s="1168"/>
      <c r="L12" s="1171"/>
      <c r="M12" s="1174"/>
      <c r="N12" s="1168"/>
      <c r="O12" s="1171"/>
      <c r="P12" s="1174"/>
      <c r="Q12" s="1134"/>
      <c r="R12" s="1234"/>
      <c r="S12" s="1205"/>
      <c r="T12" s="1237"/>
      <c r="U12" s="1171"/>
      <c r="V12" s="1174"/>
      <c r="W12" s="1134"/>
      <c r="X12" s="1234"/>
      <c r="Y12" s="1174"/>
      <c r="Z12" s="1237"/>
      <c r="AA12" s="1171"/>
      <c r="AB12" s="1174"/>
      <c r="AC12" s="1165"/>
      <c r="AD12" s="38"/>
      <c r="AE12" s="214" t="s">
        <v>499</v>
      </c>
      <c r="AF12" s="215">
        <v>278400</v>
      </c>
      <c r="AG12" s="1134"/>
      <c r="AH12" s="219">
        <v>2780</v>
      </c>
      <c r="AI12" s="222"/>
      <c r="AJ12" s="1191"/>
      <c r="AK12" s="219"/>
      <c r="AL12" s="1134"/>
      <c r="AM12" s="1193"/>
      <c r="AN12" s="1134"/>
      <c r="AO12" s="1196"/>
      <c r="AP12" s="1201"/>
      <c r="AQ12" s="1181"/>
      <c r="AR12" s="1184"/>
      <c r="AS12" s="1186"/>
      <c r="AT12" s="1188"/>
      <c r="AU12" s="1190"/>
      <c r="AV12" s="1198"/>
      <c r="AW12" s="1134"/>
      <c r="AX12" s="1214"/>
      <c r="AY12" s="1134"/>
      <c r="AZ12" s="1199"/>
      <c r="BA12" s="1134"/>
      <c r="BB12" s="1214"/>
      <c r="BC12" s="1134"/>
      <c r="BD12" s="1196"/>
      <c r="BE12" s="1134"/>
      <c r="BF12" s="1217"/>
      <c r="BG12" s="1219"/>
      <c r="BH12" s="1219"/>
      <c r="BI12" s="1228"/>
      <c r="BJ12" s="1134"/>
      <c r="BK12" s="1199"/>
      <c r="BL12" s="110"/>
      <c r="BM12" s="78"/>
    </row>
    <row r="13" spans="1:65" s="51" customFormat="1" ht="13.5" customHeight="1">
      <c r="A13" s="1115"/>
      <c r="B13" s="1145"/>
      <c r="C13" s="1147"/>
      <c r="D13" s="1149"/>
      <c r="E13" s="112"/>
      <c r="F13" s="1193"/>
      <c r="G13" s="1205"/>
      <c r="H13" s="1193"/>
      <c r="I13" s="1205"/>
      <c r="J13" s="1134"/>
      <c r="K13" s="1168"/>
      <c r="L13" s="1171"/>
      <c r="M13" s="1174"/>
      <c r="N13" s="1168"/>
      <c r="O13" s="1171"/>
      <c r="P13" s="1174"/>
      <c r="Q13" s="1134"/>
      <c r="R13" s="1234"/>
      <c r="S13" s="1205"/>
      <c r="T13" s="1237"/>
      <c r="U13" s="1171"/>
      <c r="V13" s="1174"/>
      <c r="W13" s="1134"/>
      <c r="X13" s="1234"/>
      <c r="Y13" s="1174"/>
      <c r="Z13" s="1237"/>
      <c r="AA13" s="1171"/>
      <c r="AB13" s="1174"/>
      <c r="AC13" s="1165"/>
      <c r="AD13" s="38"/>
      <c r="AE13" s="214" t="s">
        <v>500</v>
      </c>
      <c r="AF13" s="215">
        <v>307000</v>
      </c>
      <c r="AG13" s="1134"/>
      <c r="AH13" s="219">
        <v>3070</v>
      </c>
      <c r="AI13" s="222"/>
      <c r="AJ13" s="1191"/>
      <c r="AK13" s="219"/>
      <c r="AL13" s="1134"/>
      <c r="AM13" s="1193"/>
      <c r="AN13" s="1134"/>
      <c r="AO13" s="1196"/>
      <c r="AP13" s="1201"/>
      <c r="AQ13" s="1181"/>
      <c r="AR13" s="1184"/>
      <c r="AS13" s="1186"/>
      <c r="AT13" s="1188" t="s">
        <v>517</v>
      </c>
      <c r="AU13" s="1190">
        <v>8700</v>
      </c>
      <c r="AV13" s="1198">
        <v>9700</v>
      </c>
      <c r="AW13" s="1134"/>
      <c r="AX13" s="1214"/>
      <c r="AY13" s="1134"/>
      <c r="AZ13" s="1199"/>
      <c r="BA13" s="1134"/>
      <c r="BB13" s="1214"/>
      <c r="BC13" s="1134"/>
      <c r="BD13" s="1196"/>
      <c r="BE13" s="1134"/>
      <c r="BF13" s="1217"/>
      <c r="BG13" s="1219"/>
      <c r="BH13" s="1219"/>
      <c r="BI13" s="1228"/>
      <c r="BJ13" s="1134"/>
      <c r="BK13" s="1199"/>
      <c r="BL13" s="110"/>
      <c r="BM13" s="78"/>
    </row>
    <row r="14" spans="1:65" s="51" customFormat="1" ht="13.5" customHeight="1">
      <c r="A14" s="1115"/>
      <c r="B14" s="1145"/>
      <c r="C14" s="1147"/>
      <c r="D14" s="1149"/>
      <c r="E14" s="112"/>
      <c r="F14" s="1193"/>
      <c r="G14" s="1206"/>
      <c r="H14" s="1193"/>
      <c r="I14" s="1206"/>
      <c r="J14" s="1134"/>
      <c r="K14" s="1240"/>
      <c r="L14" s="1172"/>
      <c r="M14" s="1175"/>
      <c r="N14" s="1240"/>
      <c r="O14" s="1172"/>
      <c r="P14" s="1175"/>
      <c r="Q14" s="1134"/>
      <c r="R14" s="1234"/>
      <c r="S14" s="1206"/>
      <c r="T14" s="1237"/>
      <c r="U14" s="1172"/>
      <c r="V14" s="1174"/>
      <c r="W14" s="1134"/>
      <c r="X14" s="1235"/>
      <c r="Y14" s="1175"/>
      <c r="Z14" s="1238"/>
      <c r="AA14" s="1172"/>
      <c r="AB14" s="1175"/>
      <c r="AC14" s="1165"/>
      <c r="AD14" s="38"/>
      <c r="AE14" s="214" t="s">
        <v>501</v>
      </c>
      <c r="AF14" s="215">
        <v>335600</v>
      </c>
      <c r="AG14" s="1134"/>
      <c r="AH14" s="219">
        <v>3350</v>
      </c>
      <c r="AI14" s="222"/>
      <c r="AJ14" s="1191"/>
      <c r="AK14" s="219" t="s">
        <v>518</v>
      </c>
      <c r="AL14" s="1134"/>
      <c r="AM14" s="1194"/>
      <c r="AN14" s="1134"/>
      <c r="AO14" s="1197"/>
      <c r="AP14" s="1201"/>
      <c r="AQ14" s="1182"/>
      <c r="AR14" s="1185"/>
      <c r="AS14" s="1186"/>
      <c r="AT14" s="1230"/>
      <c r="AU14" s="1231"/>
      <c r="AV14" s="1232"/>
      <c r="AW14" s="1134"/>
      <c r="AX14" s="1222"/>
      <c r="AY14" s="1134"/>
      <c r="AZ14" s="1200"/>
      <c r="BA14" s="1134"/>
      <c r="BB14" s="1214"/>
      <c r="BC14" s="1134"/>
      <c r="BD14" s="1196"/>
      <c r="BE14" s="1134"/>
      <c r="BF14" s="1218"/>
      <c r="BG14" s="1220"/>
      <c r="BH14" s="1220"/>
      <c r="BI14" s="1229"/>
      <c r="BJ14" s="1134"/>
      <c r="BK14" s="1200"/>
      <c r="BL14" s="110"/>
      <c r="BM14" s="78"/>
    </row>
    <row r="15" spans="1:65" s="51" customFormat="1" ht="13.5" customHeight="1">
      <c r="A15" s="1115"/>
      <c r="B15" s="1223" t="s">
        <v>460</v>
      </c>
      <c r="C15" s="1146" t="s">
        <v>457</v>
      </c>
      <c r="D15" s="1148" t="s">
        <v>458</v>
      </c>
      <c r="E15" s="112"/>
      <c r="F15" s="1132">
        <v>150390</v>
      </c>
      <c r="G15" s="1130">
        <v>214570</v>
      </c>
      <c r="H15" s="1132">
        <v>147360</v>
      </c>
      <c r="I15" s="1130">
        <v>211540</v>
      </c>
      <c r="J15" s="1134" t="s">
        <v>495</v>
      </c>
      <c r="K15" s="1135">
        <v>1390</v>
      </c>
      <c r="L15" s="1137">
        <v>2030</v>
      </c>
      <c r="M15" s="1161" t="s">
        <v>493</v>
      </c>
      <c r="N15" s="1135">
        <v>1360</v>
      </c>
      <c r="O15" s="1137">
        <v>2000</v>
      </c>
      <c r="P15" s="1161" t="s">
        <v>493</v>
      </c>
      <c r="Q15" s="1134" t="s">
        <v>495</v>
      </c>
      <c r="R15" s="1178">
        <v>12620</v>
      </c>
      <c r="S15" s="1130">
        <v>22150</v>
      </c>
      <c r="T15" s="1176">
        <v>120</v>
      </c>
      <c r="U15" s="1137">
        <v>210</v>
      </c>
      <c r="V15" s="1161" t="s">
        <v>493</v>
      </c>
      <c r="W15" s="1134" t="s">
        <v>495</v>
      </c>
      <c r="X15" s="1178">
        <v>128370</v>
      </c>
      <c r="Y15" s="1161">
        <v>64180</v>
      </c>
      <c r="Z15" s="1163">
        <v>1280</v>
      </c>
      <c r="AA15" s="1137">
        <v>640</v>
      </c>
      <c r="AB15" s="1161" t="s">
        <v>493</v>
      </c>
      <c r="AC15" s="1165"/>
      <c r="AD15" s="38"/>
      <c r="AE15" s="214" t="s">
        <v>502</v>
      </c>
      <c r="AF15" s="215">
        <v>364200</v>
      </c>
      <c r="AG15" s="1134"/>
      <c r="AH15" s="219">
        <v>3640</v>
      </c>
      <c r="AI15" s="222"/>
      <c r="AJ15" s="1191"/>
      <c r="AK15" s="223" t="s">
        <v>519</v>
      </c>
      <c r="AL15" s="1134" t="s">
        <v>495</v>
      </c>
      <c r="AM15" s="1192">
        <v>30430</v>
      </c>
      <c r="AN15" s="1134" t="s">
        <v>495</v>
      </c>
      <c r="AO15" s="1195">
        <v>240</v>
      </c>
      <c r="AP15" s="1201" t="s">
        <v>495</v>
      </c>
      <c r="AQ15" s="1180">
        <v>2000</v>
      </c>
      <c r="AR15" s="1183">
        <v>2200</v>
      </c>
      <c r="AS15" s="1186" t="s">
        <v>495</v>
      </c>
      <c r="AT15" s="1187" t="s">
        <v>512</v>
      </c>
      <c r="AU15" s="1189">
        <v>25700</v>
      </c>
      <c r="AV15" s="1221">
        <v>28600</v>
      </c>
      <c r="AW15" s="1134" t="s">
        <v>513</v>
      </c>
      <c r="AX15" s="1213">
        <v>1330</v>
      </c>
      <c r="AY15" s="1134" t="s">
        <v>513</v>
      </c>
      <c r="AZ15" s="1211" t="s">
        <v>244</v>
      </c>
      <c r="BA15" s="1134" t="s">
        <v>513</v>
      </c>
      <c r="BB15" s="1213">
        <v>25890</v>
      </c>
      <c r="BC15" s="1134" t="s">
        <v>495</v>
      </c>
      <c r="BD15" s="1195">
        <v>250</v>
      </c>
      <c r="BE15" s="1134" t="s">
        <v>513</v>
      </c>
      <c r="BF15" s="1215" t="s">
        <v>245</v>
      </c>
      <c r="BG15" s="1207" t="s">
        <v>245</v>
      </c>
      <c r="BH15" s="1207" t="s">
        <v>245</v>
      </c>
      <c r="BI15" s="1209" t="s">
        <v>245</v>
      </c>
      <c r="BJ15" s="224"/>
      <c r="BK15" s="1241" t="s">
        <v>520</v>
      </c>
      <c r="BL15" s="110"/>
      <c r="BM15" s="78"/>
    </row>
    <row r="16" spans="1:65" s="51" customFormat="1" ht="13.5" customHeight="1">
      <c r="A16" s="1115"/>
      <c r="B16" s="1224"/>
      <c r="C16" s="1147"/>
      <c r="D16" s="1149"/>
      <c r="E16" s="112"/>
      <c r="F16" s="1133"/>
      <c r="G16" s="1131"/>
      <c r="H16" s="1133"/>
      <c r="I16" s="1131"/>
      <c r="J16" s="1134"/>
      <c r="K16" s="1136"/>
      <c r="L16" s="1138"/>
      <c r="M16" s="1162"/>
      <c r="N16" s="1136"/>
      <c r="O16" s="1138"/>
      <c r="P16" s="1162"/>
      <c r="Q16" s="1134"/>
      <c r="R16" s="1179"/>
      <c r="S16" s="1131"/>
      <c r="T16" s="1177"/>
      <c r="U16" s="1138"/>
      <c r="V16" s="1162"/>
      <c r="W16" s="1134"/>
      <c r="X16" s="1179"/>
      <c r="Y16" s="1162"/>
      <c r="Z16" s="1164"/>
      <c r="AA16" s="1138"/>
      <c r="AB16" s="1162"/>
      <c r="AC16" s="1165"/>
      <c r="AD16" s="38"/>
      <c r="AE16" s="214" t="s">
        <v>503</v>
      </c>
      <c r="AF16" s="215">
        <v>392700</v>
      </c>
      <c r="AG16" s="1134"/>
      <c r="AH16" s="219">
        <v>3920</v>
      </c>
      <c r="AI16" s="222"/>
      <c r="AJ16" s="1191"/>
      <c r="AK16" s="219"/>
      <c r="AL16" s="1134"/>
      <c r="AM16" s="1193"/>
      <c r="AN16" s="1134"/>
      <c r="AO16" s="1196"/>
      <c r="AP16" s="1201"/>
      <c r="AQ16" s="1181"/>
      <c r="AR16" s="1184"/>
      <c r="AS16" s="1186"/>
      <c r="AT16" s="1188"/>
      <c r="AU16" s="1190"/>
      <c r="AV16" s="1198"/>
      <c r="AW16" s="1134"/>
      <c r="AX16" s="1214"/>
      <c r="AY16" s="1134"/>
      <c r="AZ16" s="1212"/>
      <c r="BA16" s="1134"/>
      <c r="BB16" s="1214"/>
      <c r="BC16" s="1134"/>
      <c r="BD16" s="1196"/>
      <c r="BE16" s="1134"/>
      <c r="BF16" s="1216"/>
      <c r="BG16" s="1208"/>
      <c r="BH16" s="1208"/>
      <c r="BI16" s="1210"/>
      <c r="BJ16" s="224"/>
      <c r="BK16" s="1242"/>
      <c r="BL16" s="110"/>
      <c r="BM16" s="78"/>
    </row>
    <row r="17" spans="1:65" s="51" customFormat="1" ht="13.5" customHeight="1">
      <c r="A17" s="1115"/>
      <c r="B17" s="1224"/>
      <c r="C17" s="1147"/>
      <c r="D17" s="1149"/>
      <c r="E17" s="112"/>
      <c r="F17" s="1133"/>
      <c r="G17" s="1131"/>
      <c r="H17" s="1133"/>
      <c r="I17" s="1131"/>
      <c r="J17" s="1134"/>
      <c r="K17" s="1136"/>
      <c r="L17" s="1138"/>
      <c r="M17" s="1162"/>
      <c r="N17" s="1136"/>
      <c r="O17" s="1138"/>
      <c r="P17" s="1162"/>
      <c r="Q17" s="1134"/>
      <c r="R17" s="1179"/>
      <c r="S17" s="1131"/>
      <c r="T17" s="1177"/>
      <c r="U17" s="1138"/>
      <c r="V17" s="1162"/>
      <c r="W17" s="1134"/>
      <c r="X17" s="1179"/>
      <c r="Y17" s="1162"/>
      <c r="Z17" s="1164"/>
      <c r="AA17" s="1138"/>
      <c r="AB17" s="1162"/>
      <c r="AC17" s="1165"/>
      <c r="AD17" s="38"/>
      <c r="AE17" s="214" t="s">
        <v>504</v>
      </c>
      <c r="AF17" s="215">
        <v>421300</v>
      </c>
      <c r="AG17" s="1134"/>
      <c r="AH17" s="219">
        <v>4210</v>
      </c>
      <c r="AI17" s="222"/>
      <c r="AJ17" s="1191"/>
      <c r="AK17" s="219"/>
      <c r="AL17" s="1134"/>
      <c r="AM17" s="1193"/>
      <c r="AN17" s="1134"/>
      <c r="AO17" s="1196"/>
      <c r="AP17" s="1201"/>
      <c r="AQ17" s="1181"/>
      <c r="AR17" s="1184"/>
      <c r="AS17" s="1186"/>
      <c r="AT17" s="1188" t="s">
        <v>515</v>
      </c>
      <c r="AU17" s="1190">
        <v>14200</v>
      </c>
      <c r="AV17" s="1198">
        <v>15700</v>
      </c>
      <c r="AW17" s="1134"/>
      <c r="AX17" s="1214"/>
      <c r="AY17" s="1134"/>
      <c r="AZ17" s="1212"/>
      <c r="BA17" s="1134"/>
      <c r="BB17" s="1214"/>
      <c r="BC17" s="1134"/>
      <c r="BD17" s="1196"/>
      <c r="BE17" s="1134"/>
      <c r="BF17" s="1216"/>
      <c r="BG17" s="1208"/>
      <c r="BH17" s="1208"/>
      <c r="BI17" s="1210"/>
      <c r="BJ17" s="224"/>
      <c r="BK17" s="221" t="s">
        <v>521</v>
      </c>
      <c r="BL17" s="110"/>
      <c r="BM17" s="78"/>
    </row>
    <row r="18" spans="1:65" s="51" customFormat="1" ht="13.5" customHeight="1">
      <c r="A18" s="1115"/>
      <c r="B18" s="1224"/>
      <c r="C18" s="1147"/>
      <c r="D18" s="1149"/>
      <c r="E18" s="112"/>
      <c r="F18" s="1133"/>
      <c r="G18" s="1131"/>
      <c r="H18" s="1133"/>
      <c r="I18" s="1131"/>
      <c r="J18" s="1134"/>
      <c r="K18" s="1136"/>
      <c r="L18" s="1138"/>
      <c r="M18" s="1162"/>
      <c r="N18" s="1136"/>
      <c r="O18" s="1138"/>
      <c r="P18" s="1162"/>
      <c r="Q18" s="1134"/>
      <c r="R18" s="1179"/>
      <c r="S18" s="1131"/>
      <c r="T18" s="1177"/>
      <c r="U18" s="1138"/>
      <c r="V18" s="1162"/>
      <c r="W18" s="1134"/>
      <c r="X18" s="1179"/>
      <c r="Y18" s="1162"/>
      <c r="Z18" s="1164"/>
      <c r="AA18" s="1138"/>
      <c r="AB18" s="1162"/>
      <c r="AC18" s="1165"/>
      <c r="AD18" s="38"/>
      <c r="AE18" s="214" t="s">
        <v>505</v>
      </c>
      <c r="AF18" s="215">
        <v>449900</v>
      </c>
      <c r="AG18" s="1134"/>
      <c r="AH18" s="219">
        <v>4490</v>
      </c>
      <c r="AI18" s="222"/>
      <c r="AJ18" s="1191"/>
      <c r="AK18" s="219"/>
      <c r="AL18" s="1134"/>
      <c r="AM18" s="1193"/>
      <c r="AN18" s="1134"/>
      <c r="AO18" s="1196"/>
      <c r="AP18" s="1201"/>
      <c r="AQ18" s="1181"/>
      <c r="AR18" s="1184"/>
      <c r="AS18" s="1186"/>
      <c r="AT18" s="1188"/>
      <c r="AU18" s="1190"/>
      <c r="AV18" s="1198"/>
      <c r="AW18" s="1134"/>
      <c r="AX18" s="1214"/>
      <c r="AY18" s="1134"/>
      <c r="AZ18" s="1212"/>
      <c r="BA18" s="1134"/>
      <c r="BB18" s="1214"/>
      <c r="BC18" s="1134"/>
      <c r="BD18" s="1196"/>
      <c r="BE18" s="1134"/>
      <c r="BF18" s="1216"/>
      <c r="BG18" s="1208"/>
      <c r="BH18" s="1208"/>
      <c r="BI18" s="1210"/>
      <c r="BJ18" s="224"/>
      <c r="BK18" s="225">
        <v>0.8</v>
      </c>
      <c r="BL18" s="110"/>
      <c r="BM18" s="78"/>
    </row>
    <row r="19" spans="1:65" s="51" customFormat="1" ht="13.5" customHeight="1">
      <c r="A19" s="1115"/>
      <c r="B19" s="1224"/>
      <c r="C19" s="1147"/>
      <c r="D19" s="1202" t="s">
        <v>459</v>
      </c>
      <c r="E19" s="112"/>
      <c r="F19" s="1203">
        <v>214570</v>
      </c>
      <c r="G19" s="1204"/>
      <c r="H19" s="1203">
        <v>211540</v>
      </c>
      <c r="I19" s="1204"/>
      <c r="J19" s="1134" t="s">
        <v>495</v>
      </c>
      <c r="K19" s="1239">
        <v>2030</v>
      </c>
      <c r="L19" s="1170"/>
      <c r="M19" s="1173" t="s">
        <v>493</v>
      </c>
      <c r="N19" s="1239">
        <v>2000</v>
      </c>
      <c r="O19" s="1170"/>
      <c r="P19" s="1173" t="s">
        <v>493</v>
      </c>
      <c r="Q19" s="1134" t="s">
        <v>495</v>
      </c>
      <c r="R19" s="1233">
        <v>22150</v>
      </c>
      <c r="S19" s="1204"/>
      <c r="T19" s="1236">
        <v>210</v>
      </c>
      <c r="U19" s="1170"/>
      <c r="V19" s="1173" t="s">
        <v>493</v>
      </c>
      <c r="W19" s="1134" t="s">
        <v>495</v>
      </c>
      <c r="X19" s="1233">
        <v>64180</v>
      </c>
      <c r="Y19" s="1173"/>
      <c r="Z19" s="1236">
        <v>640</v>
      </c>
      <c r="AA19" s="1170"/>
      <c r="AB19" s="1173" t="s">
        <v>493</v>
      </c>
      <c r="AC19" s="1165"/>
      <c r="AD19" s="38"/>
      <c r="AE19" s="214" t="s">
        <v>246</v>
      </c>
      <c r="AF19" s="215">
        <v>478500</v>
      </c>
      <c r="AG19" s="1134"/>
      <c r="AH19" s="219">
        <v>4780</v>
      </c>
      <c r="AI19" s="222"/>
      <c r="AJ19" s="1191"/>
      <c r="AK19" s="219"/>
      <c r="AL19" s="1134"/>
      <c r="AM19" s="1193"/>
      <c r="AN19" s="1134"/>
      <c r="AO19" s="1196"/>
      <c r="AP19" s="1201"/>
      <c r="AQ19" s="1181"/>
      <c r="AR19" s="1184"/>
      <c r="AS19" s="1186"/>
      <c r="AT19" s="1188" t="s">
        <v>516</v>
      </c>
      <c r="AU19" s="1190">
        <v>12300</v>
      </c>
      <c r="AV19" s="1198">
        <v>13700</v>
      </c>
      <c r="AW19" s="1134"/>
      <c r="AX19" s="1214"/>
      <c r="AY19" s="1134"/>
      <c r="AZ19" s="1199">
        <v>0.1</v>
      </c>
      <c r="BA19" s="1134"/>
      <c r="BB19" s="1214"/>
      <c r="BC19" s="1134"/>
      <c r="BD19" s="1196"/>
      <c r="BE19" s="1134"/>
      <c r="BF19" s="1217">
        <v>0.02</v>
      </c>
      <c r="BG19" s="1219">
        <v>0.04</v>
      </c>
      <c r="BH19" s="1219">
        <v>7.0000000000000007E-2</v>
      </c>
      <c r="BI19" s="1228">
        <v>0.09</v>
      </c>
      <c r="BJ19" s="224"/>
      <c r="BK19" s="221" t="s">
        <v>522</v>
      </c>
      <c r="BL19" s="110"/>
      <c r="BM19" s="78"/>
    </row>
    <row r="20" spans="1:65" s="51" customFormat="1" ht="13.5" customHeight="1">
      <c r="A20" s="1115"/>
      <c r="B20" s="1224"/>
      <c r="C20" s="1147"/>
      <c r="D20" s="1149"/>
      <c r="E20" s="112"/>
      <c r="F20" s="1193"/>
      <c r="G20" s="1205"/>
      <c r="H20" s="1193"/>
      <c r="I20" s="1205"/>
      <c r="J20" s="1134"/>
      <c r="K20" s="1168"/>
      <c r="L20" s="1171"/>
      <c r="M20" s="1174"/>
      <c r="N20" s="1168"/>
      <c r="O20" s="1171"/>
      <c r="P20" s="1174"/>
      <c r="Q20" s="1134"/>
      <c r="R20" s="1234"/>
      <c r="S20" s="1205"/>
      <c r="T20" s="1237"/>
      <c r="U20" s="1171"/>
      <c r="V20" s="1174"/>
      <c r="W20" s="1134"/>
      <c r="X20" s="1234"/>
      <c r="Y20" s="1174"/>
      <c r="Z20" s="1237"/>
      <c r="AA20" s="1171"/>
      <c r="AB20" s="1174"/>
      <c r="AC20" s="1165"/>
      <c r="AD20" s="38"/>
      <c r="AE20" s="214" t="s">
        <v>506</v>
      </c>
      <c r="AF20" s="215">
        <v>507100</v>
      </c>
      <c r="AG20" s="1134"/>
      <c r="AH20" s="219">
        <v>5070</v>
      </c>
      <c r="AI20" s="222"/>
      <c r="AJ20" s="1191"/>
      <c r="AK20" s="219"/>
      <c r="AL20" s="1134"/>
      <c r="AM20" s="1193"/>
      <c r="AN20" s="1134"/>
      <c r="AO20" s="1196"/>
      <c r="AP20" s="1201"/>
      <c r="AQ20" s="1181"/>
      <c r="AR20" s="1184"/>
      <c r="AS20" s="1186"/>
      <c r="AT20" s="1188"/>
      <c r="AU20" s="1190"/>
      <c r="AV20" s="1198"/>
      <c r="AW20" s="1134"/>
      <c r="AX20" s="1214"/>
      <c r="AY20" s="1134"/>
      <c r="AZ20" s="1199"/>
      <c r="BA20" s="1134"/>
      <c r="BB20" s="1214"/>
      <c r="BC20" s="1134"/>
      <c r="BD20" s="1196"/>
      <c r="BE20" s="1134"/>
      <c r="BF20" s="1217"/>
      <c r="BG20" s="1219"/>
      <c r="BH20" s="1219"/>
      <c r="BI20" s="1228"/>
      <c r="BJ20" s="224"/>
      <c r="BK20" s="225">
        <v>0.75</v>
      </c>
      <c r="BL20" s="110"/>
      <c r="BM20" s="78"/>
    </row>
    <row r="21" spans="1:65" s="51" customFormat="1" ht="13.5" customHeight="1">
      <c r="A21" s="1115"/>
      <c r="B21" s="1224"/>
      <c r="C21" s="1147"/>
      <c r="D21" s="1149"/>
      <c r="E21" s="112"/>
      <c r="F21" s="1193"/>
      <c r="G21" s="1205"/>
      <c r="H21" s="1193"/>
      <c r="I21" s="1205"/>
      <c r="J21" s="1134"/>
      <c r="K21" s="1168"/>
      <c r="L21" s="1171"/>
      <c r="M21" s="1174"/>
      <c r="N21" s="1168"/>
      <c r="O21" s="1171"/>
      <c r="P21" s="1174"/>
      <c r="Q21" s="1134"/>
      <c r="R21" s="1234"/>
      <c r="S21" s="1205"/>
      <c r="T21" s="1237"/>
      <c r="U21" s="1171"/>
      <c r="V21" s="1174"/>
      <c r="W21" s="1134"/>
      <c r="X21" s="1234"/>
      <c r="Y21" s="1174"/>
      <c r="Z21" s="1237"/>
      <c r="AA21" s="1171"/>
      <c r="AB21" s="1174"/>
      <c r="AC21" s="1165"/>
      <c r="AD21" s="38"/>
      <c r="AE21" s="214" t="s">
        <v>507</v>
      </c>
      <c r="AF21" s="215">
        <v>535700</v>
      </c>
      <c r="AG21" s="1134"/>
      <c r="AH21" s="219">
        <v>5350</v>
      </c>
      <c r="AI21" s="222"/>
      <c r="AJ21" s="1191"/>
      <c r="AK21" s="219"/>
      <c r="AL21" s="1134"/>
      <c r="AM21" s="1193"/>
      <c r="AN21" s="1134"/>
      <c r="AO21" s="1196"/>
      <c r="AP21" s="1201"/>
      <c r="AQ21" s="1181"/>
      <c r="AR21" s="1184"/>
      <c r="AS21" s="1186"/>
      <c r="AT21" s="1188" t="s">
        <v>517</v>
      </c>
      <c r="AU21" s="1190">
        <v>11000</v>
      </c>
      <c r="AV21" s="1198">
        <v>12300</v>
      </c>
      <c r="AW21" s="1134"/>
      <c r="AX21" s="1214"/>
      <c r="AY21" s="1134"/>
      <c r="AZ21" s="1199"/>
      <c r="BA21" s="1134"/>
      <c r="BB21" s="1214"/>
      <c r="BC21" s="1134"/>
      <c r="BD21" s="1196"/>
      <c r="BE21" s="1134"/>
      <c r="BF21" s="1217"/>
      <c r="BG21" s="1219"/>
      <c r="BH21" s="1219"/>
      <c r="BI21" s="1228"/>
      <c r="BJ21" s="224"/>
      <c r="BK21" s="221" t="s">
        <v>523</v>
      </c>
      <c r="BL21" s="110"/>
      <c r="BM21" s="78"/>
    </row>
    <row r="22" spans="1:65" s="51" customFormat="1" ht="13.5" customHeight="1">
      <c r="A22" s="1143"/>
      <c r="B22" s="1225"/>
      <c r="C22" s="1226"/>
      <c r="D22" s="1227"/>
      <c r="E22" s="112"/>
      <c r="F22" s="1193"/>
      <c r="G22" s="1206"/>
      <c r="H22" s="1193"/>
      <c r="I22" s="1206"/>
      <c r="J22" s="1134"/>
      <c r="K22" s="1240"/>
      <c r="L22" s="1172"/>
      <c r="M22" s="1175"/>
      <c r="N22" s="1240"/>
      <c r="O22" s="1172"/>
      <c r="P22" s="1175"/>
      <c r="Q22" s="1134"/>
      <c r="R22" s="1234"/>
      <c r="S22" s="1206"/>
      <c r="T22" s="1237"/>
      <c r="U22" s="1172"/>
      <c r="V22" s="1174"/>
      <c r="W22" s="1134"/>
      <c r="X22" s="1235"/>
      <c r="Y22" s="1175"/>
      <c r="Z22" s="1238"/>
      <c r="AA22" s="1172"/>
      <c r="AB22" s="1175"/>
      <c r="AC22" s="1165"/>
      <c r="AD22" s="38"/>
      <c r="AE22" s="216" t="s">
        <v>508</v>
      </c>
      <c r="AF22" s="217">
        <v>564200</v>
      </c>
      <c r="AG22" s="1134"/>
      <c r="AH22" s="219">
        <v>5640</v>
      </c>
      <c r="AI22" s="222"/>
      <c r="AJ22" s="1191"/>
      <c r="AK22" s="219"/>
      <c r="AL22" s="1134"/>
      <c r="AM22" s="1194"/>
      <c r="AN22" s="1134"/>
      <c r="AO22" s="1197"/>
      <c r="AP22" s="1201"/>
      <c r="AQ22" s="1182"/>
      <c r="AR22" s="1185"/>
      <c r="AS22" s="1186"/>
      <c r="AT22" s="1230"/>
      <c r="AU22" s="1231"/>
      <c r="AV22" s="1232"/>
      <c r="AW22" s="1134"/>
      <c r="AX22" s="1222"/>
      <c r="AY22" s="1134"/>
      <c r="AZ22" s="1200"/>
      <c r="BA22" s="1134"/>
      <c r="BB22" s="1214"/>
      <c r="BC22" s="1134"/>
      <c r="BD22" s="1196"/>
      <c r="BE22" s="1134"/>
      <c r="BF22" s="1218"/>
      <c r="BG22" s="1220"/>
      <c r="BH22" s="1220"/>
      <c r="BI22" s="1229"/>
      <c r="BJ22" s="224"/>
      <c r="BK22" s="226">
        <v>0.7</v>
      </c>
      <c r="BL22" s="110"/>
      <c r="BM22" s="78"/>
    </row>
    <row r="23" spans="1:65" s="51" customFormat="1" ht="13.5" customHeight="1">
      <c r="A23" s="1107" t="s">
        <v>461</v>
      </c>
      <c r="B23" s="1144" t="s">
        <v>456</v>
      </c>
      <c r="C23" s="1146" t="s">
        <v>457</v>
      </c>
      <c r="D23" s="1148" t="s">
        <v>458</v>
      </c>
      <c r="E23" s="112"/>
      <c r="F23" s="1132">
        <v>190490</v>
      </c>
      <c r="G23" s="1130">
        <v>253420</v>
      </c>
      <c r="H23" s="1132">
        <v>185680</v>
      </c>
      <c r="I23" s="1130">
        <v>248610</v>
      </c>
      <c r="J23" s="1134" t="s">
        <v>495</v>
      </c>
      <c r="K23" s="1135">
        <v>1790</v>
      </c>
      <c r="L23" s="1137">
        <v>2410</v>
      </c>
      <c r="M23" s="1161" t="s">
        <v>493</v>
      </c>
      <c r="N23" s="1135">
        <v>1740</v>
      </c>
      <c r="O23" s="1137">
        <v>2360</v>
      </c>
      <c r="P23" s="1161" t="s">
        <v>493</v>
      </c>
      <c r="Q23" s="1134" t="s">
        <v>495</v>
      </c>
      <c r="R23" s="1178">
        <v>13340</v>
      </c>
      <c r="S23" s="1130">
        <v>22240</v>
      </c>
      <c r="T23" s="1176">
        <v>130</v>
      </c>
      <c r="U23" s="1137">
        <v>220</v>
      </c>
      <c r="V23" s="1161" t="s">
        <v>493</v>
      </c>
      <c r="W23" s="1134" t="s">
        <v>495</v>
      </c>
      <c r="X23" s="1178">
        <v>125870</v>
      </c>
      <c r="Y23" s="1161">
        <v>62930</v>
      </c>
      <c r="Z23" s="1163">
        <v>1250</v>
      </c>
      <c r="AA23" s="1137">
        <v>620</v>
      </c>
      <c r="AB23" s="1161" t="s">
        <v>493</v>
      </c>
      <c r="AC23" s="1165" t="s">
        <v>243</v>
      </c>
      <c r="AD23" s="38"/>
      <c r="AE23" s="1166" t="s">
        <v>494</v>
      </c>
      <c r="AF23" s="1167"/>
      <c r="AG23" s="1134" t="s">
        <v>495</v>
      </c>
      <c r="AH23" s="218"/>
      <c r="AI23" s="222"/>
      <c r="AJ23" s="1191" t="s">
        <v>511</v>
      </c>
      <c r="AK23" s="218"/>
      <c r="AL23" s="1134" t="s">
        <v>495</v>
      </c>
      <c r="AM23" s="1192">
        <v>44990</v>
      </c>
      <c r="AN23" s="1134" t="s">
        <v>495</v>
      </c>
      <c r="AO23" s="1195">
        <v>390</v>
      </c>
      <c r="AP23" s="1201" t="s">
        <v>495</v>
      </c>
      <c r="AQ23" s="1180">
        <v>3200</v>
      </c>
      <c r="AR23" s="1183">
        <v>3500</v>
      </c>
      <c r="AS23" s="1186" t="s">
        <v>495</v>
      </c>
      <c r="AT23" s="1187" t="s">
        <v>512</v>
      </c>
      <c r="AU23" s="1189">
        <v>20300</v>
      </c>
      <c r="AV23" s="1221">
        <v>22600</v>
      </c>
      <c r="AW23" s="1134" t="s">
        <v>513</v>
      </c>
      <c r="AX23" s="1213">
        <v>2110</v>
      </c>
      <c r="AY23" s="1134" t="s">
        <v>513</v>
      </c>
      <c r="AZ23" s="1211" t="s">
        <v>244</v>
      </c>
      <c r="BA23" s="1134" t="s">
        <v>513</v>
      </c>
      <c r="BB23" s="1213">
        <v>39430</v>
      </c>
      <c r="BC23" s="1134" t="s">
        <v>495</v>
      </c>
      <c r="BD23" s="1195">
        <v>390</v>
      </c>
      <c r="BE23" s="1134" t="s">
        <v>513</v>
      </c>
      <c r="BF23" s="1215" t="s">
        <v>245</v>
      </c>
      <c r="BG23" s="1207" t="s">
        <v>245</v>
      </c>
      <c r="BH23" s="1207" t="s">
        <v>245</v>
      </c>
      <c r="BI23" s="1209" t="s">
        <v>245</v>
      </c>
      <c r="BJ23" s="1134"/>
      <c r="BK23" s="1211" t="s">
        <v>514</v>
      </c>
      <c r="BL23" s="110"/>
      <c r="BM23" s="78"/>
    </row>
    <row r="24" spans="1:65" s="51" customFormat="1" ht="13.5" customHeight="1">
      <c r="A24" s="1115"/>
      <c r="B24" s="1145"/>
      <c r="C24" s="1147"/>
      <c r="D24" s="1149"/>
      <c r="E24" s="112"/>
      <c r="F24" s="1133"/>
      <c r="G24" s="1131"/>
      <c r="H24" s="1133"/>
      <c r="I24" s="1131"/>
      <c r="J24" s="1134"/>
      <c r="K24" s="1136"/>
      <c r="L24" s="1138"/>
      <c r="M24" s="1162"/>
      <c r="N24" s="1136"/>
      <c r="O24" s="1138"/>
      <c r="P24" s="1162"/>
      <c r="Q24" s="1134"/>
      <c r="R24" s="1179"/>
      <c r="S24" s="1131"/>
      <c r="T24" s="1177"/>
      <c r="U24" s="1138"/>
      <c r="V24" s="1162"/>
      <c r="W24" s="1134"/>
      <c r="X24" s="1179"/>
      <c r="Y24" s="1162"/>
      <c r="Z24" s="1164"/>
      <c r="AA24" s="1138"/>
      <c r="AB24" s="1162"/>
      <c r="AC24" s="1165"/>
      <c r="AD24" s="38"/>
      <c r="AE24" s="1168"/>
      <c r="AF24" s="1169"/>
      <c r="AG24" s="1134"/>
      <c r="AH24" s="219"/>
      <c r="AI24" s="222"/>
      <c r="AJ24" s="1191"/>
      <c r="AK24" s="219"/>
      <c r="AL24" s="1134"/>
      <c r="AM24" s="1193"/>
      <c r="AN24" s="1134"/>
      <c r="AO24" s="1196"/>
      <c r="AP24" s="1201"/>
      <c r="AQ24" s="1181"/>
      <c r="AR24" s="1184"/>
      <c r="AS24" s="1186"/>
      <c r="AT24" s="1188"/>
      <c r="AU24" s="1190"/>
      <c r="AV24" s="1198"/>
      <c r="AW24" s="1134"/>
      <c r="AX24" s="1214"/>
      <c r="AY24" s="1134"/>
      <c r="AZ24" s="1212"/>
      <c r="BA24" s="1134"/>
      <c r="BB24" s="1214"/>
      <c r="BC24" s="1134"/>
      <c r="BD24" s="1196"/>
      <c r="BE24" s="1134"/>
      <c r="BF24" s="1216"/>
      <c r="BG24" s="1208"/>
      <c r="BH24" s="1208"/>
      <c r="BI24" s="1210"/>
      <c r="BJ24" s="1134"/>
      <c r="BK24" s="1212"/>
      <c r="BL24" s="110"/>
      <c r="BM24" s="78"/>
    </row>
    <row r="25" spans="1:65" s="51" customFormat="1" ht="13.5" customHeight="1">
      <c r="A25" s="1115"/>
      <c r="B25" s="1145"/>
      <c r="C25" s="1147"/>
      <c r="D25" s="1149"/>
      <c r="E25" s="112"/>
      <c r="F25" s="1133"/>
      <c r="G25" s="1131"/>
      <c r="H25" s="1133"/>
      <c r="I25" s="1131"/>
      <c r="J25" s="1134"/>
      <c r="K25" s="1136"/>
      <c r="L25" s="1138"/>
      <c r="M25" s="1162"/>
      <c r="N25" s="1136"/>
      <c r="O25" s="1138"/>
      <c r="P25" s="1162"/>
      <c r="Q25" s="1134"/>
      <c r="R25" s="1179"/>
      <c r="S25" s="1131"/>
      <c r="T25" s="1177"/>
      <c r="U25" s="1138"/>
      <c r="V25" s="1162"/>
      <c r="W25" s="1134"/>
      <c r="X25" s="1179"/>
      <c r="Y25" s="1162"/>
      <c r="Z25" s="1164"/>
      <c r="AA25" s="1138"/>
      <c r="AB25" s="1162"/>
      <c r="AC25" s="1165"/>
      <c r="AD25" s="38"/>
      <c r="AE25" s="214" t="s">
        <v>496</v>
      </c>
      <c r="AF25" s="215">
        <v>203400</v>
      </c>
      <c r="AG25" s="1134"/>
      <c r="AH25" s="219">
        <v>2030</v>
      </c>
      <c r="AI25" s="222"/>
      <c r="AJ25" s="1191"/>
      <c r="AK25" s="219"/>
      <c r="AL25" s="1134"/>
      <c r="AM25" s="1193"/>
      <c r="AN25" s="1134"/>
      <c r="AO25" s="1196"/>
      <c r="AP25" s="1201"/>
      <c r="AQ25" s="1181"/>
      <c r="AR25" s="1184"/>
      <c r="AS25" s="1186"/>
      <c r="AT25" s="1188" t="s">
        <v>515</v>
      </c>
      <c r="AU25" s="1190">
        <v>11200</v>
      </c>
      <c r="AV25" s="1198">
        <v>12400</v>
      </c>
      <c r="AW25" s="1134"/>
      <c r="AX25" s="1214"/>
      <c r="AY25" s="1134"/>
      <c r="AZ25" s="1212"/>
      <c r="BA25" s="1134"/>
      <c r="BB25" s="1214"/>
      <c r="BC25" s="1134"/>
      <c r="BD25" s="1196"/>
      <c r="BE25" s="1134"/>
      <c r="BF25" s="1216"/>
      <c r="BG25" s="1208"/>
      <c r="BH25" s="1208"/>
      <c r="BI25" s="1210"/>
      <c r="BJ25" s="1134"/>
      <c r="BK25" s="1212"/>
      <c r="BL25" s="110"/>
      <c r="BM25" s="78"/>
    </row>
    <row r="26" spans="1:65" s="51" customFormat="1" ht="13.5" customHeight="1">
      <c r="A26" s="1115"/>
      <c r="B26" s="1145"/>
      <c r="C26" s="1147"/>
      <c r="D26" s="1149"/>
      <c r="E26" s="112"/>
      <c r="F26" s="1133"/>
      <c r="G26" s="1131"/>
      <c r="H26" s="1133"/>
      <c r="I26" s="1131"/>
      <c r="J26" s="1134"/>
      <c r="K26" s="1136"/>
      <c r="L26" s="1138"/>
      <c r="M26" s="1162"/>
      <c r="N26" s="1136"/>
      <c r="O26" s="1138"/>
      <c r="P26" s="1162"/>
      <c r="Q26" s="1134"/>
      <c r="R26" s="1179"/>
      <c r="S26" s="1131"/>
      <c r="T26" s="1177"/>
      <c r="U26" s="1138"/>
      <c r="V26" s="1162"/>
      <c r="W26" s="1134"/>
      <c r="X26" s="1179"/>
      <c r="Y26" s="1162"/>
      <c r="Z26" s="1164"/>
      <c r="AA26" s="1138"/>
      <c r="AB26" s="1162"/>
      <c r="AC26" s="1165"/>
      <c r="AD26" s="38"/>
      <c r="AE26" s="214" t="s">
        <v>497</v>
      </c>
      <c r="AF26" s="215">
        <v>217400</v>
      </c>
      <c r="AG26" s="1134"/>
      <c r="AH26" s="219">
        <v>2170</v>
      </c>
      <c r="AI26" s="222"/>
      <c r="AJ26" s="1191"/>
      <c r="AK26" s="219"/>
      <c r="AL26" s="1134"/>
      <c r="AM26" s="1193"/>
      <c r="AN26" s="1134"/>
      <c r="AO26" s="1196"/>
      <c r="AP26" s="1201"/>
      <c r="AQ26" s="1181"/>
      <c r="AR26" s="1184"/>
      <c r="AS26" s="1186"/>
      <c r="AT26" s="1188"/>
      <c r="AU26" s="1190"/>
      <c r="AV26" s="1198"/>
      <c r="AW26" s="1134"/>
      <c r="AX26" s="1214"/>
      <c r="AY26" s="1134"/>
      <c r="AZ26" s="1212"/>
      <c r="BA26" s="1134"/>
      <c r="BB26" s="1214"/>
      <c r="BC26" s="1134"/>
      <c r="BD26" s="1196"/>
      <c r="BE26" s="1134"/>
      <c r="BF26" s="1216"/>
      <c r="BG26" s="1208"/>
      <c r="BH26" s="1208"/>
      <c r="BI26" s="1210"/>
      <c r="BJ26" s="1134"/>
      <c r="BK26" s="1212"/>
      <c r="BL26" s="110"/>
      <c r="BM26" s="78"/>
    </row>
    <row r="27" spans="1:65" s="51" customFormat="1" ht="13.5" customHeight="1">
      <c r="A27" s="1115"/>
      <c r="B27" s="1145"/>
      <c r="C27" s="1147"/>
      <c r="D27" s="1202" t="s">
        <v>459</v>
      </c>
      <c r="E27" s="112"/>
      <c r="F27" s="1203">
        <v>253420</v>
      </c>
      <c r="G27" s="1204"/>
      <c r="H27" s="1203">
        <v>248610</v>
      </c>
      <c r="I27" s="1204"/>
      <c r="J27" s="1134" t="s">
        <v>495</v>
      </c>
      <c r="K27" s="1239">
        <v>2410</v>
      </c>
      <c r="L27" s="1170"/>
      <c r="M27" s="1173" t="s">
        <v>493</v>
      </c>
      <c r="N27" s="1239">
        <v>2360</v>
      </c>
      <c r="O27" s="1170"/>
      <c r="P27" s="1173" t="s">
        <v>493</v>
      </c>
      <c r="Q27" s="1134" t="s">
        <v>495</v>
      </c>
      <c r="R27" s="1233">
        <v>22240</v>
      </c>
      <c r="S27" s="1204"/>
      <c r="T27" s="1236">
        <v>220</v>
      </c>
      <c r="U27" s="1170"/>
      <c r="V27" s="1173" t="s">
        <v>493</v>
      </c>
      <c r="W27" s="1134" t="s">
        <v>495</v>
      </c>
      <c r="X27" s="1233">
        <v>62930</v>
      </c>
      <c r="Y27" s="1173"/>
      <c r="Z27" s="1236">
        <v>620</v>
      </c>
      <c r="AA27" s="1170"/>
      <c r="AB27" s="1173" t="s">
        <v>493</v>
      </c>
      <c r="AC27" s="1165"/>
      <c r="AD27" s="38"/>
      <c r="AE27" s="214" t="s">
        <v>498</v>
      </c>
      <c r="AF27" s="215">
        <v>245400</v>
      </c>
      <c r="AG27" s="1134"/>
      <c r="AH27" s="219">
        <v>2450</v>
      </c>
      <c r="AI27" s="222"/>
      <c r="AJ27" s="1191"/>
      <c r="AK27" s="219"/>
      <c r="AL27" s="1134"/>
      <c r="AM27" s="1193"/>
      <c r="AN27" s="1134"/>
      <c r="AO27" s="1196"/>
      <c r="AP27" s="1201"/>
      <c r="AQ27" s="1181"/>
      <c r="AR27" s="1184"/>
      <c r="AS27" s="1186"/>
      <c r="AT27" s="1188" t="s">
        <v>516</v>
      </c>
      <c r="AU27" s="1190">
        <v>9700</v>
      </c>
      <c r="AV27" s="1198">
        <v>10800</v>
      </c>
      <c r="AW27" s="1134"/>
      <c r="AX27" s="1214"/>
      <c r="AY27" s="1134"/>
      <c r="AZ27" s="1199">
        <v>0.1</v>
      </c>
      <c r="BA27" s="1134"/>
      <c r="BB27" s="1214"/>
      <c r="BC27" s="1134"/>
      <c r="BD27" s="1196"/>
      <c r="BE27" s="1134"/>
      <c r="BF27" s="1217">
        <v>0.02</v>
      </c>
      <c r="BG27" s="1219">
        <v>0.04</v>
      </c>
      <c r="BH27" s="1219">
        <v>0.06</v>
      </c>
      <c r="BI27" s="1228">
        <v>0.08</v>
      </c>
      <c r="BJ27" s="1134"/>
      <c r="BK27" s="1199">
        <v>0.79</v>
      </c>
      <c r="BL27" s="110"/>
      <c r="BM27" s="78"/>
    </row>
    <row r="28" spans="1:65" s="51" customFormat="1" ht="13.5" customHeight="1">
      <c r="A28" s="1115"/>
      <c r="B28" s="1145"/>
      <c r="C28" s="1147"/>
      <c r="D28" s="1149"/>
      <c r="E28" s="112"/>
      <c r="F28" s="1193"/>
      <c r="G28" s="1205"/>
      <c r="H28" s="1193"/>
      <c r="I28" s="1205"/>
      <c r="J28" s="1134"/>
      <c r="K28" s="1168"/>
      <c r="L28" s="1171"/>
      <c r="M28" s="1174"/>
      <c r="N28" s="1168"/>
      <c r="O28" s="1171"/>
      <c r="P28" s="1174"/>
      <c r="Q28" s="1134"/>
      <c r="R28" s="1234"/>
      <c r="S28" s="1205"/>
      <c r="T28" s="1237"/>
      <c r="U28" s="1171"/>
      <c r="V28" s="1174"/>
      <c r="W28" s="1134"/>
      <c r="X28" s="1234"/>
      <c r="Y28" s="1174"/>
      <c r="Z28" s="1237"/>
      <c r="AA28" s="1171"/>
      <c r="AB28" s="1174"/>
      <c r="AC28" s="1165"/>
      <c r="AD28" s="38"/>
      <c r="AE28" s="214" t="s">
        <v>499</v>
      </c>
      <c r="AF28" s="215">
        <v>273400</v>
      </c>
      <c r="AG28" s="1134"/>
      <c r="AH28" s="219">
        <v>2730</v>
      </c>
      <c r="AI28" s="222"/>
      <c r="AJ28" s="1191"/>
      <c r="AK28" s="219"/>
      <c r="AL28" s="211"/>
      <c r="AM28" s="1193"/>
      <c r="AN28" s="1134"/>
      <c r="AO28" s="1196"/>
      <c r="AP28" s="1201"/>
      <c r="AQ28" s="1181"/>
      <c r="AR28" s="1184"/>
      <c r="AS28" s="1186"/>
      <c r="AT28" s="1188"/>
      <c r="AU28" s="1190"/>
      <c r="AV28" s="1198"/>
      <c r="AW28" s="1134"/>
      <c r="AX28" s="1214"/>
      <c r="AY28" s="1134"/>
      <c r="AZ28" s="1199"/>
      <c r="BA28" s="1134"/>
      <c r="BB28" s="1214"/>
      <c r="BC28" s="1134"/>
      <c r="BD28" s="1196"/>
      <c r="BE28" s="1134"/>
      <c r="BF28" s="1217"/>
      <c r="BG28" s="1219"/>
      <c r="BH28" s="1219"/>
      <c r="BI28" s="1228"/>
      <c r="BJ28" s="1134"/>
      <c r="BK28" s="1199"/>
      <c r="BL28" s="110"/>
      <c r="BM28" s="78"/>
    </row>
    <row r="29" spans="1:65" s="51" customFormat="1" ht="13.5" customHeight="1">
      <c r="A29" s="1115"/>
      <c r="B29" s="1145"/>
      <c r="C29" s="1147"/>
      <c r="D29" s="1149"/>
      <c r="E29" s="112"/>
      <c r="F29" s="1193"/>
      <c r="G29" s="1205"/>
      <c r="H29" s="1193"/>
      <c r="I29" s="1205"/>
      <c r="J29" s="1134"/>
      <c r="K29" s="1168"/>
      <c r="L29" s="1171"/>
      <c r="M29" s="1174"/>
      <c r="N29" s="1168"/>
      <c r="O29" s="1171"/>
      <c r="P29" s="1174"/>
      <c r="Q29" s="1134"/>
      <c r="R29" s="1234"/>
      <c r="S29" s="1205"/>
      <c r="T29" s="1237"/>
      <c r="U29" s="1171"/>
      <c r="V29" s="1174"/>
      <c r="W29" s="1134"/>
      <c r="X29" s="1234"/>
      <c r="Y29" s="1174"/>
      <c r="Z29" s="1237"/>
      <c r="AA29" s="1171"/>
      <c r="AB29" s="1174"/>
      <c r="AC29" s="1165"/>
      <c r="AD29" s="38"/>
      <c r="AE29" s="214" t="s">
        <v>500</v>
      </c>
      <c r="AF29" s="215">
        <v>301400</v>
      </c>
      <c r="AG29" s="1134"/>
      <c r="AH29" s="219">
        <v>3010</v>
      </c>
      <c r="AI29" s="222"/>
      <c r="AJ29" s="1191"/>
      <c r="AK29" s="219"/>
      <c r="AL29" s="211"/>
      <c r="AM29" s="1193"/>
      <c r="AN29" s="1134"/>
      <c r="AO29" s="1196"/>
      <c r="AP29" s="1201"/>
      <c r="AQ29" s="1181"/>
      <c r="AR29" s="1184"/>
      <c r="AS29" s="1186"/>
      <c r="AT29" s="1188" t="s">
        <v>517</v>
      </c>
      <c r="AU29" s="1190">
        <v>8700</v>
      </c>
      <c r="AV29" s="1198">
        <v>9700</v>
      </c>
      <c r="AW29" s="1134"/>
      <c r="AX29" s="1214"/>
      <c r="AY29" s="1134"/>
      <c r="AZ29" s="1199"/>
      <c r="BA29" s="1134"/>
      <c r="BB29" s="1214"/>
      <c r="BC29" s="1134"/>
      <c r="BD29" s="1196"/>
      <c r="BE29" s="1134"/>
      <c r="BF29" s="1217"/>
      <c r="BG29" s="1219"/>
      <c r="BH29" s="1219"/>
      <c r="BI29" s="1228"/>
      <c r="BJ29" s="1134"/>
      <c r="BK29" s="1199"/>
      <c r="BL29" s="110"/>
      <c r="BM29" s="78"/>
    </row>
    <row r="30" spans="1:65" s="51" customFormat="1" ht="13.5" customHeight="1">
      <c r="A30" s="1115"/>
      <c r="B30" s="1145"/>
      <c r="C30" s="1147"/>
      <c r="D30" s="1149"/>
      <c r="E30" s="112"/>
      <c r="F30" s="1193"/>
      <c r="G30" s="1206"/>
      <c r="H30" s="1193"/>
      <c r="I30" s="1206"/>
      <c r="J30" s="1134"/>
      <c r="K30" s="1240"/>
      <c r="L30" s="1172"/>
      <c r="M30" s="1175"/>
      <c r="N30" s="1240"/>
      <c r="O30" s="1172"/>
      <c r="P30" s="1175"/>
      <c r="Q30" s="1134"/>
      <c r="R30" s="1234"/>
      <c r="S30" s="1206"/>
      <c r="T30" s="1237"/>
      <c r="U30" s="1172"/>
      <c r="V30" s="1174"/>
      <c r="W30" s="1134"/>
      <c r="X30" s="1235"/>
      <c r="Y30" s="1175"/>
      <c r="Z30" s="1238"/>
      <c r="AA30" s="1172"/>
      <c r="AB30" s="1175"/>
      <c r="AC30" s="1165"/>
      <c r="AD30" s="38"/>
      <c r="AE30" s="214" t="s">
        <v>501</v>
      </c>
      <c r="AF30" s="215">
        <v>329400</v>
      </c>
      <c r="AG30" s="1134"/>
      <c r="AH30" s="219">
        <v>3290</v>
      </c>
      <c r="AI30" s="222"/>
      <c r="AJ30" s="1191"/>
      <c r="AK30" s="219" t="s">
        <v>518</v>
      </c>
      <c r="AL30" s="211"/>
      <c r="AM30" s="1194"/>
      <c r="AN30" s="1134"/>
      <c r="AO30" s="1197"/>
      <c r="AP30" s="1201"/>
      <c r="AQ30" s="1182"/>
      <c r="AR30" s="1185"/>
      <c r="AS30" s="1186"/>
      <c r="AT30" s="1230"/>
      <c r="AU30" s="1231"/>
      <c r="AV30" s="1232"/>
      <c r="AW30" s="1134"/>
      <c r="AX30" s="1222"/>
      <c r="AY30" s="1134"/>
      <c r="AZ30" s="1200"/>
      <c r="BA30" s="1134"/>
      <c r="BB30" s="1214"/>
      <c r="BC30" s="1134"/>
      <c r="BD30" s="1196"/>
      <c r="BE30" s="1134"/>
      <c r="BF30" s="1218"/>
      <c r="BG30" s="1220"/>
      <c r="BH30" s="1220"/>
      <c r="BI30" s="1229"/>
      <c r="BJ30" s="1134"/>
      <c r="BK30" s="1200"/>
      <c r="BL30" s="110"/>
      <c r="BM30" s="78"/>
    </row>
    <row r="31" spans="1:65" s="51" customFormat="1" ht="13.5" customHeight="1">
      <c r="A31" s="1115"/>
      <c r="B31" s="1223" t="s">
        <v>460</v>
      </c>
      <c r="C31" s="1146" t="s">
        <v>457</v>
      </c>
      <c r="D31" s="1148" t="s">
        <v>458</v>
      </c>
      <c r="E31" s="112"/>
      <c r="F31" s="1132">
        <v>147640</v>
      </c>
      <c r="G31" s="1130">
        <v>210570</v>
      </c>
      <c r="H31" s="1132">
        <v>144600</v>
      </c>
      <c r="I31" s="1130">
        <v>207530</v>
      </c>
      <c r="J31" s="1134" t="s">
        <v>495</v>
      </c>
      <c r="K31" s="1135">
        <v>1360</v>
      </c>
      <c r="L31" s="1137">
        <v>1980</v>
      </c>
      <c r="M31" s="1161" t="s">
        <v>493</v>
      </c>
      <c r="N31" s="1135">
        <v>1330</v>
      </c>
      <c r="O31" s="1137">
        <v>1950</v>
      </c>
      <c r="P31" s="1161" t="s">
        <v>493</v>
      </c>
      <c r="Q31" s="1134" t="s">
        <v>495</v>
      </c>
      <c r="R31" s="1178">
        <v>11790</v>
      </c>
      <c r="S31" s="1130">
        <v>20690</v>
      </c>
      <c r="T31" s="1176">
        <v>120</v>
      </c>
      <c r="U31" s="1137">
        <v>210</v>
      </c>
      <c r="V31" s="1161" t="s">
        <v>493</v>
      </c>
      <c r="W31" s="1134" t="s">
        <v>495</v>
      </c>
      <c r="X31" s="1178">
        <v>125870</v>
      </c>
      <c r="Y31" s="1161">
        <v>62930</v>
      </c>
      <c r="Z31" s="1163">
        <v>1250</v>
      </c>
      <c r="AA31" s="1137">
        <v>620</v>
      </c>
      <c r="AB31" s="1161" t="s">
        <v>493</v>
      </c>
      <c r="AC31" s="1165"/>
      <c r="AD31" s="38"/>
      <c r="AE31" s="214" t="s">
        <v>502</v>
      </c>
      <c r="AF31" s="215">
        <v>357400</v>
      </c>
      <c r="AG31" s="1134"/>
      <c r="AH31" s="219">
        <v>3570</v>
      </c>
      <c r="AI31" s="222"/>
      <c r="AJ31" s="1191"/>
      <c r="AK31" s="223" t="s">
        <v>519</v>
      </c>
      <c r="AL31" s="1134" t="s">
        <v>495</v>
      </c>
      <c r="AM31" s="1192">
        <v>30430</v>
      </c>
      <c r="AN31" s="1134" t="s">
        <v>495</v>
      </c>
      <c r="AO31" s="1195">
        <v>240</v>
      </c>
      <c r="AP31" s="1201" t="s">
        <v>495</v>
      </c>
      <c r="AQ31" s="1180">
        <v>2000</v>
      </c>
      <c r="AR31" s="1183">
        <v>2200</v>
      </c>
      <c r="AS31" s="1186" t="s">
        <v>495</v>
      </c>
      <c r="AT31" s="1187" t="s">
        <v>512</v>
      </c>
      <c r="AU31" s="1189">
        <v>25700</v>
      </c>
      <c r="AV31" s="1221">
        <v>28600</v>
      </c>
      <c r="AW31" s="1134" t="s">
        <v>513</v>
      </c>
      <c r="AX31" s="1213">
        <v>1330</v>
      </c>
      <c r="AY31" s="1134" t="s">
        <v>513</v>
      </c>
      <c r="AZ31" s="1211" t="s">
        <v>244</v>
      </c>
      <c r="BA31" s="1134" t="s">
        <v>513</v>
      </c>
      <c r="BB31" s="1213">
        <v>24900</v>
      </c>
      <c r="BC31" s="1134" t="s">
        <v>495</v>
      </c>
      <c r="BD31" s="1195">
        <v>240</v>
      </c>
      <c r="BE31" s="1134" t="s">
        <v>513</v>
      </c>
      <c r="BF31" s="1215" t="s">
        <v>245</v>
      </c>
      <c r="BG31" s="1207" t="s">
        <v>245</v>
      </c>
      <c r="BH31" s="1207" t="s">
        <v>245</v>
      </c>
      <c r="BI31" s="1209" t="s">
        <v>245</v>
      </c>
      <c r="BJ31" s="224"/>
      <c r="BK31" s="1241" t="s">
        <v>520</v>
      </c>
      <c r="BL31" s="110"/>
      <c r="BM31" s="78"/>
    </row>
    <row r="32" spans="1:65" s="51" customFormat="1" ht="13.5" customHeight="1">
      <c r="A32" s="1115"/>
      <c r="B32" s="1224"/>
      <c r="C32" s="1147"/>
      <c r="D32" s="1149"/>
      <c r="E32" s="112"/>
      <c r="F32" s="1133"/>
      <c r="G32" s="1131"/>
      <c r="H32" s="1133"/>
      <c r="I32" s="1131"/>
      <c r="J32" s="1134"/>
      <c r="K32" s="1136"/>
      <c r="L32" s="1138"/>
      <c r="M32" s="1162"/>
      <c r="N32" s="1136"/>
      <c r="O32" s="1138"/>
      <c r="P32" s="1162"/>
      <c r="Q32" s="1134"/>
      <c r="R32" s="1179"/>
      <c r="S32" s="1131"/>
      <c r="T32" s="1177"/>
      <c r="U32" s="1138"/>
      <c r="V32" s="1162"/>
      <c r="W32" s="1134"/>
      <c r="X32" s="1179"/>
      <c r="Y32" s="1162"/>
      <c r="Z32" s="1164"/>
      <c r="AA32" s="1138"/>
      <c r="AB32" s="1162"/>
      <c r="AC32" s="1165"/>
      <c r="AD32" s="38"/>
      <c r="AE32" s="214" t="s">
        <v>503</v>
      </c>
      <c r="AF32" s="215">
        <v>385400</v>
      </c>
      <c r="AG32" s="1134"/>
      <c r="AH32" s="219">
        <v>3850</v>
      </c>
      <c r="AI32" s="222"/>
      <c r="AJ32" s="1191"/>
      <c r="AK32" s="219"/>
      <c r="AL32" s="1134"/>
      <c r="AM32" s="1193"/>
      <c r="AN32" s="1134"/>
      <c r="AO32" s="1196"/>
      <c r="AP32" s="1201"/>
      <c r="AQ32" s="1181"/>
      <c r="AR32" s="1184"/>
      <c r="AS32" s="1186"/>
      <c r="AT32" s="1188"/>
      <c r="AU32" s="1190"/>
      <c r="AV32" s="1198"/>
      <c r="AW32" s="1134"/>
      <c r="AX32" s="1214"/>
      <c r="AY32" s="1134"/>
      <c r="AZ32" s="1212"/>
      <c r="BA32" s="1134"/>
      <c r="BB32" s="1214"/>
      <c r="BC32" s="1134"/>
      <c r="BD32" s="1196"/>
      <c r="BE32" s="1134"/>
      <c r="BF32" s="1216"/>
      <c r="BG32" s="1208"/>
      <c r="BH32" s="1208"/>
      <c r="BI32" s="1210"/>
      <c r="BJ32" s="224"/>
      <c r="BK32" s="1242"/>
      <c r="BL32" s="110"/>
      <c r="BM32" s="78"/>
    </row>
    <row r="33" spans="1:65" s="51" customFormat="1" ht="13.5" customHeight="1">
      <c r="A33" s="1115"/>
      <c r="B33" s="1224"/>
      <c r="C33" s="1147"/>
      <c r="D33" s="1149"/>
      <c r="E33" s="112"/>
      <c r="F33" s="1133"/>
      <c r="G33" s="1131"/>
      <c r="H33" s="1133"/>
      <c r="I33" s="1131"/>
      <c r="J33" s="1134"/>
      <c r="K33" s="1136"/>
      <c r="L33" s="1138"/>
      <c r="M33" s="1162"/>
      <c r="N33" s="1136"/>
      <c r="O33" s="1138"/>
      <c r="P33" s="1162"/>
      <c r="Q33" s="1134"/>
      <c r="R33" s="1179"/>
      <c r="S33" s="1131"/>
      <c r="T33" s="1177"/>
      <c r="U33" s="1138"/>
      <c r="V33" s="1162"/>
      <c r="W33" s="1134"/>
      <c r="X33" s="1179"/>
      <c r="Y33" s="1162"/>
      <c r="Z33" s="1164"/>
      <c r="AA33" s="1138"/>
      <c r="AB33" s="1162"/>
      <c r="AC33" s="1165"/>
      <c r="AD33" s="38"/>
      <c r="AE33" s="214" t="s">
        <v>504</v>
      </c>
      <c r="AF33" s="215">
        <v>413400</v>
      </c>
      <c r="AG33" s="1134"/>
      <c r="AH33" s="219">
        <v>4130</v>
      </c>
      <c r="AI33" s="222"/>
      <c r="AJ33" s="1191"/>
      <c r="AK33" s="219"/>
      <c r="AL33" s="1134"/>
      <c r="AM33" s="1193"/>
      <c r="AN33" s="1134"/>
      <c r="AO33" s="1196"/>
      <c r="AP33" s="1201"/>
      <c r="AQ33" s="1181"/>
      <c r="AR33" s="1184"/>
      <c r="AS33" s="1186"/>
      <c r="AT33" s="1188" t="s">
        <v>515</v>
      </c>
      <c r="AU33" s="1190">
        <v>14200</v>
      </c>
      <c r="AV33" s="1198">
        <v>15700</v>
      </c>
      <c r="AW33" s="1134"/>
      <c r="AX33" s="1214"/>
      <c r="AY33" s="1134"/>
      <c r="AZ33" s="1212"/>
      <c r="BA33" s="1134"/>
      <c r="BB33" s="1214"/>
      <c r="BC33" s="1134"/>
      <c r="BD33" s="1196"/>
      <c r="BE33" s="1134"/>
      <c r="BF33" s="1216"/>
      <c r="BG33" s="1208"/>
      <c r="BH33" s="1208"/>
      <c r="BI33" s="1210"/>
      <c r="BJ33" s="224"/>
      <c r="BK33" s="221" t="s">
        <v>521</v>
      </c>
      <c r="BL33" s="110"/>
      <c r="BM33" s="78"/>
    </row>
    <row r="34" spans="1:65" s="51" customFormat="1" ht="13.5" customHeight="1">
      <c r="A34" s="1115"/>
      <c r="B34" s="1224"/>
      <c r="C34" s="1147"/>
      <c r="D34" s="1149"/>
      <c r="E34" s="112"/>
      <c r="F34" s="1133"/>
      <c r="G34" s="1131"/>
      <c r="H34" s="1133"/>
      <c r="I34" s="1131"/>
      <c r="J34" s="1134"/>
      <c r="K34" s="1136"/>
      <c r="L34" s="1138"/>
      <c r="M34" s="1162"/>
      <c r="N34" s="1136"/>
      <c r="O34" s="1138"/>
      <c r="P34" s="1162"/>
      <c r="Q34" s="1134"/>
      <c r="R34" s="1179"/>
      <c r="S34" s="1131"/>
      <c r="T34" s="1177"/>
      <c r="U34" s="1138"/>
      <c r="V34" s="1162"/>
      <c r="W34" s="1134"/>
      <c r="X34" s="1179"/>
      <c r="Y34" s="1162"/>
      <c r="Z34" s="1164"/>
      <c r="AA34" s="1138"/>
      <c r="AB34" s="1162"/>
      <c r="AC34" s="1165"/>
      <c r="AD34" s="38"/>
      <c r="AE34" s="214" t="s">
        <v>505</v>
      </c>
      <c r="AF34" s="215">
        <v>441400</v>
      </c>
      <c r="AG34" s="1134"/>
      <c r="AH34" s="219">
        <v>4410</v>
      </c>
      <c r="AI34" s="222"/>
      <c r="AJ34" s="1191"/>
      <c r="AK34" s="219"/>
      <c r="AL34" s="1134"/>
      <c r="AM34" s="1193"/>
      <c r="AN34" s="1134"/>
      <c r="AO34" s="1196"/>
      <c r="AP34" s="1201"/>
      <c r="AQ34" s="1181"/>
      <c r="AR34" s="1184"/>
      <c r="AS34" s="1186"/>
      <c r="AT34" s="1188"/>
      <c r="AU34" s="1190"/>
      <c r="AV34" s="1198"/>
      <c r="AW34" s="1134"/>
      <c r="AX34" s="1214"/>
      <c r="AY34" s="1134"/>
      <c r="AZ34" s="1212"/>
      <c r="BA34" s="1134"/>
      <c r="BB34" s="1214"/>
      <c r="BC34" s="1134"/>
      <c r="BD34" s="1196"/>
      <c r="BE34" s="1134"/>
      <c r="BF34" s="1216"/>
      <c r="BG34" s="1208"/>
      <c r="BH34" s="1208"/>
      <c r="BI34" s="1210"/>
      <c r="BJ34" s="224"/>
      <c r="BK34" s="225">
        <v>0.8</v>
      </c>
      <c r="BL34" s="110"/>
      <c r="BM34" s="78"/>
    </row>
    <row r="35" spans="1:65" s="51" customFormat="1" ht="13.5" customHeight="1">
      <c r="A35" s="1115"/>
      <c r="B35" s="1224"/>
      <c r="C35" s="1147"/>
      <c r="D35" s="1202" t="s">
        <v>459</v>
      </c>
      <c r="E35" s="112"/>
      <c r="F35" s="1203">
        <v>210570</v>
      </c>
      <c r="G35" s="1204"/>
      <c r="H35" s="1203">
        <v>207530</v>
      </c>
      <c r="I35" s="1204"/>
      <c r="J35" s="1134" t="s">
        <v>495</v>
      </c>
      <c r="K35" s="1239">
        <v>1980</v>
      </c>
      <c r="L35" s="1170"/>
      <c r="M35" s="1173" t="s">
        <v>493</v>
      </c>
      <c r="N35" s="1239">
        <v>1950</v>
      </c>
      <c r="O35" s="1170"/>
      <c r="P35" s="1173" t="s">
        <v>493</v>
      </c>
      <c r="Q35" s="1134" t="s">
        <v>495</v>
      </c>
      <c r="R35" s="1233">
        <v>20690</v>
      </c>
      <c r="S35" s="1204"/>
      <c r="T35" s="1236">
        <v>210</v>
      </c>
      <c r="U35" s="1170"/>
      <c r="V35" s="1173" t="s">
        <v>493</v>
      </c>
      <c r="W35" s="1134" t="s">
        <v>495</v>
      </c>
      <c r="X35" s="1233">
        <v>62930</v>
      </c>
      <c r="Y35" s="1173"/>
      <c r="Z35" s="1236">
        <v>620</v>
      </c>
      <c r="AA35" s="1170"/>
      <c r="AB35" s="1173" t="s">
        <v>493</v>
      </c>
      <c r="AC35" s="1165"/>
      <c r="AD35" s="38"/>
      <c r="AE35" s="214" t="s">
        <v>246</v>
      </c>
      <c r="AF35" s="215">
        <v>469400</v>
      </c>
      <c r="AG35" s="1134"/>
      <c r="AH35" s="219">
        <v>4690</v>
      </c>
      <c r="AI35" s="222"/>
      <c r="AJ35" s="1191"/>
      <c r="AK35" s="219"/>
      <c r="AL35" s="1134"/>
      <c r="AM35" s="1193"/>
      <c r="AN35" s="1134"/>
      <c r="AO35" s="1196"/>
      <c r="AP35" s="1201"/>
      <c r="AQ35" s="1181"/>
      <c r="AR35" s="1184"/>
      <c r="AS35" s="1186"/>
      <c r="AT35" s="1188" t="s">
        <v>516</v>
      </c>
      <c r="AU35" s="1190">
        <v>12300</v>
      </c>
      <c r="AV35" s="1198">
        <v>13700</v>
      </c>
      <c r="AW35" s="1134"/>
      <c r="AX35" s="1214"/>
      <c r="AY35" s="1134"/>
      <c r="AZ35" s="1199">
        <v>0.1</v>
      </c>
      <c r="BA35" s="1134"/>
      <c r="BB35" s="1214"/>
      <c r="BC35" s="1134"/>
      <c r="BD35" s="1196"/>
      <c r="BE35" s="1134"/>
      <c r="BF35" s="1217">
        <v>0.02</v>
      </c>
      <c r="BG35" s="1219">
        <v>0.04</v>
      </c>
      <c r="BH35" s="1219">
        <v>7.0000000000000007E-2</v>
      </c>
      <c r="BI35" s="1228">
        <v>0.09</v>
      </c>
      <c r="BJ35" s="224"/>
      <c r="BK35" s="221" t="s">
        <v>522</v>
      </c>
      <c r="BL35" s="110"/>
      <c r="BM35" s="78"/>
    </row>
    <row r="36" spans="1:65" s="51" customFormat="1" ht="13.5" customHeight="1">
      <c r="A36" s="1115"/>
      <c r="B36" s="1224"/>
      <c r="C36" s="1147"/>
      <c r="D36" s="1149"/>
      <c r="E36" s="112"/>
      <c r="F36" s="1193"/>
      <c r="G36" s="1205"/>
      <c r="H36" s="1193"/>
      <c r="I36" s="1205"/>
      <c r="J36" s="1134"/>
      <c r="K36" s="1168"/>
      <c r="L36" s="1171"/>
      <c r="M36" s="1174"/>
      <c r="N36" s="1168"/>
      <c r="O36" s="1171"/>
      <c r="P36" s="1174"/>
      <c r="Q36" s="1134"/>
      <c r="R36" s="1234"/>
      <c r="S36" s="1205"/>
      <c r="T36" s="1237"/>
      <c r="U36" s="1171"/>
      <c r="V36" s="1174"/>
      <c r="W36" s="1134"/>
      <c r="X36" s="1234"/>
      <c r="Y36" s="1174"/>
      <c r="Z36" s="1237"/>
      <c r="AA36" s="1171"/>
      <c r="AB36" s="1174"/>
      <c r="AC36" s="227"/>
      <c r="AD36" s="38"/>
      <c r="AE36" s="214" t="s">
        <v>506</v>
      </c>
      <c r="AF36" s="215">
        <v>497400</v>
      </c>
      <c r="AG36" s="1134"/>
      <c r="AH36" s="219">
        <v>4970</v>
      </c>
      <c r="AI36" s="222"/>
      <c r="AJ36" s="1191"/>
      <c r="AK36" s="219"/>
      <c r="AL36" s="211"/>
      <c r="AM36" s="1193"/>
      <c r="AN36" s="1134"/>
      <c r="AO36" s="1196"/>
      <c r="AP36" s="1201"/>
      <c r="AQ36" s="1181"/>
      <c r="AR36" s="1184"/>
      <c r="AS36" s="1186"/>
      <c r="AT36" s="1188"/>
      <c r="AU36" s="1190"/>
      <c r="AV36" s="1198"/>
      <c r="AW36" s="1134"/>
      <c r="AX36" s="1214"/>
      <c r="AY36" s="1134"/>
      <c r="AZ36" s="1199"/>
      <c r="BA36" s="1134"/>
      <c r="BB36" s="1214"/>
      <c r="BC36" s="1134"/>
      <c r="BD36" s="1196"/>
      <c r="BE36" s="1134"/>
      <c r="BF36" s="1217"/>
      <c r="BG36" s="1219"/>
      <c r="BH36" s="1219"/>
      <c r="BI36" s="1228"/>
      <c r="BJ36" s="224"/>
      <c r="BK36" s="225">
        <v>0.75</v>
      </c>
      <c r="BL36" s="110"/>
      <c r="BM36" s="78"/>
    </row>
    <row r="37" spans="1:65" s="51" customFormat="1" ht="13.5" customHeight="1">
      <c r="A37" s="1115"/>
      <c r="B37" s="1224"/>
      <c r="C37" s="1147"/>
      <c r="D37" s="1149"/>
      <c r="E37" s="112"/>
      <c r="F37" s="1193"/>
      <c r="G37" s="1205"/>
      <c r="H37" s="1193"/>
      <c r="I37" s="1205"/>
      <c r="J37" s="1134"/>
      <c r="K37" s="1168"/>
      <c r="L37" s="1171"/>
      <c r="M37" s="1174"/>
      <c r="N37" s="1168"/>
      <c r="O37" s="1171"/>
      <c r="P37" s="1174"/>
      <c r="Q37" s="1134"/>
      <c r="R37" s="1234"/>
      <c r="S37" s="1205"/>
      <c r="T37" s="1237"/>
      <c r="U37" s="1171"/>
      <c r="V37" s="1174"/>
      <c r="W37" s="1134"/>
      <c r="X37" s="1234"/>
      <c r="Y37" s="1174"/>
      <c r="Z37" s="1237"/>
      <c r="AA37" s="1171"/>
      <c r="AB37" s="1174"/>
      <c r="AC37" s="227"/>
      <c r="AD37" s="38"/>
      <c r="AE37" s="214" t="s">
        <v>507</v>
      </c>
      <c r="AF37" s="215">
        <v>525400</v>
      </c>
      <c r="AG37" s="1134"/>
      <c r="AH37" s="219">
        <v>5250</v>
      </c>
      <c r="AI37" s="222"/>
      <c r="AJ37" s="1191"/>
      <c r="AK37" s="219"/>
      <c r="AL37" s="211"/>
      <c r="AM37" s="1193"/>
      <c r="AN37" s="1134"/>
      <c r="AO37" s="1196"/>
      <c r="AP37" s="1201"/>
      <c r="AQ37" s="1181"/>
      <c r="AR37" s="1184"/>
      <c r="AS37" s="1186"/>
      <c r="AT37" s="1188" t="s">
        <v>517</v>
      </c>
      <c r="AU37" s="1190">
        <v>11000</v>
      </c>
      <c r="AV37" s="1198">
        <v>12300</v>
      </c>
      <c r="AW37" s="1134"/>
      <c r="AX37" s="1214"/>
      <c r="AY37" s="1134"/>
      <c r="AZ37" s="1199"/>
      <c r="BA37" s="1134"/>
      <c r="BB37" s="1214"/>
      <c r="BC37" s="1134"/>
      <c r="BD37" s="1196"/>
      <c r="BE37" s="1134"/>
      <c r="BF37" s="1217"/>
      <c r="BG37" s="1219"/>
      <c r="BH37" s="1219"/>
      <c r="BI37" s="1228"/>
      <c r="BJ37" s="224"/>
      <c r="BK37" s="221" t="s">
        <v>523</v>
      </c>
      <c r="BL37" s="110"/>
      <c r="BM37" s="78"/>
    </row>
    <row r="38" spans="1:65" s="51" customFormat="1" ht="13.5" customHeight="1">
      <c r="A38" s="1143"/>
      <c r="B38" s="1225"/>
      <c r="C38" s="1226"/>
      <c r="D38" s="1227"/>
      <c r="E38" s="112"/>
      <c r="F38" s="1193"/>
      <c r="G38" s="1206"/>
      <c r="H38" s="1193"/>
      <c r="I38" s="1206"/>
      <c r="J38" s="1134"/>
      <c r="K38" s="1240"/>
      <c r="L38" s="1172"/>
      <c r="M38" s="1175"/>
      <c r="N38" s="1240"/>
      <c r="O38" s="1172"/>
      <c r="P38" s="1175"/>
      <c r="Q38" s="1134"/>
      <c r="R38" s="1234"/>
      <c r="S38" s="1206"/>
      <c r="T38" s="1237"/>
      <c r="U38" s="1172"/>
      <c r="V38" s="1174"/>
      <c r="W38" s="1134"/>
      <c r="X38" s="1235"/>
      <c r="Y38" s="1175"/>
      <c r="Z38" s="1238"/>
      <c r="AA38" s="1172"/>
      <c r="AB38" s="1175"/>
      <c r="AC38" s="227"/>
      <c r="AD38" s="38"/>
      <c r="AE38" s="216" t="s">
        <v>508</v>
      </c>
      <c r="AF38" s="217">
        <v>553400</v>
      </c>
      <c r="AG38" s="1134"/>
      <c r="AH38" s="219">
        <v>5530</v>
      </c>
      <c r="AI38" s="222"/>
      <c r="AJ38" s="1191"/>
      <c r="AK38" s="219"/>
      <c r="AL38" s="211"/>
      <c r="AM38" s="1194"/>
      <c r="AN38" s="1134"/>
      <c r="AO38" s="1197"/>
      <c r="AP38" s="1201"/>
      <c r="AQ38" s="1182"/>
      <c r="AR38" s="1185"/>
      <c r="AS38" s="1186"/>
      <c r="AT38" s="1230"/>
      <c r="AU38" s="1231"/>
      <c r="AV38" s="1232"/>
      <c r="AW38" s="1134"/>
      <c r="AX38" s="1222"/>
      <c r="AY38" s="1134"/>
      <c r="AZ38" s="1200"/>
      <c r="BA38" s="1134"/>
      <c r="BB38" s="1214"/>
      <c r="BC38" s="1134"/>
      <c r="BD38" s="1196"/>
      <c r="BE38" s="1134"/>
      <c r="BF38" s="1218"/>
      <c r="BG38" s="1220"/>
      <c r="BH38" s="1220"/>
      <c r="BI38" s="1229"/>
      <c r="BJ38" s="224"/>
      <c r="BK38" s="226">
        <v>0.7</v>
      </c>
      <c r="BL38" s="110"/>
      <c r="BM38" s="78"/>
    </row>
    <row r="39" spans="1:65" s="51" customFormat="1" ht="13.5" customHeight="1">
      <c r="A39" s="1107" t="s">
        <v>462</v>
      </c>
      <c r="B39" s="1144" t="s">
        <v>456</v>
      </c>
      <c r="C39" s="1146" t="s">
        <v>457</v>
      </c>
      <c r="D39" s="1148" t="s">
        <v>458</v>
      </c>
      <c r="E39" s="112"/>
      <c r="F39" s="1132">
        <v>189580</v>
      </c>
      <c r="G39" s="1130">
        <v>252200</v>
      </c>
      <c r="H39" s="1132">
        <v>184780</v>
      </c>
      <c r="I39" s="1130">
        <v>247400</v>
      </c>
      <c r="J39" s="1134" t="s">
        <v>495</v>
      </c>
      <c r="K39" s="1135">
        <v>1780</v>
      </c>
      <c r="L39" s="1137">
        <v>2400</v>
      </c>
      <c r="M39" s="1161" t="s">
        <v>493</v>
      </c>
      <c r="N39" s="1135">
        <v>1730</v>
      </c>
      <c r="O39" s="1137">
        <v>2350</v>
      </c>
      <c r="P39" s="1161" t="s">
        <v>493</v>
      </c>
      <c r="Q39" s="1134" t="s">
        <v>495</v>
      </c>
      <c r="R39" s="1178">
        <v>13110</v>
      </c>
      <c r="S39" s="1130">
        <v>21850</v>
      </c>
      <c r="T39" s="1176">
        <v>130</v>
      </c>
      <c r="U39" s="1137">
        <v>220</v>
      </c>
      <c r="V39" s="1161" t="s">
        <v>493</v>
      </c>
      <c r="W39" s="1134" t="s">
        <v>495</v>
      </c>
      <c r="X39" s="1178">
        <v>125250</v>
      </c>
      <c r="Y39" s="1161">
        <v>62620</v>
      </c>
      <c r="Z39" s="1163">
        <v>1250</v>
      </c>
      <c r="AA39" s="1137">
        <v>620</v>
      </c>
      <c r="AB39" s="1161" t="s">
        <v>493</v>
      </c>
      <c r="AC39" s="1165" t="s">
        <v>243</v>
      </c>
      <c r="AD39" s="38"/>
      <c r="AE39" s="1166" t="s">
        <v>494</v>
      </c>
      <c r="AF39" s="1167"/>
      <c r="AG39" s="1134" t="s">
        <v>495</v>
      </c>
      <c r="AH39" s="218"/>
      <c r="AI39" s="222"/>
      <c r="AJ39" s="1191" t="s">
        <v>511</v>
      </c>
      <c r="AK39" s="218"/>
      <c r="AL39" s="1134" t="s">
        <v>495</v>
      </c>
      <c r="AM39" s="1192">
        <v>44990</v>
      </c>
      <c r="AN39" s="1134" t="s">
        <v>495</v>
      </c>
      <c r="AO39" s="1195">
        <v>390</v>
      </c>
      <c r="AP39" s="1201" t="s">
        <v>495</v>
      </c>
      <c r="AQ39" s="1180">
        <v>3200</v>
      </c>
      <c r="AR39" s="1183">
        <v>3500</v>
      </c>
      <c r="AS39" s="1186" t="s">
        <v>495</v>
      </c>
      <c r="AT39" s="1187" t="s">
        <v>512</v>
      </c>
      <c r="AU39" s="1189">
        <v>20300</v>
      </c>
      <c r="AV39" s="1221">
        <v>22600</v>
      </c>
      <c r="AW39" s="1134" t="s">
        <v>513</v>
      </c>
      <c r="AX39" s="1213">
        <v>2110</v>
      </c>
      <c r="AY39" s="1134" t="s">
        <v>513</v>
      </c>
      <c r="AZ39" s="1211" t="s">
        <v>244</v>
      </c>
      <c r="BA39" s="1134" t="s">
        <v>513</v>
      </c>
      <c r="BB39" s="1213">
        <v>39040</v>
      </c>
      <c r="BC39" s="1134" t="s">
        <v>495</v>
      </c>
      <c r="BD39" s="1195">
        <v>390</v>
      </c>
      <c r="BE39" s="1134" t="s">
        <v>513</v>
      </c>
      <c r="BF39" s="1215" t="s">
        <v>245</v>
      </c>
      <c r="BG39" s="1207" t="s">
        <v>245</v>
      </c>
      <c r="BH39" s="1207" t="s">
        <v>245</v>
      </c>
      <c r="BI39" s="1209" t="s">
        <v>245</v>
      </c>
      <c r="BJ39" s="1134"/>
      <c r="BK39" s="1211" t="s">
        <v>514</v>
      </c>
      <c r="BL39" s="110"/>
      <c r="BM39" s="78"/>
    </row>
    <row r="40" spans="1:65" s="51" customFormat="1" ht="13.5" customHeight="1">
      <c r="A40" s="1115"/>
      <c r="B40" s="1145"/>
      <c r="C40" s="1147"/>
      <c r="D40" s="1149"/>
      <c r="E40" s="112"/>
      <c r="F40" s="1133"/>
      <c r="G40" s="1131"/>
      <c r="H40" s="1133"/>
      <c r="I40" s="1131"/>
      <c r="J40" s="1134"/>
      <c r="K40" s="1136"/>
      <c r="L40" s="1138"/>
      <c r="M40" s="1162"/>
      <c r="N40" s="1136"/>
      <c r="O40" s="1138"/>
      <c r="P40" s="1162"/>
      <c r="Q40" s="1134"/>
      <c r="R40" s="1179"/>
      <c r="S40" s="1131"/>
      <c r="T40" s="1177"/>
      <c r="U40" s="1138"/>
      <c r="V40" s="1162"/>
      <c r="W40" s="1134"/>
      <c r="X40" s="1179"/>
      <c r="Y40" s="1162"/>
      <c r="Z40" s="1164"/>
      <c r="AA40" s="1138"/>
      <c r="AB40" s="1162"/>
      <c r="AC40" s="1165"/>
      <c r="AD40" s="38"/>
      <c r="AE40" s="1168"/>
      <c r="AF40" s="1169"/>
      <c r="AG40" s="1134"/>
      <c r="AH40" s="219"/>
      <c r="AI40" s="222"/>
      <c r="AJ40" s="1191"/>
      <c r="AK40" s="219"/>
      <c r="AL40" s="1134"/>
      <c r="AM40" s="1193"/>
      <c r="AN40" s="1134"/>
      <c r="AO40" s="1196"/>
      <c r="AP40" s="1201"/>
      <c r="AQ40" s="1181"/>
      <c r="AR40" s="1184"/>
      <c r="AS40" s="1186"/>
      <c r="AT40" s="1188"/>
      <c r="AU40" s="1190"/>
      <c r="AV40" s="1198"/>
      <c r="AW40" s="1134"/>
      <c r="AX40" s="1214"/>
      <c r="AY40" s="1134"/>
      <c r="AZ40" s="1212"/>
      <c r="BA40" s="1134"/>
      <c r="BB40" s="1214"/>
      <c r="BC40" s="1134"/>
      <c r="BD40" s="1196"/>
      <c r="BE40" s="1134"/>
      <c r="BF40" s="1216"/>
      <c r="BG40" s="1208"/>
      <c r="BH40" s="1208"/>
      <c r="BI40" s="1210"/>
      <c r="BJ40" s="1134"/>
      <c r="BK40" s="1212"/>
      <c r="BL40" s="110"/>
      <c r="BM40" s="78"/>
    </row>
    <row r="41" spans="1:65" s="51" customFormat="1" ht="13.5" customHeight="1">
      <c r="A41" s="1115"/>
      <c r="B41" s="1145"/>
      <c r="C41" s="1147"/>
      <c r="D41" s="1149"/>
      <c r="E41" s="112"/>
      <c r="F41" s="1133"/>
      <c r="G41" s="1131"/>
      <c r="H41" s="1133"/>
      <c r="I41" s="1131"/>
      <c r="J41" s="1134"/>
      <c r="K41" s="1136"/>
      <c r="L41" s="1138"/>
      <c r="M41" s="1162"/>
      <c r="N41" s="1136"/>
      <c r="O41" s="1138"/>
      <c r="P41" s="1162"/>
      <c r="Q41" s="1134"/>
      <c r="R41" s="1179"/>
      <c r="S41" s="1131"/>
      <c r="T41" s="1177"/>
      <c r="U41" s="1138"/>
      <c r="V41" s="1162"/>
      <c r="W41" s="1134"/>
      <c r="X41" s="1179"/>
      <c r="Y41" s="1162"/>
      <c r="Z41" s="1164"/>
      <c r="AA41" s="1138"/>
      <c r="AB41" s="1162"/>
      <c r="AC41" s="1165"/>
      <c r="AD41" s="38"/>
      <c r="AE41" s="214" t="s">
        <v>496</v>
      </c>
      <c r="AF41" s="215">
        <v>202500</v>
      </c>
      <c r="AG41" s="1134"/>
      <c r="AH41" s="219">
        <v>2020</v>
      </c>
      <c r="AI41" s="222"/>
      <c r="AJ41" s="1191"/>
      <c r="AK41" s="219"/>
      <c r="AL41" s="1134"/>
      <c r="AM41" s="1193"/>
      <c r="AN41" s="1134"/>
      <c r="AO41" s="1196"/>
      <c r="AP41" s="1201"/>
      <c r="AQ41" s="1181"/>
      <c r="AR41" s="1184"/>
      <c r="AS41" s="1186"/>
      <c r="AT41" s="1188" t="s">
        <v>515</v>
      </c>
      <c r="AU41" s="1190">
        <v>11200</v>
      </c>
      <c r="AV41" s="1198">
        <v>12400</v>
      </c>
      <c r="AW41" s="1134"/>
      <c r="AX41" s="1214"/>
      <c r="AY41" s="1134"/>
      <c r="AZ41" s="1212"/>
      <c r="BA41" s="1134"/>
      <c r="BB41" s="1214"/>
      <c r="BC41" s="1134"/>
      <c r="BD41" s="1196"/>
      <c r="BE41" s="1134"/>
      <c r="BF41" s="1216"/>
      <c r="BG41" s="1208"/>
      <c r="BH41" s="1208"/>
      <c r="BI41" s="1210"/>
      <c r="BJ41" s="1134"/>
      <c r="BK41" s="1212"/>
      <c r="BL41" s="110"/>
      <c r="BM41" s="78"/>
    </row>
    <row r="42" spans="1:65" s="51" customFormat="1" ht="13.5" customHeight="1">
      <c r="A42" s="1115"/>
      <c r="B42" s="1145"/>
      <c r="C42" s="1147"/>
      <c r="D42" s="1149"/>
      <c r="E42" s="112"/>
      <c r="F42" s="1133"/>
      <c r="G42" s="1131"/>
      <c r="H42" s="1133"/>
      <c r="I42" s="1131"/>
      <c r="J42" s="1134"/>
      <c r="K42" s="1136"/>
      <c r="L42" s="1138"/>
      <c r="M42" s="1162"/>
      <c r="N42" s="1136"/>
      <c r="O42" s="1138"/>
      <c r="P42" s="1162"/>
      <c r="Q42" s="1134"/>
      <c r="R42" s="1179"/>
      <c r="S42" s="1131"/>
      <c r="T42" s="1177"/>
      <c r="U42" s="1138"/>
      <c r="V42" s="1162"/>
      <c r="W42" s="1134"/>
      <c r="X42" s="1179"/>
      <c r="Y42" s="1162"/>
      <c r="Z42" s="1164"/>
      <c r="AA42" s="1138"/>
      <c r="AB42" s="1162"/>
      <c r="AC42" s="1165"/>
      <c r="AD42" s="38"/>
      <c r="AE42" s="214" t="s">
        <v>497</v>
      </c>
      <c r="AF42" s="215">
        <v>216200</v>
      </c>
      <c r="AG42" s="1134"/>
      <c r="AH42" s="219">
        <v>2160</v>
      </c>
      <c r="AI42" s="222"/>
      <c r="AJ42" s="1191"/>
      <c r="AK42" s="219"/>
      <c r="AL42" s="1134"/>
      <c r="AM42" s="1193"/>
      <c r="AN42" s="1134"/>
      <c r="AO42" s="1196"/>
      <c r="AP42" s="1201"/>
      <c r="AQ42" s="1181"/>
      <c r="AR42" s="1184"/>
      <c r="AS42" s="1186"/>
      <c r="AT42" s="1188"/>
      <c r="AU42" s="1190"/>
      <c r="AV42" s="1198"/>
      <c r="AW42" s="1134"/>
      <c r="AX42" s="1214"/>
      <c r="AY42" s="1134"/>
      <c r="AZ42" s="1212"/>
      <c r="BA42" s="1134"/>
      <c r="BB42" s="1214"/>
      <c r="BC42" s="1134"/>
      <c r="BD42" s="1196"/>
      <c r="BE42" s="1134"/>
      <c r="BF42" s="1216"/>
      <c r="BG42" s="1208"/>
      <c r="BH42" s="1208"/>
      <c r="BI42" s="1210"/>
      <c r="BJ42" s="1134"/>
      <c r="BK42" s="1212"/>
      <c r="BL42" s="110"/>
      <c r="BM42" s="78"/>
    </row>
    <row r="43" spans="1:65" s="51" customFormat="1" ht="13.5" customHeight="1">
      <c r="A43" s="1115"/>
      <c r="B43" s="1145"/>
      <c r="C43" s="1147"/>
      <c r="D43" s="1202" t="s">
        <v>459</v>
      </c>
      <c r="E43" s="112"/>
      <c r="F43" s="1203">
        <v>252200</v>
      </c>
      <c r="G43" s="1204"/>
      <c r="H43" s="1203">
        <v>247400</v>
      </c>
      <c r="I43" s="1204"/>
      <c r="J43" s="1134" t="s">
        <v>495</v>
      </c>
      <c r="K43" s="1239">
        <v>2400</v>
      </c>
      <c r="L43" s="1170"/>
      <c r="M43" s="1173" t="s">
        <v>493</v>
      </c>
      <c r="N43" s="1239">
        <v>2350</v>
      </c>
      <c r="O43" s="1170"/>
      <c r="P43" s="1173" t="s">
        <v>493</v>
      </c>
      <c r="Q43" s="1134" t="s">
        <v>495</v>
      </c>
      <c r="R43" s="1233">
        <v>21850</v>
      </c>
      <c r="S43" s="1204"/>
      <c r="T43" s="1236">
        <v>220</v>
      </c>
      <c r="U43" s="1170"/>
      <c r="V43" s="1173" t="s">
        <v>493</v>
      </c>
      <c r="W43" s="1134" t="s">
        <v>495</v>
      </c>
      <c r="X43" s="1233">
        <v>62620</v>
      </c>
      <c r="Y43" s="1173"/>
      <c r="Z43" s="1236">
        <v>620</v>
      </c>
      <c r="AA43" s="1170"/>
      <c r="AB43" s="1173" t="s">
        <v>493</v>
      </c>
      <c r="AC43" s="1165"/>
      <c r="AD43" s="38"/>
      <c r="AE43" s="214" t="s">
        <v>498</v>
      </c>
      <c r="AF43" s="215">
        <v>243600</v>
      </c>
      <c r="AG43" s="1134"/>
      <c r="AH43" s="219">
        <v>2430</v>
      </c>
      <c r="AI43" s="222"/>
      <c r="AJ43" s="1191"/>
      <c r="AK43" s="219"/>
      <c r="AL43" s="1134"/>
      <c r="AM43" s="1193"/>
      <c r="AN43" s="1134"/>
      <c r="AO43" s="1196"/>
      <c r="AP43" s="1201"/>
      <c r="AQ43" s="1181"/>
      <c r="AR43" s="1184"/>
      <c r="AS43" s="1186"/>
      <c r="AT43" s="1188" t="s">
        <v>516</v>
      </c>
      <c r="AU43" s="1190">
        <v>9700</v>
      </c>
      <c r="AV43" s="1198">
        <v>10800</v>
      </c>
      <c r="AW43" s="1134"/>
      <c r="AX43" s="1214"/>
      <c r="AY43" s="1134"/>
      <c r="AZ43" s="1199">
        <v>0.1</v>
      </c>
      <c r="BA43" s="1134"/>
      <c r="BB43" s="1214"/>
      <c r="BC43" s="1134"/>
      <c r="BD43" s="1196"/>
      <c r="BE43" s="1134"/>
      <c r="BF43" s="1217">
        <v>0.02</v>
      </c>
      <c r="BG43" s="1219">
        <v>0.04</v>
      </c>
      <c r="BH43" s="1219">
        <v>0.06</v>
      </c>
      <c r="BI43" s="1228">
        <v>0.09</v>
      </c>
      <c r="BJ43" s="1134"/>
      <c r="BK43" s="1199">
        <v>0.79</v>
      </c>
      <c r="BL43" s="110"/>
      <c r="BM43" s="78"/>
    </row>
    <row r="44" spans="1:65" s="51" customFormat="1" ht="13.5" customHeight="1">
      <c r="A44" s="1115"/>
      <c r="B44" s="1145"/>
      <c r="C44" s="1147"/>
      <c r="D44" s="1149"/>
      <c r="E44" s="112"/>
      <c r="F44" s="1193"/>
      <c r="G44" s="1205"/>
      <c r="H44" s="1193"/>
      <c r="I44" s="1205"/>
      <c r="J44" s="1134"/>
      <c r="K44" s="1168"/>
      <c r="L44" s="1171"/>
      <c r="M44" s="1174"/>
      <c r="N44" s="1168"/>
      <c r="O44" s="1171"/>
      <c r="P44" s="1174"/>
      <c r="Q44" s="1134"/>
      <c r="R44" s="1234"/>
      <c r="S44" s="1205"/>
      <c r="T44" s="1237"/>
      <c r="U44" s="1171"/>
      <c r="V44" s="1174"/>
      <c r="W44" s="1134"/>
      <c r="X44" s="1234"/>
      <c r="Y44" s="1174"/>
      <c r="Z44" s="1237"/>
      <c r="AA44" s="1171"/>
      <c r="AB44" s="1174"/>
      <c r="AC44" s="1165"/>
      <c r="AD44" s="38"/>
      <c r="AE44" s="214" t="s">
        <v>499</v>
      </c>
      <c r="AF44" s="215">
        <v>271000</v>
      </c>
      <c r="AG44" s="1134"/>
      <c r="AH44" s="219">
        <v>2710</v>
      </c>
      <c r="AI44" s="222"/>
      <c r="AJ44" s="1191"/>
      <c r="AK44" s="219"/>
      <c r="AL44" s="211"/>
      <c r="AM44" s="1193"/>
      <c r="AN44" s="1134"/>
      <c r="AO44" s="1196"/>
      <c r="AP44" s="1201"/>
      <c r="AQ44" s="1181"/>
      <c r="AR44" s="1184"/>
      <c r="AS44" s="1186"/>
      <c r="AT44" s="1188"/>
      <c r="AU44" s="1190"/>
      <c r="AV44" s="1198"/>
      <c r="AW44" s="1134"/>
      <c r="AX44" s="1214"/>
      <c r="AY44" s="1134"/>
      <c r="AZ44" s="1199"/>
      <c r="BA44" s="1134"/>
      <c r="BB44" s="1214"/>
      <c r="BC44" s="1134"/>
      <c r="BD44" s="1196"/>
      <c r="BE44" s="1134"/>
      <c r="BF44" s="1217"/>
      <c r="BG44" s="1219"/>
      <c r="BH44" s="1219"/>
      <c r="BI44" s="1228"/>
      <c r="BJ44" s="1134"/>
      <c r="BK44" s="1199"/>
      <c r="BL44" s="110"/>
      <c r="BM44" s="78"/>
    </row>
    <row r="45" spans="1:65" s="51" customFormat="1" ht="13.5" customHeight="1">
      <c r="A45" s="1115"/>
      <c r="B45" s="1145"/>
      <c r="C45" s="1147"/>
      <c r="D45" s="1149"/>
      <c r="E45" s="112"/>
      <c r="F45" s="1193"/>
      <c r="G45" s="1205"/>
      <c r="H45" s="1193"/>
      <c r="I45" s="1205"/>
      <c r="J45" s="1134"/>
      <c r="K45" s="1168"/>
      <c r="L45" s="1171"/>
      <c r="M45" s="1174"/>
      <c r="N45" s="1168"/>
      <c r="O45" s="1171"/>
      <c r="P45" s="1174"/>
      <c r="Q45" s="1134"/>
      <c r="R45" s="1234"/>
      <c r="S45" s="1205"/>
      <c r="T45" s="1237"/>
      <c r="U45" s="1171"/>
      <c r="V45" s="1174"/>
      <c r="W45" s="1134"/>
      <c r="X45" s="1234"/>
      <c r="Y45" s="1174"/>
      <c r="Z45" s="1237"/>
      <c r="AA45" s="1171"/>
      <c r="AB45" s="1174"/>
      <c r="AC45" s="1165"/>
      <c r="AD45" s="38"/>
      <c r="AE45" s="214" t="s">
        <v>500</v>
      </c>
      <c r="AF45" s="215">
        <v>298400</v>
      </c>
      <c r="AG45" s="1134"/>
      <c r="AH45" s="219">
        <v>2980</v>
      </c>
      <c r="AI45" s="222"/>
      <c r="AJ45" s="1191"/>
      <c r="AK45" s="219"/>
      <c r="AL45" s="211"/>
      <c r="AM45" s="1193"/>
      <c r="AN45" s="1134"/>
      <c r="AO45" s="1196"/>
      <c r="AP45" s="1201"/>
      <c r="AQ45" s="1181"/>
      <c r="AR45" s="1184"/>
      <c r="AS45" s="1186"/>
      <c r="AT45" s="1188" t="s">
        <v>517</v>
      </c>
      <c r="AU45" s="1190">
        <v>8700</v>
      </c>
      <c r="AV45" s="1198">
        <v>9700</v>
      </c>
      <c r="AW45" s="1134"/>
      <c r="AX45" s="1214"/>
      <c r="AY45" s="1134"/>
      <c r="AZ45" s="1199"/>
      <c r="BA45" s="1134"/>
      <c r="BB45" s="1214"/>
      <c r="BC45" s="1134"/>
      <c r="BD45" s="1196"/>
      <c r="BE45" s="1134"/>
      <c r="BF45" s="1217"/>
      <c r="BG45" s="1219"/>
      <c r="BH45" s="1219"/>
      <c r="BI45" s="1228"/>
      <c r="BJ45" s="1134"/>
      <c r="BK45" s="1199"/>
      <c r="BL45" s="110"/>
      <c r="BM45" s="78"/>
    </row>
    <row r="46" spans="1:65" s="51" customFormat="1" ht="13.5" customHeight="1">
      <c r="A46" s="1115"/>
      <c r="B46" s="1145"/>
      <c r="C46" s="1147"/>
      <c r="D46" s="1149"/>
      <c r="E46" s="112"/>
      <c r="F46" s="1193"/>
      <c r="G46" s="1206"/>
      <c r="H46" s="1193"/>
      <c r="I46" s="1206"/>
      <c r="J46" s="1134"/>
      <c r="K46" s="1240"/>
      <c r="L46" s="1172"/>
      <c r="M46" s="1175"/>
      <c r="N46" s="1240"/>
      <c r="O46" s="1172"/>
      <c r="P46" s="1175"/>
      <c r="Q46" s="1134"/>
      <c r="R46" s="1234"/>
      <c r="S46" s="1206"/>
      <c r="T46" s="1237"/>
      <c r="U46" s="1172"/>
      <c r="V46" s="1174"/>
      <c r="W46" s="1134"/>
      <c r="X46" s="1235"/>
      <c r="Y46" s="1175"/>
      <c r="Z46" s="1238"/>
      <c r="AA46" s="1172"/>
      <c r="AB46" s="1175"/>
      <c r="AC46" s="1165"/>
      <c r="AD46" s="38"/>
      <c r="AE46" s="214" t="s">
        <v>501</v>
      </c>
      <c r="AF46" s="215">
        <v>325800</v>
      </c>
      <c r="AG46" s="1134"/>
      <c r="AH46" s="219">
        <v>3250</v>
      </c>
      <c r="AI46" s="222"/>
      <c r="AJ46" s="1191"/>
      <c r="AK46" s="219" t="s">
        <v>518</v>
      </c>
      <c r="AL46" s="211"/>
      <c r="AM46" s="1194"/>
      <c r="AN46" s="1134"/>
      <c r="AO46" s="1197"/>
      <c r="AP46" s="1201"/>
      <c r="AQ46" s="1182"/>
      <c r="AR46" s="1185"/>
      <c r="AS46" s="1186"/>
      <c r="AT46" s="1230"/>
      <c r="AU46" s="1231"/>
      <c r="AV46" s="1232"/>
      <c r="AW46" s="1134"/>
      <c r="AX46" s="1222"/>
      <c r="AY46" s="1134"/>
      <c r="AZ46" s="1200"/>
      <c r="BA46" s="1134"/>
      <c r="BB46" s="1214"/>
      <c r="BC46" s="1134"/>
      <c r="BD46" s="1196"/>
      <c r="BE46" s="1134"/>
      <c r="BF46" s="1218"/>
      <c r="BG46" s="1220"/>
      <c r="BH46" s="1220"/>
      <c r="BI46" s="1229"/>
      <c r="BJ46" s="1134"/>
      <c r="BK46" s="1200"/>
      <c r="BL46" s="110"/>
      <c r="BM46" s="78"/>
    </row>
    <row r="47" spans="1:65" s="51" customFormat="1" ht="13.5" customHeight="1">
      <c r="A47" s="1115"/>
      <c r="B47" s="1223" t="s">
        <v>460</v>
      </c>
      <c r="C47" s="1146" t="s">
        <v>457</v>
      </c>
      <c r="D47" s="1148" t="s">
        <v>458</v>
      </c>
      <c r="E47" s="112"/>
      <c r="F47" s="1132">
        <v>146950</v>
      </c>
      <c r="G47" s="1130">
        <v>209570</v>
      </c>
      <c r="H47" s="1132">
        <v>143920</v>
      </c>
      <c r="I47" s="1130">
        <v>206540</v>
      </c>
      <c r="J47" s="1134" t="s">
        <v>495</v>
      </c>
      <c r="K47" s="1135">
        <v>1350</v>
      </c>
      <c r="L47" s="1137">
        <v>1970</v>
      </c>
      <c r="M47" s="1161" t="s">
        <v>493</v>
      </c>
      <c r="N47" s="1135">
        <v>1320</v>
      </c>
      <c r="O47" s="1137">
        <v>1940</v>
      </c>
      <c r="P47" s="1161" t="s">
        <v>493</v>
      </c>
      <c r="Q47" s="1134" t="s">
        <v>495</v>
      </c>
      <c r="R47" s="1178">
        <v>11580</v>
      </c>
      <c r="S47" s="1130">
        <v>20320</v>
      </c>
      <c r="T47" s="1176">
        <v>120</v>
      </c>
      <c r="U47" s="1137">
        <v>210</v>
      </c>
      <c r="V47" s="1161" t="s">
        <v>493</v>
      </c>
      <c r="W47" s="1134" t="s">
        <v>495</v>
      </c>
      <c r="X47" s="1178">
        <v>125250</v>
      </c>
      <c r="Y47" s="1161">
        <v>62620</v>
      </c>
      <c r="Z47" s="1163">
        <v>1250</v>
      </c>
      <c r="AA47" s="1137">
        <v>620</v>
      </c>
      <c r="AB47" s="1161" t="s">
        <v>493</v>
      </c>
      <c r="AC47" s="1165"/>
      <c r="AD47" s="38"/>
      <c r="AE47" s="214" t="s">
        <v>502</v>
      </c>
      <c r="AF47" s="215">
        <v>353200</v>
      </c>
      <c r="AG47" s="1134"/>
      <c r="AH47" s="219">
        <v>3530</v>
      </c>
      <c r="AI47" s="222"/>
      <c r="AJ47" s="1191"/>
      <c r="AK47" s="223" t="s">
        <v>519</v>
      </c>
      <c r="AL47" s="1134" t="s">
        <v>495</v>
      </c>
      <c r="AM47" s="1192">
        <v>30430</v>
      </c>
      <c r="AN47" s="1134" t="s">
        <v>495</v>
      </c>
      <c r="AO47" s="1195">
        <v>240</v>
      </c>
      <c r="AP47" s="1201" t="s">
        <v>495</v>
      </c>
      <c r="AQ47" s="1180">
        <v>2000</v>
      </c>
      <c r="AR47" s="1183">
        <v>2200</v>
      </c>
      <c r="AS47" s="1186" t="s">
        <v>495</v>
      </c>
      <c r="AT47" s="1187" t="s">
        <v>512</v>
      </c>
      <c r="AU47" s="1189">
        <v>25700</v>
      </c>
      <c r="AV47" s="1221">
        <v>28600</v>
      </c>
      <c r="AW47" s="1134" t="s">
        <v>513</v>
      </c>
      <c r="AX47" s="1213">
        <v>1330</v>
      </c>
      <c r="AY47" s="1134" t="s">
        <v>513</v>
      </c>
      <c r="AZ47" s="1211" t="s">
        <v>244</v>
      </c>
      <c r="BA47" s="1134" t="s">
        <v>513</v>
      </c>
      <c r="BB47" s="1213">
        <v>24660</v>
      </c>
      <c r="BC47" s="1134" t="s">
        <v>495</v>
      </c>
      <c r="BD47" s="1195">
        <v>240</v>
      </c>
      <c r="BE47" s="1134" t="s">
        <v>513</v>
      </c>
      <c r="BF47" s="1215" t="s">
        <v>245</v>
      </c>
      <c r="BG47" s="1207" t="s">
        <v>245</v>
      </c>
      <c r="BH47" s="1207" t="s">
        <v>245</v>
      </c>
      <c r="BI47" s="1209" t="s">
        <v>245</v>
      </c>
      <c r="BJ47" s="224"/>
      <c r="BK47" s="1241" t="s">
        <v>520</v>
      </c>
      <c r="BL47" s="110"/>
      <c r="BM47" s="78"/>
    </row>
    <row r="48" spans="1:65" s="51" customFormat="1" ht="13.5" customHeight="1">
      <c r="A48" s="1115"/>
      <c r="B48" s="1224"/>
      <c r="C48" s="1147"/>
      <c r="D48" s="1149"/>
      <c r="E48" s="112"/>
      <c r="F48" s="1133"/>
      <c r="G48" s="1131"/>
      <c r="H48" s="1133"/>
      <c r="I48" s="1131"/>
      <c r="J48" s="1134"/>
      <c r="K48" s="1136"/>
      <c r="L48" s="1138"/>
      <c r="M48" s="1162"/>
      <c r="N48" s="1136"/>
      <c r="O48" s="1138"/>
      <c r="P48" s="1162"/>
      <c r="Q48" s="1134"/>
      <c r="R48" s="1179"/>
      <c r="S48" s="1131"/>
      <c r="T48" s="1177"/>
      <c r="U48" s="1138"/>
      <c r="V48" s="1162"/>
      <c r="W48" s="1134"/>
      <c r="X48" s="1179"/>
      <c r="Y48" s="1162"/>
      <c r="Z48" s="1164"/>
      <c r="AA48" s="1138"/>
      <c r="AB48" s="1162"/>
      <c r="AC48" s="1165"/>
      <c r="AD48" s="38"/>
      <c r="AE48" s="214" t="s">
        <v>503</v>
      </c>
      <c r="AF48" s="215">
        <v>380700</v>
      </c>
      <c r="AG48" s="1134"/>
      <c r="AH48" s="219">
        <v>3800</v>
      </c>
      <c r="AI48" s="222"/>
      <c r="AJ48" s="1191"/>
      <c r="AK48" s="219"/>
      <c r="AL48" s="1134"/>
      <c r="AM48" s="1193"/>
      <c r="AN48" s="1134"/>
      <c r="AO48" s="1196"/>
      <c r="AP48" s="1201"/>
      <c r="AQ48" s="1181"/>
      <c r="AR48" s="1184"/>
      <c r="AS48" s="1186"/>
      <c r="AT48" s="1188"/>
      <c r="AU48" s="1190"/>
      <c r="AV48" s="1198"/>
      <c r="AW48" s="1134"/>
      <c r="AX48" s="1214"/>
      <c r="AY48" s="1134"/>
      <c r="AZ48" s="1212"/>
      <c r="BA48" s="1134"/>
      <c r="BB48" s="1214"/>
      <c r="BC48" s="1134"/>
      <c r="BD48" s="1196"/>
      <c r="BE48" s="1134"/>
      <c r="BF48" s="1216"/>
      <c r="BG48" s="1208"/>
      <c r="BH48" s="1208"/>
      <c r="BI48" s="1210"/>
      <c r="BJ48" s="224"/>
      <c r="BK48" s="1242"/>
      <c r="BL48" s="110"/>
      <c r="BM48" s="78"/>
    </row>
    <row r="49" spans="1:65" s="51" customFormat="1" ht="13.5" customHeight="1">
      <c r="A49" s="1115"/>
      <c r="B49" s="1224"/>
      <c r="C49" s="1147"/>
      <c r="D49" s="1149"/>
      <c r="E49" s="112"/>
      <c r="F49" s="1133"/>
      <c r="G49" s="1131"/>
      <c r="H49" s="1133"/>
      <c r="I49" s="1131"/>
      <c r="J49" s="1134"/>
      <c r="K49" s="1136"/>
      <c r="L49" s="1138"/>
      <c r="M49" s="1162"/>
      <c r="N49" s="1136"/>
      <c r="O49" s="1138"/>
      <c r="P49" s="1162"/>
      <c r="Q49" s="1134"/>
      <c r="R49" s="1179"/>
      <c r="S49" s="1131"/>
      <c r="T49" s="1177"/>
      <c r="U49" s="1138"/>
      <c r="V49" s="1162"/>
      <c r="W49" s="1134"/>
      <c r="X49" s="1179"/>
      <c r="Y49" s="1162"/>
      <c r="Z49" s="1164"/>
      <c r="AA49" s="1138"/>
      <c r="AB49" s="1162"/>
      <c r="AC49" s="1165"/>
      <c r="AD49" s="38"/>
      <c r="AE49" s="214" t="s">
        <v>504</v>
      </c>
      <c r="AF49" s="215">
        <v>408100</v>
      </c>
      <c r="AG49" s="1134"/>
      <c r="AH49" s="219">
        <v>4080</v>
      </c>
      <c r="AI49" s="222"/>
      <c r="AJ49" s="1191"/>
      <c r="AK49" s="219"/>
      <c r="AL49" s="1134"/>
      <c r="AM49" s="1193"/>
      <c r="AN49" s="1134"/>
      <c r="AO49" s="1196"/>
      <c r="AP49" s="1201"/>
      <c r="AQ49" s="1181"/>
      <c r="AR49" s="1184"/>
      <c r="AS49" s="1186"/>
      <c r="AT49" s="1188" t="s">
        <v>515</v>
      </c>
      <c r="AU49" s="1190">
        <v>14200</v>
      </c>
      <c r="AV49" s="1198">
        <v>15700</v>
      </c>
      <c r="AW49" s="1134"/>
      <c r="AX49" s="1214"/>
      <c r="AY49" s="1134"/>
      <c r="AZ49" s="1212"/>
      <c r="BA49" s="1134"/>
      <c r="BB49" s="1214"/>
      <c r="BC49" s="1134"/>
      <c r="BD49" s="1196"/>
      <c r="BE49" s="1134"/>
      <c r="BF49" s="1216"/>
      <c r="BG49" s="1208"/>
      <c r="BH49" s="1208"/>
      <c r="BI49" s="1210"/>
      <c r="BJ49" s="224"/>
      <c r="BK49" s="221" t="s">
        <v>521</v>
      </c>
      <c r="BL49" s="110"/>
      <c r="BM49" s="78"/>
    </row>
    <row r="50" spans="1:65" s="51" customFormat="1" ht="13.5" customHeight="1">
      <c r="A50" s="1115"/>
      <c r="B50" s="1224"/>
      <c r="C50" s="1147"/>
      <c r="D50" s="1149"/>
      <c r="E50" s="112"/>
      <c r="F50" s="1133"/>
      <c r="G50" s="1131"/>
      <c r="H50" s="1133"/>
      <c r="I50" s="1131"/>
      <c r="J50" s="1134"/>
      <c r="K50" s="1136"/>
      <c r="L50" s="1138"/>
      <c r="M50" s="1162"/>
      <c r="N50" s="1136"/>
      <c r="O50" s="1138"/>
      <c r="P50" s="1162"/>
      <c r="Q50" s="1134"/>
      <c r="R50" s="1179"/>
      <c r="S50" s="1131"/>
      <c r="T50" s="1177"/>
      <c r="U50" s="1138"/>
      <c r="V50" s="1162"/>
      <c r="W50" s="1134"/>
      <c r="X50" s="1179"/>
      <c r="Y50" s="1162"/>
      <c r="Z50" s="1164"/>
      <c r="AA50" s="1138"/>
      <c r="AB50" s="1162"/>
      <c r="AC50" s="1165"/>
      <c r="AD50" s="38"/>
      <c r="AE50" s="214" t="s">
        <v>505</v>
      </c>
      <c r="AF50" s="215">
        <v>435500</v>
      </c>
      <c r="AG50" s="1134"/>
      <c r="AH50" s="219">
        <v>4350</v>
      </c>
      <c r="AI50" s="222"/>
      <c r="AJ50" s="1191"/>
      <c r="AK50" s="219"/>
      <c r="AL50" s="1134"/>
      <c r="AM50" s="1193"/>
      <c r="AN50" s="1134"/>
      <c r="AO50" s="1196"/>
      <c r="AP50" s="1201"/>
      <c r="AQ50" s="1181"/>
      <c r="AR50" s="1184"/>
      <c r="AS50" s="1186"/>
      <c r="AT50" s="1188"/>
      <c r="AU50" s="1190"/>
      <c r="AV50" s="1198"/>
      <c r="AW50" s="1134"/>
      <c r="AX50" s="1214"/>
      <c r="AY50" s="1134"/>
      <c r="AZ50" s="1212"/>
      <c r="BA50" s="1134"/>
      <c r="BB50" s="1214"/>
      <c r="BC50" s="1134"/>
      <c r="BD50" s="1196"/>
      <c r="BE50" s="1134"/>
      <c r="BF50" s="1216"/>
      <c r="BG50" s="1208"/>
      <c r="BH50" s="1208"/>
      <c r="BI50" s="1210"/>
      <c r="BJ50" s="224"/>
      <c r="BK50" s="225">
        <v>0.8</v>
      </c>
      <c r="BL50" s="110"/>
      <c r="BM50" s="78"/>
    </row>
    <row r="51" spans="1:65" s="51" customFormat="1" ht="13.5" customHeight="1">
      <c r="A51" s="1115"/>
      <c r="B51" s="1224"/>
      <c r="C51" s="1147"/>
      <c r="D51" s="1202" t="s">
        <v>459</v>
      </c>
      <c r="E51" s="112"/>
      <c r="F51" s="1203">
        <v>209570</v>
      </c>
      <c r="G51" s="1204"/>
      <c r="H51" s="1203">
        <v>206540</v>
      </c>
      <c r="I51" s="1204"/>
      <c r="J51" s="1134" t="s">
        <v>495</v>
      </c>
      <c r="K51" s="1239">
        <v>1970</v>
      </c>
      <c r="L51" s="1170"/>
      <c r="M51" s="1173" t="s">
        <v>493</v>
      </c>
      <c r="N51" s="1239">
        <v>1940</v>
      </c>
      <c r="O51" s="1170"/>
      <c r="P51" s="1173" t="s">
        <v>493</v>
      </c>
      <c r="Q51" s="1134" t="s">
        <v>495</v>
      </c>
      <c r="R51" s="1233">
        <v>20320</v>
      </c>
      <c r="S51" s="1204"/>
      <c r="T51" s="1236">
        <v>210</v>
      </c>
      <c r="U51" s="1170"/>
      <c r="V51" s="1173" t="s">
        <v>493</v>
      </c>
      <c r="W51" s="1134" t="s">
        <v>495</v>
      </c>
      <c r="X51" s="1233">
        <v>62620</v>
      </c>
      <c r="Y51" s="1173"/>
      <c r="Z51" s="1236">
        <v>620</v>
      </c>
      <c r="AA51" s="1170"/>
      <c r="AB51" s="1173" t="s">
        <v>493</v>
      </c>
      <c r="AC51" s="1165"/>
      <c r="AD51" s="38"/>
      <c r="AE51" s="214" t="s">
        <v>246</v>
      </c>
      <c r="AF51" s="215">
        <v>462900</v>
      </c>
      <c r="AG51" s="1134"/>
      <c r="AH51" s="219">
        <v>4620</v>
      </c>
      <c r="AI51" s="222"/>
      <c r="AJ51" s="1191"/>
      <c r="AK51" s="219"/>
      <c r="AL51" s="1134"/>
      <c r="AM51" s="1193"/>
      <c r="AN51" s="1134"/>
      <c r="AO51" s="1196"/>
      <c r="AP51" s="1201"/>
      <c r="AQ51" s="1181"/>
      <c r="AR51" s="1184"/>
      <c r="AS51" s="1186"/>
      <c r="AT51" s="1188" t="s">
        <v>516</v>
      </c>
      <c r="AU51" s="1190">
        <v>12300</v>
      </c>
      <c r="AV51" s="1198">
        <v>13700</v>
      </c>
      <c r="AW51" s="1134"/>
      <c r="AX51" s="1214"/>
      <c r="AY51" s="1134"/>
      <c r="AZ51" s="1199">
        <v>0.1</v>
      </c>
      <c r="BA51" s="1134"/>
      <c r="BB51" s="1214"/>
      <c r="BC51" s="1134"/>
      <c r="BD51" s="1196"/>
      <c r="BE51" s="1134"/>
      <c r="BF51" s="1217">
        <v>0.02</v>
      </c>
      <c r="BG51" s="1219">
        <v>0.04</v>
      </c>
      <c r="BH51" s="1219">
        <v>7.0000000000000007E-2</v>
      </c>
      <c r="BI51" s="1228">
        <v>0.09</v>
      </c>
      <c r="BJ51" s="224"/>
      <c r="BK51" s="221" t="s">
        <v>522</v>
      </c>
      <c r="BL51" s="110"/>
      <c r="BM51" s="78"/>
    </row>
    <row r="52" spans="1:65" s="51" customFormat="1" ht="13.5" customHeight="1">
      <c r="A52" s="1115"/>
      <c r="B52" s="1224"/>
      <c r="C52" s="1147"/>
      <c r="D52" s="1149"/>
      <c r="E52" s="112"/>
      <c r="F52" s="1193"/>
      <c r="G52" s="1205"/>
      <c r="H52" s="1193"/>
      <c r="I52" s="1205"/>
      <c r="J52" s="1134"/>
      <c r="K52" s="1168"/>
      <c r="L52" s="1171"/>
      <c r="M52" s="1174"/>
      <c r="N52" s="1168"/>
      <c r="O52" s="1171"/>
      <c r="P52" s="1174"/>
      <c r="Q52" s="1134"/>
      <c r="R52" s="1234"/>
      <c r="S52" s="1205"/>
      <c r="T52" s="1237"/>
      <c r="U52" s="1171"/>
      <c r="V52" s="1174"/>
      <c r="W52" s="1134"/>
      <c r="X52" s="1234"/>
      <c r="Y52" s="1174"/>
      <c r="Z52" s="1237"/>
      <c r="AA52" s="1171"/>
      <c r="AB52" s="1174"/>
      <c r="AC52" s="227"/>
      <c r="AD52" s="38"/>
      <c r="AE52" s="214" t="s">
        <v>506</v>
      </c>
      <c r="AF52" s="215">
        <v>490300</v>
      </c>
      <c r="AG52" s="1134"/>
      <c r="AH52" s="219">
        <v>4900</v>
      </c>
      <c r="AI52" s="222"/>
      <c r="AJ52" s="1191"/>
      <c r="AK52" s="219"/>
      <c r="AL52" s="211"/>
      <c r="AM52" s="1193"/>
      <c r="AN52" s="1134"/>
      <c r="AO52" s="1196"/>
      <c r="AP52" s="1201"/>
      <c r="AQ52" s="1181"/>
      <c r="AR52" s="1184"/>
      <c r="AS52" s="1186"/>
      <c r="AT52" s="1188"/>
      <c r="AU52" s="1190"/>
      <c r="AV52" s="1198"/>
      <c r="AW52" s="1134"/>
      <c r="AX52" s="1214"/>
      <c r="AY52" s="1134"/>
      <c r="AZ52" s="1199"/>
      <c r="BA52" s="1134"/>
      <c r="BB52" s="1214"/>
      <c r="BC52" s="1134"/>
      <c r="BD52" s="1196"/>
      <c r="BE52" s="1134"/>
      <c r="BF52" s="1217"/>
      <c r="BG52" s="1219"/>
      <c r="BH52" s="1219"/>
      <c r="BI52" s="1228"/>
      <c r="BJ52" s="224"/>
      <c r="BK52" s="225">
        <v>0.75</v>
      </c>
      <c r="BL52" s="110"/>
      <c r="BM52" s="78"/>
    </row>
    <row r="53" spans="1:65" s="51" customFormat="1" ht="13.5" customHeight="1">
      <c r="A53" s="1115"/>
      <c r="B53" s="1224"/>
      <c r="C53" s="1147"/>
      <c r="D53" s="1149"/>
      <c r="E53" s="112"/>
      <c r="F53" s="1193"/>
      <c r="G53" s="1205"/>
      <c r="H53" s="1193"/>
      <c r="I53" s="1205"/>
      <c r="J53" s="1134"/>
      <c r="K53" s="1168"/>
      <c r="L53" s="1171"/>
      <c r="M53" s="1174"/>
      <c r="N53" s="1168"/>
      <c r="O53" s="1171"/>
      <c r="P53" s="1174"/>
      <c r="Q53" s="1134"/>
      <c r="R53" s="1234"/>
      <c r="S53" s="1205"/>
      <c r="T53" s="1237"/>
      <c r="U53" s="1171"/>
      <c r="V53" s="1174"/>
      <c r="W53" s="1134"/>
      <c r="X53" s="1234"/>
      <c r="Y53" s="1174"/>
      <c r="Z53" s="1237"/>
      <c r="AA53" s="1171"/>
      <c r="AB53" s="1174"/>
      <c r="AC53" s="227"/>
      <c r="AD53" s="38"/>
      <c r="AE53" s="214" t="s">
        <v>507</v>
      </c>
      <c r="AF53" s="215">
        <v>517700</v>
      </c>
      <c r="AG53" s="1134"/>
      <c r="AH53" s="219">
        <v>5170</v>
      </c>
      <c r="AI53" s="222"/>
      <c r="AJ53" s="1191"/>
      <c r="AK53" s="219"/>
      <c r="AL53" s="211"/>
      <c r="AM53" s="1193"/>
      <c r="AN53" s="1134"/>
      <c r="AO53" s="1196"/>
      <c r="AP53" s="1201"/>
      <c r="AQ53" s="1181"/>
      <c r="AR53" s="1184"/>
      <c r="AS53" s="1186"/>
      <c r="AT53" s="1188" t="s">
        <v>517</v>
      </c>
      <c r="AU53" s="1190">
        <v>11000</v>
      </c>
      <c r="AV53" s="1198">
        <v>12300</v>
      </c>
      <c r="AW53" s="1134"/>
      <c r="AX53" s="1214"/>
      <c r="AY53" s="1134"/>
      <c r="AZ53" s="1199"/>
      <c r="BA53" s="1134"/>
      <c r="BB53" s="1214"/>
      <c r="BC53" s="1134"/>
      <c r="BD53" s="1196"/>
      <c r="BE53" s="1134"/>
      <c r="BF53" s="1217"/>
      <c r="BG53" s="1219"/>
      <c r="BH53" s="1219"/>
      <c r="BI53" s="1228"/>
      <c r="BJ53" s="224"/>
      <c r="BK53" s="221" t="s">
        <v>523</v>
      </c>
      <c r="BL53" s="110"/>
      <c r="BM53" s="78"/>
    </row>
    <row r="54" spans="1:65" s="51" customFormat="1" ht="13.5" customHeight="1">
      <c r="A54" s="1143"/>
      <c r="B54" s="1225"/>
      <c r="C54" s="1226"/>
      <c r="D54" s="1227"/>
      <c r="E54" s="112"/>
      <c r="F54" s="1193"/>
      <c r="G54" s="1206"/>
      <c r="H54" s="1193"/>
      <c r="I54" s="1206"/>
      <c r="J54" s="1134"/>
      <c r="K54" s="1240"/>
      <c r="L54" s="1172"/>
      <c r="M54" s="1175"/>
      <c r="N54" s="1240"/>
      <c r="O54" s="1172"/>
      <c r="P54" s="1175"/>
      <c r="Q54" s="1134"/>
      <c r="R54" s="1234"/>
      <c r="S54" s="1206"/>
      <c r="T54" s="1237"/>
      <c r="U54" s="1172"/>
      <c r="V54" s="1174"/>
      <c r="W54" s="1134"/>
      <c r="X54" s="1235"/>
      <c r="Y54" s="1175"/>
      <c r="Z54" s="1238"/>
      <c r="AA54" s="1172"/>
      <c r="AB54" s="1175"/>
      <c r="AC54" s="227"/>
      <c r="AD54" s="38"/>
      <c r="AE54" s="216" t="s">
        <v>508</v>
      </c>
      <c r="AF54" s="217">
        <v>545200</v>
      </c>
      <c r="AG54" s="1134"/>
      <c r="AH54" s="219">
        <v>5450</v>
      </c>
      <c r="AI54" s="222"/>
      <c r="AJ54" s="1191"/>
      <c r="AK54" s="219"/>
      <c r="AL54" s="211"/>
      <c r="AM54" s="1194"/>
      <c r="AN54" s="1134"/>
      <c r="AO54" s="1197"/>
      <c r="AP54" s="1201"/>
      <c r="AQ54" s="1182"/>
      <c r="AR54" s="1185"/>
      <c r="AS54" s="1186"/>
      <c r="AT54" s="1230"/>
      <c r="AU54" s="1231"/>
      <c r="AV54" s="1232"/>
      <c r="AW54" s="1134"/>
      <c r="AX54" s="1222"/>
      <c r="AY54" s="1134"/>
      <c r="AZ54" s="1200"/>
      <c r="BA54" s="1134"/>
      <c r="BB54" s="1214"/>
      <c r="BC54" s="1134"/>
      <c r="BD54" s="1196"/>
      <c r="BE54" s="1134"/>
      <c r="BF54" s="1218"/>
      <c r="BG54" s="1220"/>
      <c r="BH54" s="1220"/>
      <c r="BI54" s="1229"/>
      <c r="BJ54" s="224"/>
      <c r="BK54" s="226">
        <v>0.7</v>
      </c>
      <c r="BL54" s="110"/>
      <c r="BM54" s="78"/>
    </row>
    <row r="55" spans="1:65" s="51" customFormat="1" ht="13.5" customHeight="1">
      <c r="A55" s="1107" t="s">
        <v>463</v>
      </c>
      <c r="B55" s="1144" t="s">
        <v>456</v>
      </c>
      <c r="C55" s="1146" t="s">
        <v>457</v>
      </c>
      <c r="D55" s="1148" t="s">
        <v>458</v>
      </c>
      <c r="E55" s="112"/>
      <c r="F55" s="1132">
        <v>186850</v>
      </c>
      <c r="G55" s="1130">
        <v>248530</v>
      </c>
      <c r="H55" s="1132">
        <v>182050</v>
      </c>
      <c r="I55" s="1130">
        <v>243730</v>
      </c>
      <c r="J55" s="1134" t="s">
        <v>495</v>
      </c>
      <c r="K55" s="1135">
        <v>1750</v>
      </c>
      <c r="L55" s="1137">
        <v>2360</v>
      </c>
      <c r="M55" s="1161" t="s">
        <v>493</v>
      </c>
      <c r="N55" s="1135">
        <v>1700</v>
      </c>
      <c r="O55" s="1137">
        <v>2310</v>
      </c>
      <c r="P55" s="1161" t="s">
        <v>493</v>
      </c>
      <c r="Q55" s="1134" t="s">
        <v>495</v>
      </c>
      <c r="R55" s="1178">
        <v>12400</v>
      </c>
      <c r="S55" s="1130">
        <v>20680</v>
      </c>
      <c r="T55" s="1176">
        <v>130</v>
      </c>
      <c r="U55" s="1137">
        <v>210</v>
      </c>
      <c r="V55" s="1161" t="s">
        <v>493</v>
      </c>
      <c r="W55" s="1134" t="s">
        <v>495</v>
      </c>
      <c r="X55" s="1178">
        <v>123370</v>
      </c>
      <c r="Y55" s="1161">
        <v>61680</v>
      </c>
      <c r="Z55" s="1163">
        <v>1230</v>
      </c>
      <c r="AA55" s="1137">
        <v>610</v>
      </c>
      <c r="AB55" s="1161" t="s">
        <v>493</v>
      </c>
      <c r="AC55" s="1165" t="s">
        <v>243</v>
      </c>
      <c r="AD55" s="38"/>
      <c r="AE55" s="1166" t="s">
        <v>494</v>
      </c>
      <c r="AF55" s="1167"/>
      <c r="AG55" s="1134" t="s">
        <v>495</v>
      </c>
      <c r="AH55" s="218"/>
      <c r="AI55" s="222"/>
      <c r="AJ55" s="1191" t="s">
        <v>511</v>
      </c>
      <c r="AK55" s="218"/>
      <c r="AL55" s="1134" t="s">
        <v>495</v>
      </c>
      <c r="AM55" s="1192">
        <v>44990</v>
      </c>
      <c r="AN55" s="1134" t="s">
        <v>495</v>
      </c>
      <c r="AO55" s="1195">
        <v>390</v>
      </c>
      <c r="AP55" s="1201" t="s">
        <v>495</v>
      </c>
      <c r="AQ55" s="1180">
        <v>3200</v>
      </c>
      <c r="AR55" s="1183">
        <v>3500</v>
      </c>
      <c r="AS55" s="1186" t="s">
        <v>495</v>
      </c>
      <c r="AT55" s="1187" t="s">
        <v>512</v>
      </c>
      <c r="AU55" s="1189">
        <v>20300</v>
      </c>
      <c r="AV55" s="1221">
        <v>22600</v>
      </c>
      <c r="AW55" s="1134" t="s">
        <v>513</v>
      </c>
      <c r="AX55" s="1213">
        <v>2110</v>
      </c>
      <c r="AY55" s="1134" t="s">
        <v>513</v>
      </c>
      <c r="AZ55" s="1211" t="s">
        <v>244</v>
      </c>
      <c r="BA55" s="1134" t="s">
        <v>513</v>
      </c>
      <c r="BB55" s="1213">
        <v>37870</v>
      </c>
      <c r="BC55" s="1134" t="s">
        <v>495</v>
      </c>
      <c r="BD55" s="1195">
        <v>370</v>
      </c>
      <c r="BE55" s="1134" t="s">
        <v>513</v>
      </c>
      <c r="BF55" s="1215" t="s">
        <v>245</v>
      </c>
      <c r="BG55" s="1207" t="s">
        <v>245</v>
      </c>
      <c r="BH55" s="1207" t="s">
        <v>245</v>
      </c>
      <c r="BI55" s="1209" t="s">
        <v>245</v>
      </c>
      <c r="BJ55" s="1134"/>
      <c r="BK55" s="1211" t="s">
        <v>514</v>
      </c>
      <c r="BL55" s="110"/>
      <c r="BM55" s="78"/>
    </row>
    <row r="56" spans="1:65" s="51" customFormat="1" ht="13.5" customHeight="1">
      <c r="A56" s="1115"/>
      <c r="B56" s="1145"/>
      <c r="C56" s="1147"/>
      <c r="D56" s="1149"/>
      <c r="E56" s="112"/>
      <c r="F56" s="1133"/>
      <c r="G56" s="1131"/>
      <c r="H56" s="1133"/>
      <c r="I56" s="1131"/>
      <c r="J56" s="1134"/>
      <c r="K56" s="1136"/>
      <c r="L56" s="1138"/>
      <c r="M56" s="1162"/>
      <c r="N56" s="1136"/>
      <c r="O56" s="1138"/>
      <c r="P56" s="1162"/>
      <c r="Q56" s="1134"/>
      <c r="R56" s="1179"/>
      <c r="S56" s="1131"/>
      <c r="T56" s="1177"/>
      <c r="U56" s="1138"/>
      <c r="V56" s="1162"/>
      <c r="W56" s="1134"/>
      <c r="X56" s="1179"/>
      <c r="Y56" s="1162"/>
      <c r="Z56" s="1164"/>
      <c r="AA56" s="1138"/>
      <c r="AB56" s="1162"/>
      <c r="AC56" s="1165"/>
      <c r="AD56" s="38"/>
      <c r="AE56" s="1168"/>
      <c r="AF56" s="1169"/>
      <c r="AG56" s="1134"/>
      <c r="AH56" s="219"/>
      <c r="AI56" s="222"/>
      <c r="AJ56" s="1191"/>
      <c r="AK56" s="219"/>
      <c r="AL56" s="1134"/>
      <c r="AM56" s="1193"/>
      <c r="AN56" s="1134"/>
      <c r="AO56" s="1196"/>
      <c r="AP56" s="1201"/>
      <c r="AQ56" s="1181"/>
      <c r="AR56" s="1184"/>
      <c r="AS56" s="1186"/>
      <c r="AT56" s="1188"/>
      <c r="AU56" s="1190"/>
      <c r="AV56" s="1198"/>
      <c r="AW56" s="1134"/>
      <c r="AX56" s="1214"/>
      <c r="AY56" s="1134"/>
      <c r="AZ56" s="1212"/>
      <c r="BA56" s="1134"/>
      <c r="BB56" s="1214"/>
      <c r="BC56" s="1134"/>
      <c r="BD56" s="1196"/>
      <c r="BE56" s="1134"/>
      <c r="BF56" s="1216"/>
      <c r="BG56" s="1208"/>
      <c r="BH56" s="1208"/>
      <c r="BI56" s="1210"/>
      <c r="BJ56" s="1134"/>
      <c r="BK56" s="1212"/>
      <c r="BL56" s="110"/>
      <c r="BM56" s="78"/>
    </row>
    <row r="57" spans="1:65" s="51" customFormat="1" ht="13.5" customHeight="1">
      <c r="A57" s="1115"/>
      <c r="B57" s="1145"/>
      <c r="C57" s="1147"/>
      <c r="D57" s="1149"/>
      <c r="E57" s="112"/>
      <c r="F57" s="1133"/>
      <c r="G57" s="1131"/>
      <c r="H57" s="1133"/>
      <c r="I57" s="1131"/>
      <c r="J57" s="1134"/>
      <c r="K57" s="1136"/>
      <c r="L57" s="1138"/>
      <c r="M57" s="1162"/>
      <c r="N57" s="1136"/>
      <c r="O57" s="1138"/>
      <c r="P57" s="1162"/>
      <c r="Q57" s="1134"/>
      <c r="R57" s="1179"/>
      <c r="S57" s="1131"/>
      <c r="T57" s="1177"/>
      <c r="U57" s="1138"/>
      <c r="V57" s="1162"/>
      <c r="W57" s="1134"/>
      <c r="X57" s="1179"/>
      <c r="Y57" s="1162"/>
      <c r="Z57" s="1164"/>
      <c r="AA57" s="1138"/>
      <c r="AB57" s="1162"/>
      <c r="AC57" s="1165"/>
      <c r="AD57" s="38"/>
      <c r="AE57" s="214" t="s">
        <v>496</v>
      </c>
      <c r="AF57" s="215">
        <v>199800</v>
      </c>
      <c r="AG57" s="1134"/>
      <c r="AH57" s="219">
        <v>1990</v>
      </c>
      <c r="AI57" s="222"/>
      <c r="AJ57" s="1191"/>
      <c r="AK57" s="219"/>
      <c r="AL57" s="1134"/>
      <c r="AM57" s="1193"/>
      <c r="AN57" s="1134"/>
      <c r="AO57" s="1196"/>
      <c r="AP57" s="1201"/>
      <c r="AQ57" s="1181"/>
      <c r="AR57" s="1184"/>
      <c r="AS57" s="1186"/>
      <c r="AT57" s="1188" t="s">
        <v>515</v>
      </c>
      <c r="AU57" s="1190">
        <v>11200</v>
      </c>
      <c r="AV57" s="1198">
        <v>12400</v>
      </c>
      <c r="AW57" s="1134"/>
      <c r="AX57" s="1214"/>
      <c r="AY57" s="1134"/>
      <c r="AZ57" s="1212"/>
      <c r="BA57" s="1134"/>
      <c r="BB57" s="1214"/>
      <c r="BC57" s="1134"/>
      <c r="BD57" s="1196"/>
      <c r="BE57" s="1134"/>
      <c r="BF57" s="1216"/>
      <c r="BG57" s="1208"/>
      <c r="BH57" s="1208"/>
      <c r="BI57" s="1210"/>
      <c r="BJ57" s="1134"/>
      <c r="BK57" s="1212"/>
      <c r="BL57" s="110"/>
      <c r="BM57" s="78"/>
    </row>
    <row r="58" spans="1:65" s="51" customFormat="1" ht="13.5" customHeight="1">
      <c r="A58" s="1115"/>
      <c r="B58" s="1145"/>
      <c r="C58" s="1147"/>
      <c r="D58" s="1149"/>
      <c r="E58" s="112"/>
      <c r="F58" s="1133"/>
      <c r="G58" s="1131"/>
      <c r="H58" s="1133"/>
      <c r="I58" s="1131"/>
      <c r="J58" s="1134"/>
      <c r="K58" s="1136"/>
      <c r="L58" s="1138"/>
      <c r="M58" s="1162"/>
      <c r="N58" s="1136"/>
      <c r="O58" s="1138"/>
      <c r="P58" s="1162"/>
      <c r="Q58" s="1134"/>
      <c r="R58" s="1179"/>
      <c r="S58" s="1131"/>
      <c r="T58" s="1177"/>
      <c r="U58" s="1138"/>
      <c r="V58" s="1162"/>
      <c r="W58" s="1134"/>
      <c r="X58" s="1179"/>
      <c r="Y58" s="1162"/>
      <c r="Z58" s="1164"/>
      <c r="AA58" s="1138"/>
      <c r="AB58" s="1162"/>
      <c r="AC58" s="1165"/>
      <c r="AD58" s="38"/>
      <c r="AE58" s="214" t="s">
        <v>497</v>
      </c>
      <c r="AF58" s="215">
        <v>213500</v>
      </c>
      <c r="AG58" s="1134"/>
      <c r="AH58" s="219">
        <v>2130</v>
      </c>
      <c r="AI58" s="222"/>
      <c r="AJ58" s="1191"/>
      <c r="AK58" s="219"/>
      <c r="AL58" s="1134"/>
      <c r="AM58" s="1193"/>
      <c r="AN58" s="1134"/>
      <c r="AO58" s="1196"/>
      <c r="AP58" s="1201"/>
      <c r="AQ58" s="1181"/>
      <c r="AR58" s="1184"/>
      <c r="AS58" s="1186"/>
      <c r="AT58" s="1188"/>
      <c r="AU58" s="1190"/>
      <c r="AV58" s="1198"/>
      <c r="AW58" s="1134"/>
      <c r="AX58" s="1214"/>
      <c r="AY58" s="1134"/>
      <c r="AZ58" s="1212"/>
      <c r="BA58" s="1134"/>
      <c r="BB58" s="1214"/>
      <c r="BC58" s="1134"/>
      <c r="BD58" s="1196"/>
      <c r="BE58" s="1134"/>
      <c r="BF58" s="1216"/>
      <c r="BG58" s="1208"/>
      <c r="BH58" s="1208"/>
      <c r="BI58" s="1210"/>
      <c r="BJ58" s="1134"/>
      <c r="BK58" s="1212"/>
      <c r="BL58" s="110"/>
      <c r="BM58" s="78"/>
    </row>
    <row r="59" spans="1:65" s="51" customFormat="1" ht="13.5" customHeight="1">
      <c r="A59" s="1115"/>
      <c r="B59" s="1145"/>
      <c r="C59" s="1147"/>
      <c r="D59" s="1202" t="s">
        <v>459</v>
      </c>
      <c r="E59" s="112"/>
      <c r="F59" s="1203">
        <v>248530</v>
      </c>
      <c r="G59" s="1204"/>
      <c r="H59" s="1203">
        <v>243730</v>
      </c>
      <c r="I59" s="1204"/>
      <c r="J59" s="1134" t="s">
        <v>495</v>
      </c>
      <c r="K59" s="1239">
        <v>2360</v>
      </c>
      <c r="L59" s="1170"/>
      <c r="M59" s="1173" t="s">
        <v>493</v>
      </c>
      <c r="N59" s="1239">
        <v>2310</v>
      </c>
      <c r="O59" s="1170"/>
      <c r="P59" s="1173" t="s">
        <v>493</v>
      </c>
      <c r="Q59" s="1134" t="s">
        <v>495</v>
      </c>
      <c r="R59" s="1233">
        <v>20680</v>
      </c>
      <c r="S59" s="1204"/>
      <c r="T59" s="1236">
        <v>210</v>
      </c>
      <c r="U59" s="1170"/>
      <c r="V59" s="1173" t="s">
        <v>493</v>
      </c>
      <c r="W59" s="1134" t="s">
        <v>495</v>
      </c>
      <c r="X59" s="1233">
        <v>61680</v>
      </c>
      <c r="Y59" s="1173"/>
      <c r="Z59" s="1236">
        <v>610</v>
      </c>
      <c r="AA59" s="1170"/>
      <c r="AB59" s="1173" t="s">
        <v>493</v>
      </c>
      <c r="AC59" s="1165"/>
      <c r="AD59" s="38"/>
      <c r="AE59" s="214" t="s">
        <v>498</v>
      </c>
      <c r="AF59" s="215">
        <v>240900</v>
      </c>
      <c r="AG59" s="1134"/>
      <c r="AH59" s="219">
        <v>2400</v>
      </c>
      <c r="AI59" s="222"/>
      <c r="AJ59" s="1191"/>
      <c r="AK59" s="219"/>
      <c r="AL59" s="1134"/>
      <c r="AM59" s="1193"/>
      <c r="AN59" s="1134"/>
      <c r="AO59" s="1196"/>
      <c r="AP59" s="1201"/>
      <c r="AQ59" s="1181"/>
      <c r="AR59" s="1184"/>
      <c r="AS59" s="1186"/>
      <c r="AT59" s="1188" t="s">
        <v>516</v>
      </c>
      <c r="AU59" s="1190">
        <v>9700</v>
      </c>
      <c r="AV59" s="1198">
        <v>10800</v>
      </c>
      <c r="AW59" s="1134"/>
      <c r="AX59" s="1214"/>
      <c r="AY59" s="1134"/>
      <c r="AZ59" s="1199">
        <v>0.1</v>
      </c>
      <c r="BA59" s="1134"/>
      <c r="BB59" s="1214"/>
      <c r="BC59" s="1134"/>
      <c r="BD59" s="1196"/>
      <c r="BE59" s="1134"/>
      <c r="BF59" s="1217">
        <v>0.02</v>
      </c>
      <c r="BG59" s="1219">
        <v>0.04</v>
      </c>
      <c r="BH59" s="1219">
        <v>0.06</v>
      </c>
      <c r="BI59" s="1228">
        <v>0.09</v>
      </c>
      <c r="BJ59" s="1134"/>
      <c r="BK59" s="1199">
        <v>0.79</v>
      </c>
      <c r="BL59" s="110"/>
      <c r="BM59" s="78"/>
    </row>
    <row r="60" spans="1:65" s="51" customFormat="1" ht="13.5" customHeight="1">
      <c r="A60" s="1115"/>
      <c r="B60" s="1145"/>
      <c r="C60" s="1147"/>
      <c r="D60" s="1149"/>
      <c r="E60" s="112"/>
      <c r="F60" s="1193"/>
      <c r="G60" s="1205"/>
      <c r="H60" s="1193"/>
      <c r="I60" s="1205"/>
      <c r="J60" s="1134"/>
      <c r="K60" s="1168"/>
      <c r="L60" s="1171"/>
      <c r="M60" s="1174"/>
      <c r="N60" s="1168"/>
      <c r="O60" s="1171"/>
      <c r="P60" s="1174"/>
      <c r="Q60" s="1134"/>
      <c r="R60" s="1234"/>
      <c r="S60" s="1205"/>
      <c r="T60" s="1237"/>
      <c r="U60" s="1171"/>
      <c r="V60" s="1174"/>
      <c r="W60" s="1134"/>
      <c r="X60" s="1234"/>
      <c r="Y60" s="1174"/>
      <c r="Z60" s="1237"/>
      <c r="AA60" s="1171"/>
      <c r="AB60" s="1174"/>
      <c r="AC60" s="1165"/>
      <c r="AD60" s="38"/>
      <c r="AE60" s="214" t="s">
        <v>499</v>
      </c>
      <c r="AF60" s="215">
        <v>268300</v>
      </c>
      <c r="AG60" s="1134"/>
      <c r="AH60" s="219">
        <v>2680</v>
      </c>
      <c r="AI60" s="222"/>
      <c r="AJ60" s="1191"/>
      <c r="AK60" s="219"/>
      <c r="AL60" s="211"/>
      <c r="AM60" s="1193"/>
      <c r="AN60" s="1134"/>
      <c r="AO60" s="1196"/>
      <c r="AP60" s="1201"/>
      <c r="AQ60" s="1181"/>
      <c r="AR60" s="1184"/>
      <c r="AS60" s="1186"/>
      <c r="AT60" s="1188"/>
      <c r="AU60" s="1190"/>
      <c r="AV60" s="1198"/>
      <c r="AW60" s="1134"/>
      <c r="AX60" s="1214"/>
      <c r="AY60" s="1134"/>
      <c r="AZ60" s="1199"/>
      <c r="BA60" s="1134"/>
      <c r="BB60" s="1214"/>
      <c r="BC60" s="1134"/>
      <c r="BD60" s="1196"/>
      <c r="BE60" s="1134"/>
      <c r="BF60" s="1217"/>
      <c r="BG60" s="1219"/>
      <c r="BH60" s="1219"/>
      <c r="BI60" s="1228"/>
      <c r="BJ60" s="1134"/>
      <c r="BK60" s="1199"/>
      <c r="BL60" s="110"/>
      <c r="BM60" s="78"/>
    </row>
    <row r="61" spans="1:65" s="51" customFormat="1" ht="13.5" customHeight="1">
      <c r="A61" s="1115"/>
      <c r="B61" s="1145"/>
      <c r="C61" s="1147"/>
      <c r="D61" s="1149"/>
      <c r="E61" s="112"/>
      <c r="F61" s="1193"/>
      <c r="G61" s="1205"/>
      <c r="H61" s="1193"/>
      <c r="I61" s="1205"/>
      <c r="J61" s="1134"/>
      <c r="K61" s="1168"/>
      <c r="L61" s="1171"/>
      <c r="M61" s="1174"/>
      <c r="N61" s="1168"/>
      <c r="O61" s="1171"/>
      <c r="P61" s="1174"/>
      <c r="Q61" s="1134"/>
      <c r="R61" s="1234"/>
      <c r="S61" s="1205"/>
      <c r="T61" s="1237"/>
      <c r="U61" s="1171"/>
      <c r="V61" s="1174"/>
      <c r="W61" s="1134"/>
      <c r="X61" s="1234"/>
      <c r="Y61" s="1174"/>
      <c r="Z61" s="1237"/>
      <c r="AA61" s="1171"/>
      <c r="AB61" s="1174"/>
      <c r="AC61" s="1165"/>
      <c r="AD61" s="38"/>
      <c r="AE61" s="214" t="s">
        <v>500</v>
      </c>
      <c r="AF61" s="215">
        <v>295700</v>
      </c>
      <c r="AG61" s="1134"/>
      <c r="AH61" s="219">
        <v>2950</v>
      </c>
      <c r="AI61" s="222"/>
      <c r="AJ61" s="1191"/>
      <c r="AK61" s="219"/>
      <c r="AL61" s="211"/>
      <c r="AM61" s="1193"/>
      <c r="AN61" s="1134"/>
      <c r="AO61" s="1196"/>
      <c r="AP61" s="1201"/>
      <c r="AQ61" s="1181"/>
      <c r="AR61" s="1184"/>
      <c r="AS61" s="1186"/>
      <c r="AT61" s="1188" t="s">
        <v>517</v>
      </c>
      <c r="AU61" s="1190">
        <v>8700</v>
      </c>
      <c r="AV61" s="1198">
        <v>9700</v>
      </c>
      <c r="AW61" s="1134"/>
      <c r="AX61" s="1214"/>
      <c r="AY61" s="1134"/>
      <c r="AZ61" s="1199"/>
      <c r="BA61" s="1134"/>
      <c r="BB61" s="1214"/>
      <c r="BC61" s="1134"/>
      <c r="BD61" s="1196"/>
      <c r="BE61" s="1134"/>
      <c r="BF61" s="1217"/>
      <c r="BG61" s="1219"/>
      <c r="BH61" s="1219"/>
      <c r="BI61" s="1228"/>
      <c r="BJ61" s="1134"/>
      <c r="BK61" s="1199"/>
      <c r="BL61" s="110"/>
      <c r="BM61" s="78"/>
    </row>
    <row r="62" spans="1:65" s="51" customFormat="1" ht="13.5" customHeight="1">
      <c r="A62" s="1115"/>
      <c r="B62" s="1145"/>
      <c r="C62" s="1147"/>
      <c r="D62" s="1149"/>
      <c r="E62" s="112"/>
      <c r="F62" s="1193"/>
      <c r="G62" s="1206"/>
      <c r="H62" s="1193"/>
      <c r="I62" s="1206"/>
      <c r="J62" s="1134"/>
      <c r="K62" s="1240"/>
      <c r="L62" s="1172"/>
      <c r="M62" s="1175"/>
      <c r="N62" s="1240"/>
      <c r="O62" s="1172"/>
      <c r="P62" s="1175"/>
      <c r="Q62" s="1134"/>
      <c r="R62" s="1234"/>
      <c r="S62" s="1206"/>
      <c r="T62" s="1237"/>
      <c r="U62" s="1172"/>
      <c r="V62" s="1174"/>
      <c r="W62" s="1134"/>
      <c r="X62" s="1235"/>
      <c r="Y62" s="1175"/>
      <c r="Z62" s="1238"/>
      <c r="AA62" s="1172"/>
      <c r="AB62" s="1175"/>
      <c r="AC62" s="1165"/>
      <c r="AD62" s="38"/>
      <c r="AE62" s="214" t="s">
        <v>501</v>
      </c>
      <c r="AF62" s="215">
        <v>323100</v>
      </c>
      <c r="AG62" s="1134"/>
      <c r="AH62" s="219">
        <v>3230</v>
      </c>
      <c r="AI62" s="222"/>
      <c r="AJ62" s="1191"/>
      <c r="AK62" s="219" t="s">
        <v>518</v>
      </c>
      <c r="AL62" s="211"/>
      <c r="AM62" s="1194"/>
      <c r="AN62" s="1134"/>
      <c r="AO62" s="1197"/>
      <c r="AP62" s="1201"/>
      <c r="AQ62" s="1182"/>
      <c r="AR62" s="1185"/>
      <c r="AS62" s="1186"/>
      <c r="AT62" s="1230"/>
      <c r="AU62" s="1231"/>
      <c r="AV62" s="1232"/>
      <c r="AW62" s="1134"/>
      <c r="AX62" s="1222"/>
      <c r="AY62" s="1134"/>
      <c r="AZ62" s="1200"/>
      <c r="BA62" s="1134"/>
      <c r="BB62" s="1214"/>
      <c r="BC62" s="1134"/>
      <c r="BD62" s="1196"/>
      <c r="BE62" s="1134"/>
      <c r="BF62" s="1218"/>
      <c r="BG62" s="1220"/>
      <c r="BH62" s="1220"/>
      <c r="BI62" s="1229"/>
      <c r="BJ62" s="1134"/>
      <c r="BK62" s="1200"/>
      <c r="BL62" s="110"/>
      <c r="BM62" s="78"/>
    </row>
    <row r="63" spans="1:65" s="51" customFormat="1" ht="13.5" customHeight="1">
      <c r="A63" s="1115"/>
      <c r="B63" s="1223" t="s">
        <v>460</v>
      </c>
      <c r="C63" s="1146" t="s">
        <v>457</v>
      </c>
      <c r="D63" s="1148" t="s">
        <v>458</v>
      </c>
      <c r="E63" s="112"/>
      <c r="F63" s="1132">
        <v>144880</v>
      </c>
      <c r="G63" s="1130">
        <v>206560</v>
      </c>
      <c r="H63" s="1132">
        <v>141850</v>
      </c>
      <c r="I63" s="1130">
        <v>203530</v>
      </c>
      <c r="J63" s="1134" t="s">
        <v>495</v>
      </c>
      <c r="K63" s="1135">
        <v>1330</v>
      </c>
      <c r="L63" s="1137">
        <v>1940</v>
      </c>
      <c r="M63" s="1161" t="s">
        <v>493</v>
      </c>
      <c r="N63" s="1135">
        <v>1300</v>
      </c>
      <c r="O63" s="1137">
        <v>1910</v>
      </c>
      <c r="P63" s="1161" t="s">
        <v>493</v>
      </c>
      <c r="Q63" s="1134" t="s">
        <v>495</v>
      </c>
      <c r="R63" s="1178">
        <v>10970</v>
      </c>
      <c r="S63" s="1130">
        <v>19250</v>
      </c>
      <c r="T63" s="1176">
        <v>110</v>
      </c>
      <c r="U63" s="1137">
        <v>190</v>
      </c>
      <c r="V63" s="1161" t="s">
        <v>493</v>
      </c>
      <c r="W63" s="1134" t="s">
        <v>495</v>
      </c>
      <c r="X63" s="1178">
        <v>123370</v>
      </c>
      <c r="Y63" s="1161">
        <v>61680</v>
      </c>
      <c r="Z63" s="1163">
        <v>1230</v>
      </c>
      <c r="AA63" s="1137">
        <v>610</v>
      </c>
      <c r="AB63" s="1161" t="s">
        <v>493</v>
      </c>
      <c r="AC63" s="1165"/>
      <c r="AD63" s="38"/>
      <c r="AE63" s="214" t="s">
        <v>502</v>
      </c>
      <c r="AF63" s="215">
        <v>350500</v>
      </c>
      <c r="AG63" s="1134"/>
      <c r="AH63" s="219">
        <v>3500</v>
      </c>
      <c r="AI63" s="222"/>
      <c r="AJ63" s="1191"/>
      <c r="AK63" s="223" t="s">
        <v>519</v>
      </c>
      <c r="AL63" s="1134" t="s">
        <v>495</v>
      </c>
      <c r="AM63" s="1192">
        <v>30430</v>
      </c>
      <c r="AN63" s="1134" t="s">
        <v>495</v>
      </c>
      <c r="AO63" s="1195">
        <v>240</v>
      </c>
      <c r="AP63" s="1201" t="s">
        <v>495</v>
      </c>
      <c r="AQ63" s="1180">
        <v>2000</v>
      </c>
      <c r="AR63" s="1183">
        <v>2200</v>
      </c>
      <c r="AS63" s="1186" t="s">
        <v>495</v>
      </c>
      <c r="AT63" s="1187" t="s">
        <v>512</v>
      </c>
      <c r="AU63" s="1189">
        <v>25700</v>
      </c>
      <c r="AV63" s="1221">
        <v>28600</v>
      </c>
      <c r="AW63" s="1134" t="s">
        <v>513</v>
      </c>
      <c r="AX63" s="1213">
        <v>1330</v>
      </c>
      <c r="AY63" s="1134" t="s">
        <v>513</v>
      </c>
      <c r="AZ63" s="1211" t="s">
        <v>244</v>
      </c>
      <c r="BA63" s="1134" t="s">
        <v>513</v>
      </c>
      <c r="BB63" s="1213">
        <v>23920</v>
      </c>
      <c r="BC63" s="1134" t="s">
        <v>495</v>
      </c>
      <c r="BD63" s="1195">
        <v>230</v>
      </c>
      <c r="BE63" s="1134" t="s">
        <v>513</v>
      </c>
      <c r="BF63" s="1215" t="s">
        <v>245</v>
      </c>
      <c r="BG63" s="1207" t="s">
        <v>245</v>
      </c>
      <c r="BH63" s="1207" t="s">
        <v>245</v>
      </c>
      <c r="BI63" s="1209" t="s">
        <v>245</v>
      </c>
      <c r="BJ63" s="224"/>
      <c r="BK63" s="1241" t="s">
        <v>520</v>
      </c>
      <c r="BL63" s="110"/>
      <c r="BM63" s="78"/>
    </row>
    <row r="64" spans="1:65" s="51" customFormat="1" ht="13.5" customHeight="1">
      <c r="A64" s="1115"/>
      <c r="B64" s="1224"/>
      <c r="C64" s="1147"/>
      <c r="D64" s="1149"/>
      <c r="E64" s="112"/>
      <c r="F64" s="1133"/>
      <c r="G64" s="1131"/>
      <c r="H64" s="1133"/>
      <c r="I64" s="1131"/>
      <c r="J64" s="1134"/>
      <c r="K64" s="1136"/>
      <c r="L64" s="1138"/>
      <c r="M64" s="1162"/>
      <c r="N64" s="1136"/>
      <c r="O64" s="1138"/>
      <c r="P64" s="1162"/>
      <c r="Q64" s="1134"/>
      <c r="R64" s="1179"/>
      <c r="S64" s="1131"/>
      <c r="T64" s="1177"/>
      <c r="U64" s="1138"/>
      <c r="V64" s="1162"/>
      <c r="W64" s="1134"/>
      <c r="X64" s="1179"/>
      <c r="Y64" s="1162"/>
      <c r="Z64" s="1164"/>
      <c r="AA64" s="1138"/>
      <c r="AB64" s="1162"/>
      <c r="AC64" s="1165"/>
      <c r="AD64" s="38"/>
      <c r="AE64" s="214" t="s">
        <v>503</v>
      </c>
      <c r="AF64" s="215">
        <v>378000</v>
      </c>
      <c r="AG64" s="1134"/>
      <c r="AH64" s="219">
        <v>3780</v>
      </c>
      <c r="AI64" s="222"/>
      <c r="AJ64" s="1191"/>
      <c r="AK64" s="219"/>
      <c r="AL64" s="1134"/>
      <c r="AM64" s="1193"/>
      <c r="AN64" s="1134"/>
      <c r="AO64" s="1196"/>
      <c r="AP64" s="1201"/>
      <c r="AQ64" s="1181"/>
      <c r="AR64" s="1184"/>
      <c r="AS64" s="1186"/>
      <c r="AT64" s="1188"/>
      <c r="AU64" s="1190"/>
      <c r="AV64" s="1198"/>
      <c r="AW64" s="1134"/>
      <c r="AX64" s="1214"/>
      <c r="AY64" s="1134"/>
      <c r="AZ64" s="1212"/>
      <c r="BA64" s="1134"/>
      <c r="BB64" s="1214"/>
      <c r="BC64" s="1134"/>
      <c r="BD64" s="1196"/>
      <c r="BE64" s="1134"/>
      <c r="BF64" s="1216"/>
      <c r="BG64" s="1208"/>
      <c r="BH64" s="1208"/>
      <c r="BI64" s="1210"/>
      <c r="BJ64" s="224"/>
      <c r="BK64" s="1242"/>
      <c r="BL64" s="110"/>
      <c r="BM64" s="78"/>
    </row>
    <row r="65" spans="1:65" s="51" customFormat="1" ht="13.5" customHeight="1">
      <c r="A65" s="1115"/>
      <c r="B65" s="1224"/>
      <c r="C65" s="1147"/>
      <c r="D65" s="1149"/>
      <c r="E65" s="112"/>
      <c r="F65" s="1133"/>
      <c r="G65" s="1131"/>
      <c r="H65" s="1133"/>
      <c r="I65" s="1131"/>
      <c r="J65" s="1134"/>
      <c r="K65" s="1136"/>
      <c r="L65" s="1138"/>
      <c r="M65" s="1162"/>
      <c r="N65" s="1136"/>
      <c r="O65" s="1138"/>
      <c r="P65" s="1162"/>
      <c r="Q65" s="1134"/>
      <c r="R65" s="1179"/>
      <c r="S65" s="1131"/>
      <c r="T65" s="1177"/>
      <c r="U65" s="1138"/>
      <c r="V65" s="1162"/>
      <c r="W65" s="1134"/>
      <c r="X65" s="1179"/>
      <c r="Y65" s="1162"/>
      <c r="Z65" s="1164"/>
      <c r="AA65" s="1138"/>
      <c r="AB65" s="1162"/>
      <c r="AC65" s="1165"/>
      <c r="AD65" s="38"/>
      <c r="AE65" s="214" t="s">
        <v>504</v>
      </c>
      <c r="AF65" s="215">
        <v>405400</v>
      </c>
      <c r="AG65" s="1134"/>
      <c r="AH65" s="219">
        <v>4050</v>
      </c>
      <c r="AI65" s="222"/>
      <c r="AJ65" s="1191"/>
      <c r="AK65" s="219"/>
      <c r="AL65" s="1134"/>
      <c r="AM65" s="1193"/>
      <c r="AN65" s="1134"/>
      <c r="AO65" s="1196"/>
      <c r="AP65" s="1201"/>
      <c r="AQ65" s="1181"/>
      <c r="AR65" s="1184"/>
      <c r="AS65" s="1186"/>
      <c r="AT65" s="1188" t="s">
        <v>515</v>
      </c>
      <c r="AU65" s="1190">
        <v>14200</v>
      </c>
      <c r="AV65" s="1198">
        <v>15700</v>
      </c>
      <c r="AW65" s="1134"/>
      <c r="AX65" s="1214"/>
      <c r="AY65" s="1134"/>
      <c r="AZ65" s="1212"/>
      <c r="BA65" s="1134"/>
      <c r="BB65" s="1214"/>
      <c r="BC65" s="1134"/>
      <c r="BD65" s="1196"/>
      <c r="BE65" s="1134"/>
      <c r="BF65" s="1216"/>
      <c r="BG65" s="1208"/>
      <c r="BH65" s="1208"/>
      <c r="BI65" s="1210"/>
      <c r="BJ65" s="224"/>
      <c r="BK65" s="221" t="s">
        <v>521</v>
      </c>
      <c r="BL65" s="110"/>
      <c r="BM65" s="78"/>
    </row>
    <row r="66" spans="1:65" s="51" customFormat="1" ht="13.5" customHeight="1">
      <c r="A66" s="1115"/>
      <c r="B66" s="1224"/>
      <c r="C66" s="1147"/>
      <c r="D66" s="1149"/>
      <c r="E66" s="112"/>
      <c r="F66" s="1133"/>
      <c r="G66" s="1131"/>
      <c r="H66" s="1133"/>
      <c r="I66" s="1131"/>
      <c r="J66" s="1134"/>
      <c r="K66" s="1136"/>
      <c r="L66" s="1138"/>
      <c r="M66" s="1162"/>
      <c r="N66" s="1136"/>
      <c r="O66" s="1138"/>
      <c r="P66" s="1162"/>
      <c r="Q66" s="1134"/>
      <c r="R66" s="1179"/>
      <c r="S66" s="1131"/>
      <c r="T66" s="1177"/>
      <c r="U66" s="1138"/>
      <c r="V66" s="1162"/>
      <c r="W66" s="1134"/>
      <c r="X66" s="1179"/>
      <c r="Y66" s="1162"/>
      <c r="Z66" s="1164"/>
      <c r="AA66" s="1138"/>
      <c r="AB66" s="1162"/>
      <c r="AC66" s="1165"/>
      <c r="AD66" s="38"/>
      <c r="AE66" s="214" t="s">
        <v>505</v>
      </c>
      <c r="AF66" s="215">
        <v>432800</v>
      </c>
      <c r="AG66" s="1134"/>
      <c r="AH66" s="219">
        <v>4320</v>
      </c>
      <c r="AI66" s="222"/>
      <c r="AJ66" s="1191"/>
      <c r="AK66" s="219"/>
      <c r="AL66" s="1134"/>
      <c r="AM66" s="1193"/>
      <c r="AN66" s="1134"/>
      <c r="AO66" s="1196"/>
      <c r="AP66" s="1201"/>
      <c r="AQ66" s="1181"/>
      <c r="AR66" s="1184"/>
      <c r="AS66" s="1186"/>
      <c r="AT66" s="1188"/>
      <c r="AU66" s="1190"/>
      <c r="AV66" s="1198"/>
      <c r="AW66" s="1134"/>
      <c r="AX66" s="1214"/>
      <c r="AY66" s="1134"/>
      <c r="AZ66" s="1212"/>
      <c r="BA66" s="1134"/>
      <c r="BB66" s="1214"/>
      <c r="BC66" s="1134"/>
      <c r="BD66" s="1196"/>
      <c r="BE66" s="1134"/>
      <c r="BF66" s="1216"/>
      <c r="BG66" s="1208"/>
      <c r="BH66" s="1208"/>
      <c r="BI66" s="1210"/>
      <c r="BJ66" s="224"/>
      <c r="BK66" s="225">
        <v>0.8</v>
      </c>
      <c r="BL66" s="110"/>
      <c r="BM66" s="78"/>
    </row>
    <row r="67" spans="1:65" s="51" customFormat="1" ht="13.5" customHeight="1">
      <c r="A67" s="1115"/>
      <c r="B67" s="1224"/>
      <c r="C67" s="1147"/>
      <c r="D67" s="1202" t="s">
        <v>459</v>
      </c>
      <c r="E67" s="112"/>
      <c r="F67" s="1203">
        <v>206560</v>
      </c>
      <c r="G67" s="1204"/>
      <c r="H67" s="1203">
        <v>203530</v>
      </c>
      <c r="I67" s="1204"/>
      <c r="J67" s="1134" t="s">
        <v>495</v>
      </c>
      <c r="K67" s="1239">
        <v>1940</v>
      </c>
      <c r="L67" s="1170"/>
      <c r="M67" s="1173" t="s">
        <v>493</v>
      </c>
      <c r="N67" s="1239">
        <v>1910</v>
      </c>
      <c r="O67" s="1170"/>
      <c r="P67" s="1173" t="s">
        <v>493</v>
      </c>
      <c r="Q67" s="1134" t="s">
        <v>495</v>
      </c>
      <c r="R67" s="1233">
        <v>19250</v>
      </c>
      <c r="S67" s="1204"/>
      <c r="T67" s="1236">
        <v>190</v>
      </c>
      <c r="U67" s="1170"/>
      <c r="V67" s="1173" t="s">
        <v>493</v>
      </c>
      <c r="W67" s="1134" t="s">
        <v>495</v>
      </c>
      <c r="X67" s="1233">
        <v>61680</v>
      </c>
      <c r="Y67" s="1173"/>
      <c r="Z67" s="1236">
        <v>610</v>
      </c>
      <c r="AA67" s="1170"/>
      <c r="AB67" s="1173" t="s">
        <v>493</v>
      </c>
      <c r="AC67" s="1165"/>
      <c r="AD67" s="38"/>
      <c r="AE67" s="214" t="s">
        <v>246</v>
      </c>
      <c r="AF67" s="215">
        <v>460200</v>
      </c>
      <c r="AG67" s="1134"/>
      <c r="AH67" s="219">
        <v>4600</v>
      </c>
      <c r="AI67" s="222"/>
      <c r="AJ67" s="1191"/>
      <c r="AK67" s="219"/>
      <c r="AL67" s="1134"/>
      <c r="AM67" s="1193"/>
      <c r="AN67" s="1134"/>
      <c r="AO67" s="1196"/>
      <c r="AP67" s="1201"/>
      <c r="AQ67" s="1181"/>
      <c r="AR67" s="1184"/>
      <c r="AS67" s="1186"/>
      <c r="AT67" s="1188" t="s">
        <v>516</v>
      </c>
      <c r="AU67" s="1190">
        <v>12300</v>
      </c>
      <c r="AV67" s="1198">
        <v>13700</v>
      </c>
      <c r="AW67" s="1134"/>
      <c r="AX67" s="1214"/>
      <c r="AY67" s="1134"/>
      <c r="AZ67" s="1199">
        <v>0.1</v>
      </c>
      <c r="BA67" s="1134"/>
      <c r="BB67" s="1214"/>
      <c r="BC67" s="1134"/>
      <c r="BD67" s="1196"/>
      <c r="BE67" s="1134"/>
      <c r="BF67" s="1217">
        <v>0.02</v>
      </c>
      <c r="BG67" s="1219">
        <v>0.05</v>
      </c>
      <c r="BH67" s="1219">
        <v>7.0000000000000007E-2</v>
      </c>
      <c r="BI67" s="1228">
        <v>0.09</v>
      </c>
      <c r="BJ67" s="224"/>
      <c r="BK67" s="221" t="s">
        <v>522</v>
      </c>
      <c r="BL67" s="110"/>
      <c r="BM67" s="78"/>
    </row>
    <row r="68" spans="1:65" s="51" customFormat="1" ht="13.5" customHeight="1">
      <c r="A68" s="1115"/>
      <c r="B68" s="1224"/>
      <c r="C68" s="1147"/>
      <c r="D68" s="1149"/>
      <c r="E68" s="112"/>
      <c r="F68" s="1193"/>
      <c r="G68" s="1205"/>
      <c r="H68" s="1193"/>
      <c r="I68" s="1205"/>
      <c r="J68" s="1134"/>
      <c r="K68" s="1168"/>
      <c r="L68" s="1171"/>
      <c r="M68" s="1174"/>
      <c r="N68" s="1168"/>
      <c r="O68" s="1171"/>
      <c r="P68" s="1174"/>
      <c r="Q68" s="1134"/>
      <c r="R68" s="1234"/>
      <c r="S68" s="1205"/>
      <c r="T68" s="1237"/>
      <c r="U68" s="1171"/>
      <c r="V68" s="1174"/>
      <c r="W68" s="1134"/>
      <c r="X68" s="1234"/>
      <c r="Y68" s="1174"/>
      <c r="Z68" s="1237"/>
      <c r="AA68" s="1171"/>
      <c r="AB68" s="1174"/>
      <c r="AC68" s="227"/>
      <c r="AD68" s="38"/>
      <c r="AE68" s="214" t="s">
        <v>506</v>
      </c>
      <c r="AF68" s="215">
        <v>487600</v>
      </c>
      <c r="AG68" s="1134"/>
      <c r="AH68" s="219">
        <v>4870</v>
      </c>
      <c r="AI68" s="222"/>
      <c r="AJ68" s="1191"/>
      <c r="AK68" s="219"/>
      <c r="AL68" s="211"/>
      <c r="AM68" s="1193"/>
      <c r="AN68" s="1134"/>
      <c r="AO68" s="1196"/>
      <c r="AP68" s="1201"/>
      <c r="AQ68" s="1181"/>
      <c r="AR68" s="1184"/>
      <c r="AS68" s="1186"/>
      <c r="AT68" s="1188"/>
      <c r="AU68" s="1190"/>
      <c r="AV68" s="1198"/>
      <c r="AW68" s="1134"/>
      <c r="AX68" s="1214"/>
      <c r="AY68" s="1134"/>
      <c r="AZ68" s="1199"/>
      <c r="BA68" s="1134"/>
      <c r="BB68" s="1214"/>
      <c r="BC68" s="1134"/>
      <c r="BD68" s="1196"/>
      <c r="BE68" s="1134"/>
      <c r="BF68" s="1217"/>
      <c r="BG68" s="1219"/>
      <c r="BH68" s="1219"/>
      <c r="BI68" s="1228"/>
      <c r="BJ68" s="224"/>
      <c r="BK68" s="225">
        <v>0.75</v>
      </c>
      <c r="BL68" s="110"/>
      <c r="BM68" s="78"/>
    </row>
    <row r="69" spans="1:65" s="51" customFormat="1" ht="13.5" customHeight="1">
      <c r="A69" s="1115"/>
      <c r="B69" s="1224"/>
      <c r="C69" s="1147"/>
      <c r="D69" s="1149"/>
      <c r="E69" s="112"/>
      <c r="F69" s="1193"/>
      <c r="G69" s="1205"/>
      <c r="H69" s="1193"/>
      <c r="I69" s="1205"/>
      <c r="J69" s="1134"/>
      <c r="K69" s="1168"/>
      <c r="L69" s="1171"/>
      <c r="M69" s="1174"/>
      <c r="N69" s="1168"/>
      <c r="O69" s="1171"/>
      <c r="P69" s="1174"/>
      <c r="Q69" s="1134"/>
      <c r="R69" s="1234"/>
      <c r="S69" s="1205"/>
      <c r="T69" s="1237"/>
      <c r="U69" s="1171"/>
      <c r="V69" s="1174"/>
      <c r="W69" s="1134"/>
      <c r="X69" s="1234"/>
      <c r="Y69" s="1174"/>
      <c r="Z69" s="1237"/>
      <c r="AA69" s="1171"/>
      <c r="AB69" s="1174"/>
      <c r="AC69" s="227"/>
      <c r="AD69" s="38"/>
      <c r="AE69" s="214" t="s">
        <v>507</v>
      </c>
      <c r="AF69" s="215">
        <v>515000</v>
      </c>
      <c r="AG69" s="1134"/>
      <c r="AH69" s="219">
        <v>5150</v>
      </c>
      <c r="AI69" s="222"/>
      <c r="AJ69" s="1191"/>
      <c r="AK69" s="219"/>
      <c r="AL69" s="211"/>
      <c r="AM69" s="1193"/>
      <c r="AN69" s="1134"/>
      <c r="AO69" s="1196"/>
      <c r="AP69" s="1201"/>
      <c r="AQ69" s="1181"/>
      <c r="AR69" s="1184"/>
      <c r="AS69" s="1186"/>
      <c r="AT69" s="1188" t="s">
        <v>517</v>
      </c>
      <c r="AU69" s="1190">
        <v>11000</v>
      </c>
      <c r="AV69" s="1198">
        <v>12300</v>
      </c>
      <c r="AW69" s="1134"/>
      <c r="AX69" s="1214"/>
      <c r="AY69" s="1134"/>
      <c r="AZ69" s="1199"/>
      <c r="BA69" s="1134"/>
      <c r="BB69" s="1214"/>
      <c r="BC69" s="1134"/>
      <c r="BD69" s="1196"/>
      <c r="BE69" s="1134"/>
      <c r="BF69" s="1217"/>
      <c r="BG69" s="1219"/>
      <c r="BH69" s="1219"/>
      <c r="BI69" s="1228"/>
      <c r="BJ69" s="224"/>
      <c r="BK69" s="221" t="s">
        <v>523</v>
      </c>
      <c r="BL69" s="110"/>
      <c r="BM69" s="78"/>
    </row>
    <row r="70" spans="1:65" s="51" customFormat="1" ht="13.5" customHeight="1">
      <c r="A70" s="1143"/>
      <c r="B70" s="1225"/>
      <c r="C70" s="1226"/>
      <c r="D70" s="1227"/>
      <c r="E70" s="112"/>
      <c r="F70" s="1194"/>
      <c r="G70" s="1206"/>
      <c r="H70" s="1194"/>
      <c r="I70" s="1206"/>
      <c r="J70" s="1134"/>
      <c r="K70" s="1240"/>
      <c r="L70" s="1172"/>
      <c r="M70" s="1175"/>
      <c r="N70" s="1240"/>
      <c r="O70" s="1172"/>
      <c r="P70" s="1175"/>
      <c r="Q70" s="1134"/>
      <c r="R70" s="1235"/>
      <c r="S70" s="1206"/>
      <c r="T70" s="1238"/>
      <c r="U70" s="1172"/>
      <c r="V70" s="1175"/>
      <c r="W70" s="1134"/>
      <c r="X70" s="1235"/>
      <c r="Y70" s="1175"/>
      <c r="Z70" s="1238"/>
      <c r="AA70" s="1172"/>
      <c r="AB70" s="1175"/>
      <c r="AC70" s="227"/>
      <c r="AD70" s="38"/>
      <c r="AE70" s="216" t="s">
        <v>508</v>
      </c>
      <c r="AF70" s="217">
        <v>542500</v>
      </c>
      <c r="AG70" s="1134"/>
      <c r="AH70" s="220">
        <v>5420</v>
      </c>
      <c r="AI70" s="222"/>
      <c r="AJ70" s="1191"/>
      <c r="AK70" s="220"/>
      <c r="AL70" s="211"/>
      <c r="AM70" s="1194"/>
      <c r="AN70" s="1134"/>
      <c r="AO70" s="1197"/>
      <c r="AP70" s="1201"/>
      <c r="AQ70" s="1182"/>
      <c r="AR70" s="1185"/>
      <c r="AS70" s="1186"/>
      <c r="AT70" s="1230"/>
      <c r="AU70" s="1231"/>
      <c r="AV70" s="1232"/>
      <c r="AW70" s="1134"/>
      <c r="AX70" s="1222"/>
      <c r="AY70" s="1134"/>
      <c r="AZ70" s="1200"/>
      <c r="BA70" s="1134"/>
      <c r="BB70" s="1222"/>
      <c r="BC70" s="1134"/>
      <c r="BD70" s="1197"/>
      <c r="BE70" s="1134"/>
      <c r="BF70" s="1218"/>
      <c r="BG70" s="1220"/>
      <c r="BH70" s="1220"/>
      <c r="BI70" s="1229"/>
      <c r="BJ70" s="224"/>
      <c r="BK70" s="226">
        <v>0.7</v>
      </c>
      <c r="BL70" s="110"/>
      <c r="BM70" s="78"/>
    </row>
    <row r="71" spans="1:65" s="51" customFormat="1" ht="13.5" customHeight="1">
      <c r="A71" s="1107" t="s">
        <v>464</v>
      </c>
      <c r="B71" s="1144" t="s">
        <v>456</v>
      </c>
      <c r="C71" s="1146" t="s">
        <v>457</v>
      </c>
      <c r="D71" s="1148" t="s">
        <v>458</v>
      </c>
      <c r="E71" s="112"/>
      <c r="F71" s="1132">
        <v>185030</v>
      </c>
      <c r="G71" s="1130">
        <v>246090</v>
      </c>
      <c r="H71" s="1132">
        <v>180230</v>
      </c>
      <c r="I71" s="1130">
        <v>241290</v>
      </c>
      <c r="J71" s="1134" t="s">
        <v>495</v>
      </c>
      <c r="K71" s="1135">
        <v>1730</v>
      </c>
      <c r="L71" s="1137">
        <v>2340</v>
      </c>
      <c r="M71" s="1161" t="s">
        <v>493</v>
      </c>
      <c r="N71" s="1135">
        <v>1690</v>
      </c>
      <c r="O71" s="1137">
        <v>2300</v>
      </c>
      <c r="P71" s="1161" t="s">
        <v>493</v>
      </c>
      <c r="Q71" s="1134" t="s">
        <v>495</v>
      </c>
      <c r="R71" s="1178">
        <v>11940</v>
      </c>
      <c r="S71" s="1130">
        <v>19900</v>
      </c>
      <c r="T71" s="1176">
        <v>110</v>
      </c>
      <c r="U71" s="1137">
        <v>190</v>
      </c>
      <c r="V71" s="1161" t="s">
        <v>493</v>
      </c>
      <c r="W71" s="1134" t="s">
        <v>495</v>
      </c>
      <c r="X71" s="1178">
        <v>122120</v>
      </c>
      <c r="Y71" s="1161">
        <v>61060</v>
      </c>
      <c r="Z71" s="1163">
        <v>1220</v>
      </c>
      <c r="AA71" s="1137">
        <v>610</v>
      </c>
      <c r="AB71" s="1161" t="s">
        <v>493</v>
      </c>
      <c r="AC71" s="1165" t="s">
        <v>243</v>
      </c>
      <c r="AD71" s="38"/>
      <c r="AE71" s="1166" t="s">
        <v>494</v>
      </c>
      <c r="AF71" s="1167"/>
      <c r="AG71" s="1134" t="s">
        <v>495</v>
      </c>
      <c r="AH71" s="218"/>
      <c r="AI71" s="222"/>
      <c r="AJ71" s="1191" t="s">
        <v>511</v>
      </c>
      <c r="AK71" s="218"/>
      <c r="AL71" s="1134" t="s">
        <v>495</v>
      </c>
      <c r="AM71" s="1192">
        <v>44990</v>
      </c>
      <c r="AN71" s="1134" t="s">
        <v>495</v>
      </c>
      <c r="AO71" s="1195">
        <v>390</v>
      </c>
      <c r="AP71" s="1201" t="s">
        <v>495</v>
      </c>
      <c r="AQ71" s="1180">
        <v>3200</v>
      </c>
      <c r="AR71" s="1183">
        <v>3500</v>
      </c>
      <c r="AS71" s="1186" t="s">
        <v>495</v>
      </c>
      <c r="AT71" s="1187" t="s">
        <v>512</v>
      </c>
      <c r="AU71" s="1189">
        <v>20300</v>
      </c>
      <c r="AV71" s="1221">
        <v>22600</v>
      </c>
      <c r="AW71" s="1134" t="s">
        <v>513</v>
      </c>
      <c r="AX71" s="1213">
        <v>2110</v>
      </c>
      <c r="AY71" s="1134" t="s">
        <v>513</v>
      </c>
      <c r="AZ71" s="1211" t="s">
        <v>244</v>
      </c>
      <c r="BA71" s="1134" t="s">
        <v>513</v>
      </c>
      <c r="BB71" s="1213">
        <v>37090</v>
      </c>
      <c r="BC71" s="1134" t="s">
        <v>495</v>
      </c>
      <c r="BD71" s="1195">
        <v>370</v>
      </c>
      <c r="BE71" s="1134" t="s">
        <v>513</v>
      </c>
      <c r="BF71" s="1215" t="s">
        <v>245</v>
      </c>
      <c r="BG71" s="1207" t="s">
        <v>245</v>
      </c>
      <c r="BH71" s="1207" t="s">
        <v>245</v>
      </c>
      <c r="BI71" s="1209" t="s">
        <v>245</v>
      </c>
      <c r="BJ71" s="1134"/>
      <c r="BK71" s="1211" t="s">
        <v>514</v>
      </c>
      <c r="BL71" s="110"/>
      <c r="BM71" s="78"/>
    </row>
    <row r="72" spans="1:65" s="51" customFormat="1" ht="13.5" customHeight="1">
      <c r="A72" s="1115"/>
      <c r="B72" s="1145"/>
      <c r="C72" s="1147"/>
      <c r="D72" s="1149"/>
      <c r="E72" s="112"/>
      <c r="F72" s="1133"/>
      <c r="G72" s="1131"/>
      <c r="H72" s="1133"/>
      <c r="I72" s="1131"/>
      <c r="J72" s="1134"/>
      <c r="K72" s="1136"/>
      <c r="L72" s="1138"/>
      <c r="M72" s="1162"/>
      <c r="N72" s="1136"/>
      <c r="O72" s="1138"/>
      <c r="P72" s="1162"/>
      <c r="Q72" s="1134"/>
      <c r="R72" s="1179"/>
      <c r="S72" s="1131"/>
      <c r="T72" s="1177"/>
      <c r="U72" s="1138"/>
      <c r="V72" s="1162"/>
      <c r="W72" s="1134"/>
      <c r="X72" s="1179"/>
      <c r="Y72" s="1162"/>
      <c r="Z72" s="1164"/>
      <c r="AA72" s="1138"/>
      <c r="AB72" s="1162"/>
      <c r="AC72" s="1165"/>
      <c r="AD72" s="38"/>
      <c r="AE72" s="1168"/>
      <c r="AF72" s="1169"/>
      <c r="AG72" s="1134"/>
      <c r="AH72" s="219"/>
      <c r="AI72" s="222"/>
      <c r="AJ72" s="1191"/>
      <c r="AK72" s="219"/>
      <c r="AL72" s="1134"/>
      <c r="AM72" s="1193"/>
      <c r="AN72" s="1134"/>
      <c r="AO72" s="1196"/>
      <c r="AP72" s="1201"/>
      <c r="AQ72" s="1181"/>
      <c r="AR72" s="1184"/>
      <c r="AS72" s="1186"/>
      <c r="AT72" s="1188"/>
      <c r="AU72" s="1190"/>
      <c r="AV72" s="1198"/>
      <c r="AW72" s="1134"/>
      <c r="AX72" s="1214"/>
      <c r="AY72" s="1134"/>
      <c r="AZ72" s="1212"/>
      <c r="BA72" s="1134"/>
      <c r="BB72" s="1214"/>
      <c r="BC72" s="1134"/>
      <c r="BD72" s="1196"/>
      <c r="BE72" s="1134"/>
      <c r="BF72" s="1216"/>
      <c r="BG72" s="1208"/>
      <c r="BH72" s="1208"/>
      <c r="BI72" s="1210"/>
      <c r="BJ72" s="1134"/>
      <c r="BK72" s="1212"/>
      <c r="BL72" s="110"/>
      <c r="BM72" s="78"/>
    </row>
    <row r="73" spans="1:65" s="51" customFormat="1" ht="13.5" customHeight="1">
      <c r="A73" s="1115"/>
      <c r="B73" s="1145"/>
      <c r="C73" s="1147"/>
      <c r="D73" s="1149"/>
      <c r="E73" s="112"/>
      <c r="F73" s="1133"/>
      <c r="G73" s="1131"/>
      <c r="H73" s="1133"/>
      <c r="I73" s="1131"/>
      <c r="J73" s="1134"/>
      <c r="K73" s="1136"/>
      <c r="L73" s="1138"/>
      <c r="M73" s="1162"/>
      <c r="N73" s="1136"/>
      <c r="O73" s="1138"/>
      <c r="P73" s="1162"/>
      <c r="Q73" s="1134"/>
      <c r="R73" s="1179"/>
      <c r="S73" s="1131"/>
      <c r="T73" s="1177"/>
      <c r="U73" s="1138"/>
      <c r="V73" s="1162"/>
      <c r="W73" s="1134"/>
      <c r="X73" s="1179"/>
      <c r="Y73" s="1162"/>
      <c r="Z73" s="1164"/>
      <c r="AA73" s="1138"/>
      <c r="AB73" s="1162"/>
      <c r="AC73" s="1165"/>
      <c r="AD73" s="38"/>
      <c r="AE73" s="214" t="s">
        <v>496</v>
      </c>
      <c r="AF73" s="215">
        <v>198000</v>
      </c>
      <c r="AG73" s="1134"/>
      <c r="AH73" s="219">
        <v>1980</v>
      </c>
      <c r="AI73" s="222"/>
      <c r="AJ73" s="1191"/>
      <c r="AK73" s="219"/>
      <c r="AL73" s="1134"/>
      <c r="AM73" s="1193"/>
      <c r="AN73" s="1134"/>
      <c r="AO73" s="1196"/>
      <c r="AP73" s="1201"/>
      <c r="AQ73" s="1181"/>
      <c r="AR73" s="1184"/>
      <c r="AS73" s="1186"/>
      <c r="AT73" s="1188" t="s">
        <v>515</v>
      </c>
      <c r="AU73" s="1190">
        <v>11200</v>
      </c>
      <c r="AV73" s="1198">
        <v>12400</v>
      </c>
      <c r="AW73" s="1134"/>
      <c r="AX73" s="1214"/>
      <c r="AY73" s="1134"/>
      <c r="AZ73" s="1212"/>
      <c r="BA73" s="1134"/>
      <c r="BB73" s="1214"/>
      <c r="BC73" s="1134"/>
      <c r="BD73" s="1196"/>
      <c r="BE73" s="1134"/>
      <c r="BF73" s="1216"/>
      <c r="BG73" s="1208"/>
      <c r="BH73" s="1208"/>
      <c r="BI73" s="1210"/>
      <c r="BJ73" s="1134"/>
      <c r="BK73" s="1212"/>
      <c r="BL73" s="110"/>
      <c r="BM73" s="78"/>
    </row>
    <row r="74" spans="1:65" s="51" customFormat="1" ht="13.5" customHeight="1">
      <c r="A74" s="1115"/>
      <c r="B74" s="1145"/>
      <c r="C74" s="1147"/>
      <c r="D74" s="1149"/>
      <c r="E74" s="112"/>
      <c r="F74" s="1133"/>
      <c r="G74" s="1131"/>
      <c r="H74" s="1133"/>
      <c r="I74" s="1131"/>
      <c r="J74" s="1134"/>
      <c r="K74" s="1136"/>
      <c r="L74" s="1138"/>
      <c r="M74" s="1162"/>
      <c r="N74" s="1136"/>
      <c r="O74" s="1138"/>
      <c r="P74" s="1162"/>
      <c r="Q74" s="1134"/>
      <c r="R74" s="1179"/>
      <c r="S74" s="1131"/>
      <c r="T74" s="1177"/>
      <c r="U74" s="1138"/>
      <c r="V74" s="1162"/>
      <c r="W74" s="1134"/>
      <c r="X74" s="1179"/>
      <c r="Y74" s="1162"/>
      <c r="Z74" s="1164"/>
      <c r="AA74" s="1138"/>
      <c r="AB74" s="1162"/>
      <c r="AC74" s="1165"/>
      <c r="AD74" s="38"/>
      <c r="AE74" s="214" t="s">
        <v>497</v>
      </c>
      <c r="AF74" s="215">
        <v>211400</v>
      </c>
      <c r="AG74" s="1134"/>
      <c r="AH74" s="219">
        <v>2110</v>
      </c>
      <c r="AI74" s="222"/>
      <c r="AJ74" s="1191"/>
      <c r="AK74" s="219"/>
      <c r="AL74" s="1134"/>
      <c r="AM74" s="1193"/>
      <c r="AN74" s="1134"/>
      <c r="AO74" s="1196"/>
      <c r="AP74" s="1201"/>
      <c r="AQ74" s="1181"/>
      <c r="AR74" s="1184"/>
      <c r="AS74" s="1186"/>
      <c r="AT74" s="1188"/>
      <c r="AU74" s="1190"/>
      <c r="AV74" s="1198"/>
      <c r="AW74" s="1134"/>
      <c r="AX74" s="1214"/>
      <c r="AY74" s="1134"/>
      <c r="AZ74" s="1212"/>
      <c r="BA74" s="1134"/>
      <c r="BB74" s="1214"/>
      <c r="BC74" s="1134"/>
      <c r="BD74" s="1196"/>
      <c r="BE74" s="1134"/>
      <c r="BF74" s="1216"/>
      <c r="BG74" s="1208"/>
      <c r="BH74" s="1208"/>
      <c r="BI74" s="1210"/>
      <c r="BJ74" s="1134"/>
      <c r="BK74" s="1212"/>
      <c r="BL74" s="110"/>
      <c r="BM74" s="78"/>
    </row>
    <row r="75" spans="1:65" s="51" customFormat="1" ht="13.5" customHeight="1">
      <c r="A75" s="1115"/>
      <c r="B75" s="1145"/>
      <c r="C75" s="1147"/>
      <c r="D75" s="1202" t="s">
        <v>459</v>
      </c>
      <c r="E75" s="112"/>
      <c r="F75" s="1203">
        <v>246090</v>
      </c>
      <c r="G75" s="1204"/>
      <c r="H75" s="1203">
        <v>241290</v>
      </c>
      <c r="I75" s="1204"/>
      <c r="J75" s="1134" t="s">
        <v>495</v>
      </c>
      <c r="K75" s="1239">
        <v>2340</v>
      </c>
      <c r="L75" s="1170"/>
      <c r="M75" s="1173" t="s">
        <v>493</v>
      </c>
      <c r="N75" s="1239">
        <v>2300</v>
      </c>
      <c r="O75" s="1170"/>
      <c r="P75" s="1173" t="s">
        <v>493</v>
      </c>
      <c r="Q75" s="1134" t="s">
        <v>495</v>
      </c>
      <c r="R75" s="1233">
        <v>19900</v>
      </c>
      <c r="S75" s="1204"/>
      <c r="T75" s="1236">
        <v>190</v>
      </c>
      <c r="U75" s="1170"/>
      <c r="V75" s="1173" t="s">
        <v>493</v>
      </c>
      <c r="W75" s="1134" t="s">
        <v>495</v>
      </c>
      <c r="X75" s="1233">
        <v>61060</v>
      </c>
      <c r="Y75" s="1173"/>
      <c r="Z75" s="1236">
        <v>610</v>
      </c>
      <c r="AA75" s="1170"/>
      <c r="AB75" s="1173" t="s">
        <v>493</v>
      </c>
      <c r="AC75" s="1165"/>
      <c r="AD75" s="38"/>
      <c r="AE75" s="214" t="s">
        <v>498</v>
      </c>
      <c r="AF75" s="215">
        <v>238200</v>
      </c>
      <c r="AG75" s="1134"/>
      <c r="AH75" s="219">
        <v>2380</v>
      </c>
      <c r="AI75" s="222"/>
      <c r="AJ75" s="1191"/>
      <c r="AK75" s="219"/>
      <c r="AL75" s="1134"/>
      <c r="AM75" s="1193"/>
      <c r="AN75" s="1134"/>
      <c r="AO75" s="1196"/>
      <c r="AP75" s="1201"/>
      <c r="AQ75" s="1181"/>
      <c r="AR75" s="1184"/>
      <c r="AS75" s="1186"/>
      <c r="AT75" s="1188" t="s">
        <v>516</v>
      </c>
      <c r="AU75" s="1190">
        <v>9700</v>
      </c>
      <c r="AV75" s="1198">
        <v>10800</v>
      </c>
      <c r="AW75" s="1134"/>
      <c r="AX75" s="1214"/>
      <c r="AY75" s="1134"/>
      <c r="AZ75" s="1199">
        <v>0.1</v>
      </c>
      <c r="BA75" s="1134"/>
      <c r="BB75" s="1214"/>
      <c r="BC75" s="1134"/>
      <c r="BD75" s="1196"/>
      <c r="BE75" s="1134"/>
      <c r="BF75" s="1217">
        <v>0.02</v>
      </c>
      <c r="BG75" s="1219">
        <v>0.04</v>
      </c>
      <c r="BH75" s="1219">
        <v>7.0000000000000007E-2</v>
      </c>
      <c r="BI75" s="1228">
        <v>0.09</v>
      </c>
      <c r="BJ75" s="1134"/>
      <c r="BK75" s="1199">
        <v>0.79</v>
      </c>
      <c r="BL75" s="110"/>
      <c r="BM75" s="78"/>
    </row>
    <row r="76" spans="1:65" s="51" customFormat="1" ht="13.5" customHeight="1">
      <c r="A76" s="1115"/>
      <c r="B76" s="1145"/>
      <c r="C76" s="1147"/>
      <c r="D76" s="1149"/>
      <c r="E76" s="112"/>
      <c r="F76" s="1193"/>
      <c r="G76" s="1205"/>
      <c r="H76" s="1193"/>
      <c r="I76" s="1205"/>
      <c r="J76" s="1134"/>
      <c r="K76" s="1168"/>
      <c r="L76" s="1171"/>
      <c r="M76" s="1174"/>
      <c r="N76" s="1168"/>
      <c r="O76" s="1171"/>
      <c r="P76" s="1174"/>
      <c r="Q76" s="1134"/>
      <c r="R76" s="1234"/>
      <c r="S76" s="1205"/>
      <c r="T76" s="1237"/>
      <c r="U76" s="1171"/>
      <c r="V76" s="1174"/>
      <c r="W76" s="1134"/>
      <c r="X76" s="1234"/>
      <c r="Y76" s="1174"/>
      <c r="Z76" s="1237"/>
      <c r="AA76" s="1171"/>
      <c r="AB76" s="1174"/>
      <c r="AC76" s="1165"/>
      <c r="AD76" s="38"/>
      <c r="AE76" s="214" t="s">
        <v>499</v>
      </c>
      <c r="AF76" s="215">
        <v>265000</v>
      </c>
      <c r="AG76" s="1134"/>
      <c r="AH76" s="219">
        <v>2650</v>
      </c>
      <c r="AI76" s="222"/>
      <c r="AJ76" s="1191"/>
      <c r="AK76" s="219"/>
      <c r="AL76" s="211"/>
      <c r="AM76" s="1193"/>
      <c r="AN76" s="1134"/>
      <c r="AO76" s="1196"/>
      <c r="AP76" s="1201"/>
      <c r="AQ76" s="1181"/>
      <c r="AR76" s="1184"/>
      <c r="AS76" s="1186"/>
      <c r="AT76" s="1188"/>
      <c r="AU76" s="1190"/>
      <c r="AV76" s="1198"/>
      <c r="AW76" s="1134"/>
      <c r="AX76" s="1214"/>
      <c r="AY76" s="1134"/>
      <c r="AZ76" s="1199"/>
      <c r="BA76" s="1134"/>
      <c r="BB76" s="1214"/>
      <c r="BC76" s="1134"/>
      <c r="BD76" s="1196"/>
      <c r="BE76" s="1134"/>
      <c r="BF76" s="1217"/>
      <c r="BG76" s="1219"/>
      <c r="BH76" s="1219"/>
      <c r="BI76" s="1228"/>
      <c r="BJ76" s="1134"/>
      <c r="BK76" s="1199"/>
      <c r="BL76" s="110"/>
      <c r="BM76" s="78"/>
    </row>
    <row r="77" spans="1:65" s="51" customFormat="1" ht="13.5" customHeight="1">
      <c r="A77" s="1115"/>
      <c r="B77" s="1145"/>
      <c r="C77" s="1147"/>
      <c r="D77" s="1149"/>
      <c r="E77" s="112"/>
      <c r="F77" s="1193"/>
      <c r="G77" s="1205"/>
      <c r="H77" s="1193"/>
      <c r="I77" s="1205"/>
      <c r="J77" s="1134"/>
      <c r="K77" s="1168"/>
      <c r="L77" s="1171"/>
      <c r="M77" s="1174"/>
      <c r="N77" s="1168"/>
      <c r="O77" s="1171"/>
      <c r="P77" s="1174"/>
      <c r="Q77" s="1134"/>
      <c r="R77" s="1234"/>
      <c r="S77" s="1205"/>
      <c r="T77" s="1237"/>
      <c r="U77" s="1171"/>
      <c r="V77" s="1174"/>
      <c r="W77" s="1134"/>
      <c r="X77" s="1234"/>
      <c r="Y77" s="1174"/>
      <c r="Z77" s="1237"/>
      <c r="AA77" s="1171"/>
      <c r="AB77" s="1174"/>
      <c r="AC77" s="1165"/>
      <c r="AD77" s="38"/>
      <c r="AE77" s="214" t="s">
        <v>500</v>
      </c>
      <c r="AF77" s="215">
        <v>291900</v>
      </c>
      <c r="AG77" s="1134"/>
      <c r="AH77" s="219">
        <v>2910</v>
      </c>
      <c r="AI77" s="222"/>
      <c r="AJ77" s="1191"/>
      <c r="AK77" s="219"/>
      <c r="AL77" s="211"/>
      <c r="AM77" s="1193"/>
      <c r="AN77" s="1134"/>
      <c r="AO77" s="1196"/>
      <c r="AP77" s="1201"/>
      <c r="AQ77" s="1181"/>
      <c r="AR77" s="1184"/>
      <c r="AS77" s="1186"/>
      <c r="AT77" s="1188" t="s">
        <v>517</v>
      </c>
      <c r="AU77" s="1190">
        <v>8700</v>
      </c>
      <c r="AV77" s="1198">
        <v>9700</v>
      </c>
      <c r="AW77" s="1134"/>
      <c r="AX77" s="1214"/>
      <c r="AY77" s="1134"/>
      <c r="AZ77" s="1199"/>
      <c r="BA77" s="1134"/>
      <c r="BB77" s="1214"/>
      <c r="BC77" s="1134"/>
      <c r="BD77" s="1196"/>
      <c r="BE77" s="1134"/>
      <c r="BF77" s="1217"/>
      <c r="BG77" s="1219"/>
      <c r="BH77" s="1219"/>
      <c r="BI77" s="1228"/>
      <c r="BJ77" s="1134"/>
      <c r="BK77" s="1199"/>
      <c r="BL77" s="110"/>
      <c r="BM77" s="78"/>
    </row>
    <row r="78" spans="1:65" s="51" customFormat="1" ht="13.5" customHeight="1">
      <c r="A78" s="1115"/>
      <c r="B78" s="1145"/>
      <c r="C78" s="1147"/>
      <c r="D78" s="1149"/>
      <c r="E78" s="112"/>
      <c r="F78" s="1193"/>
      <c r="G78" s="1206"/>
      <c r="H78" s="1193"/>
      <c r="I78" s="1206"/>
      <c r="J78" s="1134"/>
      <c r="K78" s="1240"/>
      <c r="L78" s="1172"/>
      <c r="M78" s="1175"/>
      <c r="N78" s="1240"/>
      <c r="O78" s="1172"/>
      <c r="P78" s="1175"/>
      <c r="Q78" s="1134"/>
      <c r="R78" s="1234"/>
      <c r="S78" s="1206"/>
      <c r="T78" s="1237"/>
      <c r="U78" s="1172"/>
      <c r="V78" s="1174"/>
      <c r="W78" s="1134"/>
      <c r="X78" s="1235"/>
      <c r="Y78" s="1175"/>
      <c r="Z78" s="1238"/>
      <c r="AA78" s="1172"/>
      <c r="AB78" s="1175"/>
      <c r="AC78" s="1165"/>
      <c r="AD78" s="38"/>
      <c r="AE78" s="214" t="s">
        <v>501</v>
      </c>
      <c r="AF78" s="215">
        <v>318700</v>
      </c>
      <c r="AG78" s="1134"/>
      <c r="AH78" s="219">
        <v>3180</v>
      </c>
      <c r="AI78" s="222"/>
      <c r="AJ78" s="1191"/>
      <c r="AK78" s="219" t="s">
        <v>518</v>
      </c>
      <c r="AL78" s="211"/>
      <c r="AM78" s="1194"/>
      <c r="AN78" s="1134"/>
      <c r="AO78" s="1197"/>
      <c r="AP78" s="1201"/>
      <c r="AQ78" s="1182"/>
      <c r="AR78" s="1185"/>
      <c r="AS78" s="1186"/>
      <c r="AT78" s="1230"/>
      <c r="AU78" s="1231"/>
      <c r="AV78" s="1232"/>
      <c r="AW78" s="1134"/>
      <c r="AX78" s="1222"/>
      <c r="AY78" s="1134"/>
      <c r="AZ78" s="1200"/>
      <c r="BA78" s="1134"/>
      <c r="BB78" s="1214"/>
      <c r="BC78" s="1134"/>
      <c r="BD78" s="1196"/>
      <c r="BE78" s="1134"/>
      <c r="BF78" s="1218"/>
      <c r="BG78" s="1220"/>
      <c r="BH78" s="1220"/>
      <c r="BI78" s="1229"/>
      <c r="BJ78" s="1134"/>
      <c r="BK78" s="1200"/>
      <c r="BL78" s="110"/>
      <c r="BM78" s="78"/>
    </row>
    <row r="79" spans="1:65" s="51" customFormat="1" ht="13.5" customHeight="1">
      <c r="A79" s="1115"/>
      <c r="B79" s="1223" t="s">
        <v>460</v>
      </c>
      <c r="C79" s="1146" t="s">
        <v>457</v>
      </c>
      <c r="D79" s="1148" t="s">
        <v>458</v>
      </c>
      <c r="E79" s="112"/>
      <c r="F79" s="1132">
        <v>143510</v>
      </c>
      <c r="G79" s="1130">
        <v>204570</v>
      </c>
      <c r="H79" s="1132">
        <v>140470</v>
      </c>
      <c r="I79" s="1130">
        <v>201530</v>
      </c>
      <c r="J79" s="1134" t="s">
        <v>495</v>
      </c>
      <c r="K79" s="1135">
        <v>1320</v>
      </c>
      <c r="L79" s="1137">
        <v>1930</v>
      </c>
      <c r="M79" s="1161" t="s">
        <v>493</v>
      </c>
      <c r="N79" s="1135">
        <v>1290</v>
      </c>
      <c r="O79" s="1137">
        <v>1900</v>
      </c>
      <c r="P79" s="1161" t="s">
        <v>493</v>
      </c>
      <c r="Q79" s="1134" t="s">
        <v>495</v>
      </c>
      <c r="R79" s="1178">
        <v>10550</v>
      </c>
      <c r="S79" s="1130">
        <v>18510</v>
      </c>
      <c r="T79" s="1176">
        <v>100</v>
      </c>
      <c r="U79" s="1137">
        <v>180</v>
      </c>
      <c r="V79" s="1161" t="s">
        <v>493</v>
      </c>
      <c r="W79" s="1134" t="s">
        <v>495</v>
      </c>
      <c r="X79" s="1178">
        <v>122120</v>
      </c>
      <c r="Y79" s="1161">
        <v>61060</v>
      </c>
      <c r="Z79" s="1163">
        <v>1220</v>
      </c>
      <c r="AA79" s="1137">
        <v>610</v>
      </c>
      <c r="AB79" s="1161" t="s">
        <v>493</v>
      </c>
      <c r="AC79" s="1165"/>
      <c r="AD79" s="38"/>
      <c r="AE79" s="214" t="s">
        <v>502</v>
      </c>
      <c r="AF79" s="215">
        <v>345500</v>
      </c>
      <c r="AG79" s="1134"/>
      <c r="AH79" s="219">
        <v>3450</v>
      </c>
      <c r="AI79" s="222"/>
      <c r="AJ79" s="1191"/>
      <c r="AK79" s="223" t="s">
        <v>519</v>
      </c>
      <c r="AL79" s="1134" t="s">
        <v>495</v>
      </c>
      <c r="AM79" s="1192">
        <v>30430</v>
      </c>
      <c r="AN79" s="1134" t="s">
        <v>495</v>
      </c>
      <c r="AO79" s="1195">
        <v>240</v>
      </c>
      <c r="AP79" s="1201" t="s">
        <v>495</v>
      </c>
      <c r="AQ79" s="1180">
        <v>2000</v>
      </c>
      <c r="AR79" s="1183">
        <v>2200</v>
      </c>
      <c r="AS79" s="1186" t="s">
        <v>495</v>
      </c>
      <c r="AT79" s="1187" t="s">
        <v>512</v>
      </c>
      <c r="AU79" s="1189">
        <v>25700</v>
      </c>
      <c r="AV79" s="1221">
        <v>28600</v>
      </c>
      <c r="AW79" s="1134" t="s">
        <v>513</v>
      </c>
      <c r="AX79" s="1213">
        <v>1330</v>
      </c>
      <c r="AY79" s="1134" t="s">
        <v>513</v>
      </c>
      <c r="AZ79" s="1211" t="s">
        <v>244</v>
      </c>
      <c r="BA79" s="1134" t="s">
        <v>513</v>
      </c>
      <c r="BB79" s="1213">
        <v>23420</v>
      </c>
      <c r="BC79" s="1134" t="s">
        <v>495</v>
      </c>
      <c r="BD79" s="1195">
        <v>230</v>
      </c>
      <c r="BE79" s="1134" t="s">
        <v>513</v>
      </c>
      <c r="BF79" s="1215" t="s">
        <v>245</v>
      </c>
      <c r="BG79" s="1207" t="s">
        <v>245</v>
      </c>
      <c r="BH79" s="1207" t="s">
        <v>245</v>
      </c>
      <c r="BI79" s="1209" t="s">
        <v>245</v>
      </c>
      <c r="BJ79" s="224"/>
      <c r="BK79" s="1241" t="s">
        <v>520</v>
      </c>
      <c r="BL79" s="110"/>
      <c r="BM79" s="78"/>
    </row>
    <row r="80" spans="1:65" s="51" customFormat="1" ht="13.5" customHeight="1">
      <c r="A80" s="1115"/>
      <c r="B80" s="1224"/>
      <c r="C80" s="1147"/>
      <c r="D80" s="1149"/>
      <c r="E80" s="112"/>
      <c r="F80" s="1133"/>
      <c r="G80" s="1131"/>
      <c r="H80" s="1133"/>
      <c r="I80" s="1131"/>
      <c r="J80" s="1134"/>
      <c r="K80" s="1136"/>
      <c r="L80" s="1138"/>
      <c r="M80" s="1162"/>
      <c r="N80" s="1136"/>
      <c r="O80" s="1138"/>
      <c r="P80" s="1162"/>
      <c r="Q80" s="1134"/>
      <c r="R80" s="1179"/>
      <c r="S80" s="1131"/>
      <c r="T80" s="1177"/>
      <c r="U80" s="1138"/>
      <c r="V80" s="1162"/>
      <c r="W80" s="1134"/>
      <c r="X80" s="1179"/>
      <c r="Y80" s="1162"/>
      <c r="Z80" s="1164"/>
      <c r="AA80" s="1138"/>
      <c r="AB80" s="1162"/>
      <c r="AC80" s="1165"/>
      <c r="AD80" s="38"/>
      <c r="AE80" s="214" t="s">
        <v>503</v>
      </c>
      <c r="AF80" s="215">
        <v>372400</v>
      </c>
      <c r="AG80" s="1134"/>
      <c r="AH80" s="219">
        <v>3720</v>
      </c>
      <c r="AI80" s="222"/>
      <c r="AJ80" s="1191"/>
      <c r="AK80" s="219"/>
      <c r="AL80" s="1134"/>
      <c r="AM80" s="1193"/>
      <c r="AN80" s="1134"/>
      <c r="AO80" s="1196"/>
      <c r="AP80" s="1201"/>
      <c r="AQ80" s="1181"/>
      <c r="AR80" s="1184"/>
      <c r="AS80" s="1186"/>
      <c r="AT80" s="1188"/>
      <c r="AU80" s="1190"/>
      <c r="AV80" s="1198"/>
      <c r="AW80" s="1134"/>
      <c r="AX80" s="1214"/>
      <c r="AY80" s="1134"/>
      <c r="AZ80" s="1212"/>
      <c r="BA80" s="1134"/>
      <c r="BB80" s="1214"/>
      <c r="BC80" s="1134"/>
      <c r="BD80" s="1196"/>
      <c r="BE80" s="1134"/>
      <c r="BF80" s="1216"/>
      <c r="BG80" s="1208"/>
      <c r="BH80" s="1208"/>
      <c r="BI80" s="1210"/>
      <c r="BJ80" s="224"/>
      <c r="BK80" s="1242"/>
      <c r="BL80" s="110"/>
      <c r="BM80" s="78"/>
    </row>
    <row r="81" spans="1:65" s="51" customFormat="1" ht="13.5" customHeight="1">
      <c r="A81" s="1115"/>
      <c r="B81" s="1224"/>
      <c r="C81" s="1147"/>
      <c r="D81" s="1149"/>
      <c r="E81" s="112"/>
      <c r="F81" s="1133"/>
      <c r="G81" s="1131"/>
      <c r="H81" s="1133"/>
      <c r="I81" s="1131"/>
      <c r="J81" s="1134"/>
      <c r="K81" s="1136"/>
      <c r="L81" s="1138"/>
      <c r="M81" s="1162"/>
      <c r="N81" s="1136"/>
      <c r="O81" s="1138"/>
      <c r="P81" s="1162"/>
      <c r="Q81" s="1134"/>
      <c r="R81" s="1179"/>
      <c r="S81" s="1131"/>
      <c r="T81" s="1177"/>
      <c r="U81" s="1138"/>
      <c r="V81" s="1162"/>
      <c r="W81" s="1134"/>
      <c r="X81" s="1179"/>
      <c r="Y81" s="1162"/>
      <c r="Z81" s="1164"/>
      <c r="AA81" s="1138"/>
      <c r="AB81" s="1162"/>
      <c r="AC81" s="1165"/>
      <c r="AD81" s="38"/>
      <c r="AE81" s="214" t="s">
        <v>504</v>
      </c>
      <c r="AF81" s="215">
        <v>399200</v>
      </c>
      <c r="AG81" s="1134"/>
      <c r="AH81" s="219">
        <v>3990</v>
      </c>
      <c r="AI81" s="222"/>
      <c r="AJ81" s="1191"/>
      <c r="AK81" s="219"/>
      <c r="AL81" s="1134"/>
      <c r="AM81" s="1193"/>
      <c r="AN81" s="1134"/>
      <c r="AO81" s="1196"/>
      <c r="AP81" s="1201"/>
      <c r="AQ81" s="1181"/>
      <c r="AR81" s="1184"/>
      <c r="AS81" s="1186"/>
      <c r="AT81" s="1188" t="s">
        <v>515</v>
      </c>
      <c r="AU81" s="1190">
        <v>14200</v>
      </c>
      <c r="AV81" s="1198">
        <v>15700</v>
      </c>
      <c r="AW81" s="1134"/>
      <c r="AX81" s="1214"/>
      <c r="AY81" s="1134"/>
      <c r="AZ81" s="1212"/>
      <c r="BA81" s="1134"/>
      <c r="BB81" s="1214"/>
      <c r="BC81" s="1134"/>
      <c r="BD81" s="1196"/>
      <c r="BE81" s="1134"/>
      <c r="BF81" s="1216"/>
      <c r="BG81" s="1208"/>
      <c r="BH81" s="1208"/>
      <c r="BI81" s="1210"/>
      <c r="BJ81" s="224"/>
      <c r="BK81" s="221" t="s">
        <v>521</v>
      </c>
      <c r="BL81" s="110"/>
      <c r="BM81" s="78"/>
    </row>
    <row r="82" spans="1:65" s="51" customFormat="1" ht="13.5" customHeight="1">
      <c r="A82" s="1115"/>
      <c r="B82" s="1224"/>
      <c r="C82" s="1147"/>
      <c r="D82" s="1149"/>
      <c r="E82" s="112"/>
      <c r="F82" s="1133"/>
      <c r="G82" s="1131"/>
      <c r="H82" s="1133"/>
      <c r="I82" s="1131"/>
      <c r="J82" s="1134"/>
      <c r="K82" s="1136"/>
      <c r="L82" s="1138"/>
      <c r="M82" s="1162"/>
      <c r="N82" s="1136"/>
      <c r="O82" s="1138"/>
      <c r="P82" s="1162"/>
      <c r="Q82" s="1134"/>
      <c r="R82" s="1179"/>
      <c r="S82" s="1131"/>
      <c r="T82" s="1177"/>
      <c r="U82" s="1138"/>
      <c r="V82" s="1162"/>
      <c r="W82" s="1134"/>
      <c r="X82" s="1179"/>
      <c r="Y82" s="1162"/>
      <c r="Z82" s="1164"/>
      <c r="AA82" s="1138"/>
      <c r="AB82" s="1162"/>
      <c r="AC82" s="1165"/>
      <c r="AD82" s="38"/>
      <c r="AE82" s="214" t="s">
        <v>505</v>
      </c>
      <c r="AF82" s="215">
        <v>426000</v>
      </c>
      <c r="AG82" s="1134"/>
      <c r="AH82" s="219">
        <v>4260</v>
      </c>
      <c r="AI82" s="222"/>
      <c r="AJ82" s="1191"/>
      <c r="AK82" s="219"/>
      <c r="AL82" s="1134"/>
      <c r="AM82" s="1193"/>
      <c r="AN82" s="1134"/>
      <c r="AO82" s="1196"/>
      <c r="AP82" s="1201"/>
      <c r="AQ82" s="1181"/>
      <c r="AR82" s="1184"/>
      <c r="AS82" s="1186"/>
      <c r="AT82" s="1188"/>
      <c r="AU82" s="1190"/>
      <c r="AV82" s="1198"/>
      <c r="AW82" s="1134"/>
      <c r="AX82" s="1214"/>
      <c r="AY82" s="1134"/>
      <c r="AZ82" s="1212"/>
      <c r="BA82" s="1134"/>
      <c r="BB82" s="1214"/>
      <c r="BC82" s="1134"/>
      <c r="BD82" s="1196"/>
      <c r="BE82" s="1134"/>
      <c r="BF82" s="1216"/>
      <c r="BG82" s="1208"/>
      <c r="BH82" s="1208"/>
      <c r="BI82" s="1210"/>
      <c r="BJ82" s="224"/>
      <c r="BK82" s="225">
        <v>0.8</v>
      </c>
      <c r="BL82" s="110"/>
      <c r="BM82" s="78"/>
    </row>
    <row r="83" spans="1:65" s="51" customFormat="1" ht="13.5" customHeight="1">
      <c r="A83" s="1115"/>
      <c r="B83" s="1224"/>
      <c r="C83" s="1147"/>
      <c r="D83" s="1202" t="s">
        <v>459</v>
      </c>
      <c r="E83" s="112"/>
      <c r="F83" s="1203">
        <v>204570</v>
      </c>
      <c r="G83" s="1204"/>
      <c r="H83" s="1203">
        <v>201530</v>
      </c>
      <c r="I83" s="1204"/>
      <c r="J83" s="1134" t="s">
        <v>495</v>
      </c>
      <c r="K83" s="1239">
        <v>1930</v>
      </c>
      <c r="L83" s="1170"/>
      <c r="M83" s="1173" t="s">
        <v>493</v>
      </c>
      <c r="N83" s="1239">
        <v>1900</v>
      </c>
      <c r="O83" s="1170"/>
      <c r="P83" s="1173" t="s">
        <v>493</v>
      </c>
      <c r="Q83" s="1134" t="s">
        <v>495</v>
      </c>
      <c r="R83" s="1233">
        <v>18510</v>
      </c>
      <c r="S83" s="1204"/>
      <c r="T83" s="1236">
        <v>180</v>
      </c>
      <c r="U83" s="1170"/>
      <c r="V83" s="1173" t="s">
        <v>493</v>
      </c>
      <c r="W83" s="1134" t="s">
        <v>495</v>
      </c>
      <c r="X83" s="1233">
        <v>61060</v>
      </c>
      <c r="Y83" s="1173"/>
      <c r="Z83" s="1236">
        <v>610</v>
      </c>
      <c r="AA83" s="1170"/>
      <c r="AB83" s="1173" t="s">
        <v>493</v>
      </c>
      <c r="AC83" s="1165"/>
      <c r="AD83" s="38"/>
      <c r="AE83" s="214" t="s">
        <v>246</v>
      </c>
      <c r="AF83" s="215">
        <v>452900</v>
      </c>
      <c r="AG83" s="1134"/>
      <c r="AH83" s="219">
        <v>4520</v>
      </c>
      <c r="AI83" s="222"/>
      <c r="AJ83" s="1191"/>
      <c r="AK83" s="219"/>
      <c r="AL83" s="1134"/>
      <c r="AM83" s="1193"/>
      <c r="AN83" s="1134"/>
      <c r="AO83" s="1196"/>
      <c r="AP83" s="1201"/>
      <c r="AQ83" s="1181"/>
      <c r="AR83" s="1184"/>
      <c r="AS83" s="1186"/>
      <c r="AT83" s="1188" t="s">
        <v>516</v>
      </c>
      <c r="AU83" s="1190">
        <v>12300</v>
      </c>
      <c r="AV83" s="1198">
        <v>13700</v>
      </c>
      <c r="AW83" s="1134"/>
      <c r="AX83" s="1214"/>
      <c r="AY83" s="1134"/>
      <c r="AZ83" s="1199">
        <v>0.1</v>
      </c>
      <c r="BA83" s="1134"/>
      <c r="BB83" s="1214"/>
      <c r="BC83" s="1134"/>
      <c r="BD83" s="1196"/>
      <c r="BE83" s="1134"/>
      <c r="BF83" s="1217">
        <v>0.02</v>
      </c>
      <c r="BG83" s="1219">
        <v>0.05</v>
      </c>
      <c r="BH83" s="1219">
        <v>7.0000000000000007E-2</v>
      </c>
      <c r="BI83" s="1228">
        <v>0.09</v>
      </c>
      <c r="BJ83" s="224"/>
      <c r="BK83" s="221" t="s">
        <v>522</v>
      </c>
      <c r="BL83" s="110"/>
      <c r="BM83" s="78"/>
    </row>
    <row r="84" spans="1:65" s="51" customFormat="1" ht="13.5" customHeight="1">
      <c r="A84" s="1115"/>
      <c r="B84" s="1224"/>
      <c r="C84" s="1147"/>
      <c r="D84" s="1149"/>
      <c r="E84" s="112"/>
      <c r="F84" s="1193"/>
      <c r="G84" s="1205"/>
      <c r="H84" s="1193"/>
      <c r="I84" s="1205"/>
      <c r="J84" s="1134"/>
      <c r="K84" s="1168"/>
      <c r="L84" s="1171"/>
      <c r="M84" s="1174"/>
      <c r="N84" s="1168"/>
      <c r="O84" s="1171"/>
      <c r="P84" s="1174"/>
      <c r="Q84" s="1134"/>
      <c r="R84" s="1234"/>
      <c r="S84" s="1205"/>
      <c r="T84" s="1237"/>
      <c r="U84" s="1171"/>
      <c r="V84" s="1174"/>
      <c r="W84" s="1134"/>
      <c r="X84" s="1234"/>
      <c r="Y84" s="1174"/>
      <c r="Z84" s="1237"/>
      <c r="AA84" s="1171"/>
      <c r="AB84" s="1174"/>
      <c r="AC84" s="227"/>
      <c r="AD84" s="38"/>
      <c r="AE84" s="214" t="s">
        <v>506</v>
      </c>
      <c r="AF84" s="215">
        <v>479700</v>
      </c>
      <c r="AG84" s="1134"/>
      <c r="AH84" s="219">
        <v>4790</v>
      </c>
      <c r="AI84" s="222"/>
      <c r="AJ84" s="1191"/>
      <c r="AK84" s="219"/>
      <c r="AL84" s="211"/>
      <c r="AM84" s="1193"/>
      <c r="AN84" s="1134"/>
      <c r="AO84" s="1196"/>
      <c r="AP84" s="1201"/>
      <c r="AQ84" s="1181"/>
      <c r="AR84" s="1184"/>
      <c r="AS84" s="1186"/>
      <c r="AT84" s="1188"/>
      <c r="AU84" s="1190"/>
      <c r="AV84" s="1198"/>
      <c r="AW84" s="1134"/>
      <c r="AX84" s="1214"/>
      <c r="AY84" s="1134"/>
      <c r="AZ84" s="1199"/>
      <c r="BA84" s="1134"/>
      <c r="BB84" s="1214"/>
      <c r="BC84" s="1134"/>
      <c r="BD84" s="1196"/>
      <c r="BE84" s="1134"/>
      <c r="BF84" s="1217"/>
      <c r="BG84" s="1219"/>
      <c r="BH84" s="1219"/>
      <c r="BI84" s="1228"/>
      <c r="BJ84" s="224"/>
      <c r="BK84" s="225">
        <v>0.75</v>
      </c>
      <c r="BL84" s="110"/>
      <c r="BM84" s="78"/>
    </row>
    <row r="85" spans="1:65" s="51" customFormat="1" ht="13.5" customHeight="1">
      <c r="A85" s="1115"/>
      <c r="B85" s="1224"/>
      <c r="C85" s="1147"/>
      <c r="D85" s="1149"/>
      <c r="E85" s="112"/>
      <c r="F85" s="1193"/>
      <c r="G85" s="1205"/>
      <c r="H85" s="1193"/>
      <c r="I85" s="1205"/>
      <c r="J85" s="1134"/>
      <c r="K85" s="1168"/>
      <c r="L85" s="1171"/>
      <c r="M85" s="1174"/>
      <c r="N85" s="1168"/>
      <c r="O85" s="1171"/>
      <c r="P85" s="1174"/>
      <c r="Q85" s="1134"/>
      <c r="R85" s="1234"/>
      <c r="S85" s="1205"/>
      <c r="T85" s="1237"/>
      <c r="U85" s="1171"/>
      <c r="V85" s="1174"/>
      <c r="W85" s="1134"/>
      <c r="X85" s="1234"/>
      <c r="Y85" s="1174"/>
      <c r="Z85" s="1237"/>
      <c r="AA85" s="1171"/>
      <c r="AB85" s="1174"/>
      <c r="AC85" s="227"/>
      <c r="AD85" s="38"/>
      <c r="AE85" s="214" t="s">
        <v>507</v>
      </c>
      <c r="AF85" s="215">
        <v>506500</v>
      </c>
      <c r="AG85" s="1134"/>
      <c r="AH85" s="219">
        <v>5060</v>
      </c>
      <c r="AI85" s="222"/>
      <c r="AJ85" s="1191"/>
      <c r="AK85" s="219"/>
      <c r="AL85" s="211"/>
      <c r="AM85" s="1193"/>
      <c r="AN85" s="1134"/>
      <c r="AO85" s="1196"/>
      <c r="AP85" s="1201"/>
      <c r="AQ85" s="1181"/>
      <c r="AR85" s="1184"/>
      <c r="AS85" s="1186"/>
      <c r="AT85" s="1188" t="s">
        <v>517</v>
      </c>
      <c r="AU85" s="1190">
        <v>11000</v>
      </c>
      <c r="AV85" s="1198">
        <v>12300</v>
      </c>
      <c r="AW85" s="1134"/>
      <c r="AX85" s="1214"/>
      <c r="AY85" s="1134"/>
      <c r="AZ85" s="1199"/>
      <c r="BA85" s="1134"/>
      <c r="BB85" s="1214"/>
      <c r="BC85" s="1134"/>
      <c r="BD85" s="1196"/>
      <c r="BE85" s="1134"/>
      <c r="BF85" s="1217"/>
      <c r="BG85" s="1219"/>
      <c r="BH85" s="1219"/>
      <c r="BI85" s="1228"/>
      <c r="BJ85" s="224"/>
      <c r="BK85" s="221" t="s">
        <v>523</v>
      </c>
      <c r="BL85" s="110"/>
      <c r="BM85" s="78"/>
    </row>
    <row r="86" spans="1:65" s="51" customFormat="1" ht="13.5" customHeight="1">
      <c r="A86" s="1143"/>
      <c r="B86" s="1225"/>
      <c r="C86" s="1226"/>
      <c r="D86" s="1227"/>
      <c r="E86" s="112"/>
      <c r="F86" s="1193"/>
      <c r="G86" s="1206"/>
      <c r="H86" s="1193"/>
      <c r="I86" s="1206"/>
      <c r="J86" s="1134"/>
      <c r="K86" s="1240"/>
      <c r="L86" s="1172"/>
      <c r="M86" s="1175"/>
      <c r="N86" s="1240"/>
      <c r="O86" s="1172"/>
      <c r="P86" s="1175"/>
      <c r="Q86" s="1134"/>
      <c r="R86" s="1234"/>
      <c r="S86" s="1206"/>
      <c r="T86" s="1237"/>
      <c r="U86" s="1172"/>
      <c r="V86" s="1174"/>
      <c r="W86" s="1134"/>
      <c r="X86" s="1235"/>
      <c r="Y86" s="1175"/>
      <c r="Z86" s="1238"/>
      <c r="AA86" s="1172"/>
      <c r="AB86" s="1175"/>
      <c r="AC86" s="227"/>
      <c r="AD86" s="38"/>
      <c r="AE86" s="216" t="s">
        <v>508</v>
      </c>
      <c r="AF86" s="217">
        <v>533400</v>
      </c>
      <c r="AG86" s="1134"/>
      <c r="AH86" s="219">
        <v>5330</v>
      </c>
      <c r="AI86" s="222"/>
      <c r="AJ86" s="1191"/>
      <c r="AK86" s="219"/>
      <c r="AL86" s="211"/>
      <c r="AM86" s="1194"/>
      <c r="AN86" s="1134"/>
      <c r="AO86" s="1197"/>
      <c r="AP86" s="1201"/>
      <c r="AQ86" s="1182"/>
      <c r="AR86" s="1185"/>
      <c r="AS86" s="1186"/>
      <c r="AT86" s="1230"/>
      <c r="AU86" s="1231"/>
      <c r="AV86" s="1232"/>
      <c r="AW86" s="1134"/>
      <c r="AX86" s="1222"/>
      <c r="AY86" s="1134"/>
      <c r="AZ86" s="1200"/>
      <c r="BA86" s="1134"/>
      <c r="BB86" s="1214"/>
      <c r="BC86" s="1134"/>
      <c r="BD86" s="1196"/>
      <c r="BE86" s="1134"/>
      <c r="BF86" s="1218"/>
      <c r="BG86" s="1220"/>
      <c r="BH86" s="1220"/>
      <c r="BI86" s="1229"/>
      <c r="BJ86" s="224"/>
      <c r="BK86" s="226">
        <v>0.7</v>
      </c>
      <c r="BL86" s="110"/>
      <c r="BM86" s="78"/>
    </row>
    <row r="87" spans="1:65" s="51" customFormat="1" ht="13.5" customHeight="1">
      <c r="A87" s="1107" t="s">
        <v>465</v>
      </c>
      <c r="B87" s="1144" t="s">
        <v>456</v>
      </c>
      <c r="C87" s="1146" t="s">
        <v>457</v>
      </c>
      <c r="D87" s="1148" t="s">
        <v>458</v>
      </c>
      <c r="E87" s="112"/>
      <c r="F87" s="1132">
        <v>181400</v>
      </c>
      <c r="G87" s="1130">
        <v>241210</v>
      </c>
      <c r="H87" s="1132">
        <v>176590</v>
      </c>
      <c r="I87" s="1130">
        <v>236400</v>
      </c>
      <c r="J87" s="1134" t="s">
        <v>495</v>
      </c>
      <c r="K87" s="1135">
        <v>1700</v>
      </c>
      <c r="L87" s="1137">
        <v>2290</v>
      </c>
      <c r="M87" s="1161" t="s">
        <v>493</v>
      </c>
      <c r="N87" s="1135">
        <v>1650</v>
      </c>
      <c r="O87" s="1137">
        <v>2240</v>
      </c>
      <c r="P87" s="1161" t="s">
        <v>493</v>
      </c>
      <c r="Q87" s="1134" t="s">
        <v>495</v>
      </c>
      <c r="R87" s="1178">
        <v>11000</v>
      </c>
      <c r="S87" s="1130">
        <v>18330</v>
      </c>
      <c r="T87" s="1176">
        <v>110</v>
      </c>
      <c r="U87" s="1137">
        <v>190</v>
      </c>
      <c r="V87" s="1161" t="s">
        <v>493</v>
      </c>
      <c r="W87" s="1134" t="s">
        <v>495</v>
      </c>
      <c r="X87" s="1178">
        <v>119620</v>
      </c>
      <c r="Y87" s="1161">
        <v>59810</v>
      </c>
      <c r="Z87" s="1163">
        <v>1190</v>
      </c>
      <c r="AA87" s="1137">
        <v>590</v>
      </c>
      <c r="AB87" s="1161" t="s">
        <v>493</v>
      </c>
      <c r="AC87" s="1165" t="s">
        <v>495</v>
      </c>
      <c r="AD87" s="38"/>
      <c r="AE87" s="1166" t="s">
        <v>494</v>
      </c>
      <c r="AF87" s="1167"/>
      <c r="AG87" s="1134" t="s">
        <v>495</v>
      </c>
      <c r="AH87" s="218"/>
      <c r="AI87" s="222"/>
      <c r="AJ87" s="1191" t="s">
        <v>511</v>
      </c>
      <c r="AK87" s="218"/>
      <c r="AL87" s="1134" t="s">
        <v>495</v>
      </c>
      <c r="AM87" s="1192">
        <v>44990</v>
      </c>
      <c r="AN87" s="1134" t="s">
        <v>495</v>
      </c>
      <c r="AO87" s="1195">
        <v>390</v>
      </c>
      <c r="AP87" s="1201" t="s">
        <v>495</v>
      </c>
      <c r="AQ87" s="1180">
        <v>3200</v>
      </c>
      <c r="AR87" s="1183">
        <v>3500</v>
      </c>
      <c r="AS87" s="1186" t="s">
        <v>495</v>
      </c>
      <c r="AT87" s="1187" t="s">
        <v>512</v>
      </c>
      <c r="AU87" s="1189">
        <v>20300</v>
      </c>
      <c r="AV87" s="1221">
        <v>22600</v>
      </c>
      <c r="AW87" s="1134" t="s">
        <v>513</v>
      </c>
      <c r="AX87" s="1213">
        <v>2110</v>
      </c>
      <c r="AY87" s="1134" t="s">
        <v>513</v>
      </c>
      <c r="AZ87" s="1211" t="s">
        <v>244</v>
      </c>
      <c r="BA87" s="1134" t="s">
        <v>513</v>
      </c>
      <c r="BB87" s="1213">
        <v>35530</v>
      </c>
      <c r="BC87" s="1134" t="s">
        <v>495</v>
      </c>
      <c r="BD87" s="1195">
        <v>350</v>
      </c>
      <c r="BE87" s="1134" t="s">
        <v>513</v>
      </c>
      <c r="BF87" s="1215" t="s">
        <v>245</v>
      </c>
      <c r="BG87" s="1207" t="s">
        <v>245</v>
      </c>
      <c r="BH87" s="1207" t="s">
        <v>245</v>
      </c>
      <c r="BI87" s="1209" t="s">
        <v>245</v>
      </c>
      <c r="BJ87" s="1134"/>
      <c r="BK87" s="1211" t="s">
        <v>514</v>
      </c>
      <c r="BL87" s="110"/>
      <c r="BM87" s="78"/>
    </row>
    <row r="88" spans="1:65" s="51" customFormat="1" ht="13.5" customHeight="1">
      <c r="A88" s="1115"/>
      <c r="B88" s="1145"/>
      <c r="C88" s="1147"/>
      <c r="D88" s="1149"/>
      <c r="E88" s="112"/>
      <c r="F88" s="1133"/>
      <c r="G88" s="1131"/>
      <c r="H88" s="1133"/>
      <c r="I88" s="1131"/>
      <c r="J88" s="1134"/>
      <c r="K88" s="1136"/>
      <c r="L88" s="1138"/>
      <c r="M88" s="1162"/>
      <c r="N88" s="1136"/>
      <c r="O88" s="1138"/>
      <c r="P88" s="1162"/>
      <c r="Q88" s="1134"/>
      <c r="R88" s="1179"/>
      <c r="S88" s="1131"/>
      <c r="T88" s="1177"/>
      <c r="U88" s="1138"/>
      <c r="V88" s="1162"/>
      <c r="W88" s="1134"/>
      <c r="X88" s="1179"/>
      <c r="Y88" s="1162"/>
      <c r="Z88" s="1164"/>
      <c r="AA88" s="1138"/>
      <c r="AB88" s="1162"/>
      <c r="AC88" s="1165"/>
      <c r="AD88" s="38"/>
      <c r="AE88" s="1168"/>
      <c r="AF88" s="1169"/>
      <c r="AG88" s="1134"/>
      <c r="AH88" s="219"/>
      <c r="AI88" s="222"/>
      <c r="AJ88" s="1191"/>
      <c r="AK88" s="219"/>
      <c r="AL88" s="1134"/>
      <c r="AM88" s="1193"/>
      <c r="AN88" s="1134"/>
      <c r="AO88" s="1196"/>
      <c r="AP88" s="1201"/>
      <c r="AQ88" s="1181"/>
      <c r="AR88" s="1184"/>
      <c r="AS88" s="1186"/>
      <c r="AT88" s="1188"/>
      <c r="AU88" s="1190"/>
      <c r="AV88" s="1198"/>
      <c r="AW88" s="1134"/>
      <c r="AX88" s="1214"/>
      <c r="AY88" s="1134"/>
      <c r="AZ88" s="1212"/>
      <c r="BA88" s="1134"/>
      <c r="BB88" s="1214"/>
      <c r="BC88" s="1134"/>
      <c r="BD88" s="1196"/>
      <c r="BE88" s="1134"/>
      <c r="BF88" s="1216"/>
      <c r="BG88" s="1208"/>
      <c r="BH88" s="1208"/>
      <c r="BI88" s="1210"/>
      <c r="BJ88" s="1134"/>
      <c r="BK88" s="1212"/>
      <c r="BL88" s="110"/>
      <c r="BM88" s="78"/>
    </row>
    <row r="89" spans="1:65" s="51" customFormat="1" ht="13.5" customHeight="1">
      <c r="A89" s="1115"/>
      <c r="B89" s="1145"/>
      <c r="C89" s="1147"/>
      <c r="D89" s="1149"/>
      <c r="E89" s="112"/>
      <c r="F89" s="1133"/>
      <c r="G89" s="1131"/>
      <c r="H89" s="1133"/>
      <c r="I89" s="1131"/>
      <c r="J89" s="1134"/>
      <c r="K89" s="1136"/>
      <c r="L89" s="1138"/>
      <c r="M89" s="1162"/>
      <c r="N89" s="1136"/>
      <c r="O89" s="1138"/>
      <c r="P89" s="1162"/>
      <c r="Q89" s="1134"/>
      <c r="R89" s="1179"/>
      <c r="S89" s="1131"/>
      <c r="T89" s="1177"/>
      <c r="U89" s="1138"/>
      <c r="V89" s="1162"/>
      <c r="W89" s="1134"/>
      <c r="X89" s="1179"/>
      <c r="Y89" s="1162"/>
      <c r="Z89" s="1164"/>
      <c r="AA89" s="1138"/>
      <c r="AB89" s="1162"/>
      <c r="AC89" s="1165"/>
      <c r="AD89" s="38"/>
      <c r="AE89" s="214" t="s">
        <v>496</v>
      </c>
      <c r="AF89" s="215">
        <v>194500</v>
      </c>
      <c r="AG89" s="1134"/>
      <c r="AH89" s="219">
        <v>1940</v>
      </c>
      <c r="AI89" s="222"/>
      <c r="AJ89" s="1191"/>
      <c r="AK89" s="219"/>
      <c r="AL89" s="1134"/>
      <c r="AM89" s="1193"/>
      <c r="AN89" s="1134"/>
      <c r="AO89" s="1196"/>
      <c r="AP89" s="1201"/>
      <c r="AQ89" s="1181"/>
      <c r="AR89" s="1184"/>
      <c r="AS89" s="1186"/>
      <c r="AT89" s="1188" t="s">
        <v>515</v>
      </c>
      <c r="AU89" s="1190">
        <v>11200</v>
      </c>
      <c r="AV89" s="1198">
        <v>12400</v>
      </c>
      <c r="AW89" s="1134"/>
      <c r="AX89" s="1214"/>
      <c r="AY89" s="1134"/>
      <c r="AZ89" s="1212"/>
      <c r="BA89" s="1134"/>
      <c r="BB89" s="1214"/>
      <c r="BC89" s="1134"/>
      <c r="BD89" s="1196"/>
      <c r="BE89" s="1134"/>
      <c r="BF89" s="1216"/>
      <c r="BG89" s="1208"/>
      <c r="BH89" s="1208"/>
      <c r="BI89" s="1210"/>
      <c r="BJ89" s="1134"/>
      <c r="BK89" s="1212"/>
      <c r="BL89" s="110"/>
      <c r="BM89" s="78"/>
    </row>
    <row r="90" spans="1:65" s="51" customFormat="1" ht="13.5" customHeight="1">
      <c r="A90" s="1115"/>
      <c r="B90" s="1145"/>
      <c r="C90" s="1147"/>
      <c r="D90" s="1149"/>
      <c r="E90" s="112"/>
      <c r="F90" s="1133"/>
      <c r="G90" s="1131"/>
      <c r="H90" s="1133"/>
      <c r="I90" s="1131"/>
      <c r="J90" s="1134"/>
      <c r="K90" s="1136"/>
      <c r="L90" s="1138"/>
      <c r="M90" s="1162"/>
      <c r="N90" s="1136"/>
      <c r="O90" s="1138"/>
      <c r="P90" s="1162"/>
      <c r="Q90" s="1134"/>
      <c r="R90" s="1179"/>
      <c r="S90" s="1131"/>
      <c r="T90" s="1177"/>
      <c r="U90" s="1138"/>
      <c r="V90" s="1162"/>
      <c r="W90" s="1134"/>
      <c r="X90" s="1179"/>
      <c r="Y90" s="1162"/>
      <c r="Z90" s="1164"/>
      <c r="AA90" s="1138"/>
      <c r="AB90" s="1162"/>
      <c r="AC90" s="1165"/>
      <c r="AD90" s="38"/>
      <c r="AE90" s="214" t="s">
        <v>497</v>
      </c>
      <c r="AF90" s="215">
        <v>207600</v>
      </c>
      <c r="AG90" s="1134"/>
      <c r="AH90" s="219">
        <v>2070</v>
      </c>
      <c r="AI90" s="222"/>
      <c r="AJ90" s="1191"/>
      <c r="AK90" s="219"/>
      <c r="AL90" s="1134"/>
      <c r="AM90" s="1193"/>
      <c r="AN90" s="1134"/>
      <c r="AO90" s="1196"/>
      <c r="AP90" s="1201"/>
      <c r="AQ90" s="1181"/>
      <c r="AR90" s="1184"/>
      <c r="AS90" s="1186"/>
      <c r="AT90" s="1188"/>
      <c r="AU90" s="1190"/>
      <c r="AV90" s="1198"/>
      <c r="AW90" s="1134"/>
      <c r="AX90" s="1214"/>
      <c r="AY90" s="1134"/>
      <c r="AZ90" s="1212"/>
      <c r="BA90" s="1134"/>
      <c r="BB90" s="1214"/>
      <c r="BC90" s="1134"/>
      <c r="BD90" s="1196"/>
      <c r="BE90" s="1134"/>
      <c r="BF90" s="1216"/>
      <c r="BG90" s="1208"/>
      <c r="BH90" s="1208"/>
      <c r="BI90" s="1210"/>
      <c r="BJ90" s="1134"/>
      <c r="BK90" s="1212"/>
      <c r="BL90" s="110"/>
      <c r="BM90" s="78"/>
    </row>
    <row r="91" spans="1:65" s="51" customFormat="1" ht="13.5" customHeight="1">
      <c r="A91" s="1115"/>
      <c r="B91" s="1145"/>
      <c r="C91" s="1147"/>
      <c r="D91" s="1202" t="s">
        <v>459</v>
      </c>
      <c r="E91" s="112"/>
      <c r="F91" s="1203">
        <v>241210</v>
      </c>
      <c r="G91" s="1204"/>
      <c r="H91" s="1203">
        <v>236400</v>
      </c>
      <c r="I91" s="1204"/>
      <c r="J91" s="1134" t="s">
        <v>495</v>
      </c>
      <c r="K91" s="1239">
        <v>2290</v>
      </c>
      <c r="L91" s="1170"/>
      <c r="M91" s="1173" t="s">
        <v>493</v>
      </c>
      <c r="N91" s="1239">
        <v>2240</v>
      </c>
      <c r="O91" s="1170"/>
      <c r="P91" s="1173" t="s">
        <v>493</v>
      </c>
      <c r="Q91" s="1134" t="s">
        <v>495</v>
      </c>
      <c r="R91" s="1233">
        <v>18330</v>
      </c>
      <c r="S91" s="1204"/>
      <c r="T91" s="1236">
        <v>190</v>
      </c>
      <c r="U91" s="1170"/>
      <c r="V91" s="1173" t="s">
        <v>493</v>
      </c>
      <c r="W91" s="1134" t="s">
        <v>495</v>
      </c>
      <c r="X91" s="1233">
        <v>59810</v>
      </c>
      <c r="Y91" s="1173"/>
      <c r="Z91" s="1236">
        <v>590</v>
      </c>
      <c r="AA91" s="1170"/>
      <c r="AB91" s="1173" t="s">
        <v>493</v>
      </c>
      <c r="AC91" s="1165"/>
      <c r="AD91" s="38"/>
      <c r="AE91" s="214" t="s">
        <v>498</v>
      </c>
      <c r="AF91" s="215">
        <v>233800</v>
      </c>
      <c r="AG91" s="1134"/>
      <c r="AH91" s="219">
        <v>2330</v>
      </c>
      <c r="AI91" s="222"/>
      <c r="AJ91" s="1191"/>
      <c r="AK91" s="219"/>
      <c r="AL91" s="1134"/>
      <c r="AM91" s="1193"/>
      <c r="AN91" s="1134"/>
      <c r="AO91" s="1196"/>
      <c r="AP91" s="1201"/>
      <c r="AQ91" s="1181"/>
      <c r="AR91" s="1184"/>
      <c r="AS91" s="1186"/>
      <c r="AT91" s="1188" t="s">
        <v>516</v>
      </c>
      <c r="AU91" s="1190">
        <v>9700</v>
      </c>
      <c r="AV91" s="1198">
        <v>10800</v>
      </c>
      <c r="AW91" s="1134"/>
      <c r="AX91" s="1214"/>
      <c r="AY91" s="1134"/>
      <c r="AZ91" s="1199">
        <v>0.11</v>
      </c>
      <c r="BA91" s="1134"/>
      <c r="BB91" s="1214"/>
      <c r="BC91" s="1134"/>
      <c r="BD91" s="1196"/>
      <c r="BE91" s="1134"/>
      <c r="BF91" s="1217">
        <v>0.02</v>
      </c>
      <c r="BG91" s="1219">
        <v>0.04</v>
      </c>
      <c r="BH91" s="1219">
        <v>7.0000000000000007E-2</v>
      </c>
      <c r="BI91" s="1228">
        <v>0.09</v>
      </c>
      <c r="BJ91" s="1134"/>
      <c r="BK91" s="1199">
        <v>0.79</v>
      </c>
      <c r="BL91" s="110"/>
      <c r="BM91" s="78"/>
    </row>
    <row r="92" spans="1:65" s="51" customFormat="1" ht="13.5" customHeight="1">
      <c r="A92" s="1115"/>
      <c r="B92" s="1145"/>
      <c r="C92" s="1147"/>
      <c r="D92" s="1149"/>
      <c r="E92" s="112"/>
      <c r="F92" s="1193"/>
      <c r="G92" s="1205"/>
      <c r="H92" s="1193"/>
      <c r="I92" s="1205"/>
      <c r="J92" s="1134"/>
      <c r="K92" s="1168"/>
      <c r="L92" s="1171"/>
      <c r="M92" s="1174"/>
      <c r="N92" s="1168"/>
      <c r="O92" s="1171"/>
      <c r="P92" s="1174"/>
      <c r="Q92" s="1134"/>
      <c r="R92" s="1234"/>
      <c r="S92" s="1205"/>
      <c r="T92" s="1237"/>
      <c r="U92" s="1171"/>
      <c r="V92" s="1174"/>
      <c r="W92" s="1134"/>
      <c r="X92" s="1234"/>
      <c r="Y92" s="1174"/>
      <c r="Z92" s="1237"/>
      <c r="AA92" s="1171"/>
      <c r="AB92" s="1174"/>
      <c r="AC92" s="1165"/>
      <c r="AD92" s="38"/>
      <c r="AE92" s="214" t="s">
        <v>499</v>
      </c>
      <c r="AF92" s="215">
        <v>260100</v>
      </c>
      <c r="AG92" s="1134"/>
      <c r="AH92" s="219">
        <v>2600</v>
      </c>
      <c r="AI92" s="222"/>
      <c r="AJ92" s="1191"/>
      <c r="AK92" s="219"/>
      <c r="AL92" s="211"/>
      <c r="AM92" s="1193"/>
      <c r="AN92" s="1134"/>
      <c r="AO92" s="1196"/>
      <c r="AP92" s="1201"/>
      <c r="AQ92" s="1181"/>
      <c r="AR92" s="1184"/>
      <c r="AS92" s="1186"/>
      <c r="AT92" s="1188"/>
      <c r="AU92" s="1190"/>
      <c r="AV92" s="1198"/>
      <c r="AW92" s="1134"/>
      <c r="AX92" s="1214"/>
      <c r="AY92" s="1134"/>
      <c r="AZ92" s="1199"/>
      <c r="BA92" s="1134"/>
      <c r="BB92" s="1214"/>
      <c r="BC92" s="1134"/>
      <c r="BD92" s="1196"/>
      <c r="BE92" s="1134"/>
      <c r="BF92" s="1217"/>
      <c r="BG92" s="1219"/>
      <c r="BH92" s="1219"/>
      <c r="BI92" s="1228"/>
      <c r="BJ92" s="1134"/>
      <c r="BK92" s="1199"/>
      <c r="BL92" s="110"/>
      <c r="BM92" s="78"/>
    </row>
    <row r="93" spans="1:65" s="51" customFormat="1" ht="13.5" customHeight="1">
      <c r="A93" s="1115"/>
      <c r="B93" s="1145"/>
      <c r="C93" s="1147"/>
      <c r="D93" s="1149"/>
      <c r="E93" s="112"/>
      <c r="F93" s="1193"/>
      <c r="G93" s="1205"/>
      <c r="H93" s="1193"/>
      <c r="I93" s="1205"/>
      <c r="J93" s="1134"/>
      <c r="K93" s="1168"/>
      <c r="L93" s="1171"/>
      <c r="M93" s="1174"/>
      <c r="N93" s="1168"/>
      <c r="O93" s="1171"/>
      <c r="P93" s="1174"/>
      <c r="Q93" s="1134"/>
      <c r="R93" s="1234"/>
      <c r="S93" s="1205"/>
      <c r="T93" s="1237"/>
      <c r="U93" s="1171"/>
      <c r="V93" s="1174"/>
      <c r="W93" s="1134"/>
      <c r="X93" s="1234"/>
      <c r="Y93" s="1174"/>
      <c r="Z93" s="1237"/>
      <c r="AA93" s="1171"/>
      <c r="AB93" s="1174"/>
      <c r="AC93" s="1165"/>
      <c r="AD93" s="38"/>
      <c r="AE93" s="214" t="s">
        <v>500</v>
      </c>
      <c r="AF93" s="215">
        <v>286300</v>
      </c>
      <c r="AG93" s="1134"/>
      <c r="AH93" s="219">
        <v>2860</v>
      </c>
      <c r="AI93" s="222"/>
      <c r="AJ93" s="1191"/>
      <c r="AK93" s="219"/>
      <c r="AL93" s="211"/>
      <c r="AM93" s="1193"/>
      <c r="AN93" s="1134"/>
      <c r="AO93" s="1196"/>
      <c r="AP93" s="1201"/>
      <c r="AQ93" s="1181"/>
      <c r="AR93" s="1184"/>
      <c r="AS93" s="1186"/>
      <c r="AT93" s="1188" t="s">
        <v>517</v>
      </c>
      <c r="AU93" s="1190">
        <v>8700</v>
      </c>
      <c r="AV93" s="1198">
        <v>9700</v>
      </c>
      <c r="AW93" s="1134"/>
      <c r="AX93" s="1214"/>
      <c r="AY93" s="1134"/>
      <c r="AZ93" s="1199"/>
      <c r="BA93" s="1134"/>
      <c r="BB93" s="1214"/>
      <c r="BC93" s="1134"/>
      <c r="BD93" s="1196"/>
      <c r="BE93" s="1134"/>
      <c r="BF93" s="1217"/>
      <c r="BG93" s="1219"/>
      <c r="BH93" s="1219"/>
      <c r="BI93" s="1228"/>
      <c r="BJ93" s="1134"/>
      <c r="BK93" s="1199"/>
      <c r="BL93" s="110"/>
      <c r="BM93" s="78"/>
    </row>
    <row r="94" spans="1:65" s="51" customFormat="1" ht="13.5" customHeight="1">
      <c r="A94" s="1115"/>
      <c r="B94" s="1145"/>
      <c r="C94" s="1147"/>
      <c r="D94" s="1149"/>
      <c r="E94" s="112"/>
      <c r="F94" s="1193"/>
      <c r="G94" s="1206"/>
      <c r="H94" s="1193"/>
      <c r="I94" s="1206"/>
      <c r="J94" s="1134"/>
      <c r="K94" s="1240"/>
      <c r="L94" s="1172"/>
      <c r="M94" s="1175"/>
      <c r="N94" s="1240"/>
      <c r="O94" s="1172"/>
      <c r="P94" s="1175"/>
      <c r="Q94" s="1134"/>
      <c r="R94" s="1234"/>
      <c r="S94" s="1206"/>
      <c r="T94" s="1237"/>
      <c r="U94" s="1172"/>
      <c r="V94" s="1174"/>
      <c r="W94" s="1134"/>
      <c r="X94" s="1235"/>
      <c r="Y94" s="1175"/>
      <c r="Z94" s="1238"/>
      <c r="AA94" s="1172"/>
      <c r="AB94" s="1175"/>
      <c r="AC94" s="1165"/>
      <c r="AD94" s="38"/>
      <c r="AE94" s="214" t="s">
        <v>501</v>
      </c>
      <c r="AF94" s="215">
        <v>312600</v>
      </c>
      <c r="AG94" s="1134"/>
      <c r="AH94" s="219">
        <v>3120</v>
      </c>
      <c r="AI94" s="222"/>
      <c r="AJ94" s="1191"/>
      <c r="AK94" s="219" t="s">
        <v>518</v>
      </c>
      <c r="AL94" s="211"/>
      <c r="AM94" s="1194"/>
      <c r="AN94" s="1134"/>
      <c r="AO94" s="1197"/>
      <c r="AP94" s="1201"/>
      <c r="AQ94" s="1182"/>
      <c r="AR94" s="1185"/>
      <c r="AS94" s="1186"/>
      <c r="AT94" s="1230"/>
      <c r="AU94" s="1231"/>
      <c r="AV94" s="1232"/>
      <c r="AW94" s="1134"/>
      <c r="AX94" s="1222"/>
      <c r="AY94" s="1134"/>
      <c r="AZ94" s="1200"/>
      <c r="BA94" s="1134"/>
      <c r="BB94" s="1214"/>
      <c r="BC94" s="1134"/>
      <c r="BD94" s="1196"/>
      <c r="BE94" s="1134"/>
      <c r="BF94" s="1218"/>
      <c r="BG94" s="1220"/>
      <c r="BH94" s="1220"/>
      <c r="BI94" s="1229"/>
      <c r="BJ94" s="1134"/>
      <c r="BK94" s="1200"/>
      <c r="BL94" s="110"/>
      <c r="BM94" s="78"/>
    </row>
    <row r="95" spans="1:65" s="51" customFormat="1" ht="13.5" customHeight="1">
      <c r="A95" s="1115"/>
      <c r="B95" s="1223" t="s">
        <v>460</v>
      </c>
      <c r="C95" s="1146" t="s">
        <v>457</v>
      </c>
      <c r="D95" s="1148" t="s">
        <v>458</v>
      </c>
      <c r="E95" s="112"/>
      <c r="F95" s="1132">
        <v>140750</v>
      </c>
      <c r="G95" s="1130">
        <v>200560</v>
      </c>
      <c r="H95" s="1132">
        <v>137720</v>
      </c>
      <c r="I95" s="1130">
        <v>197530</v>
      </c>
      <c r="J95" s="1134" t="s">
        <v>495</v>
      </c>
      <c r="K95" s="1135">
        <v>1290</v>
      </c>
      <c r="L95" s="1137">
        <v>1880</v>
      </c>
      <c r="M95" s="1161" t="s">
        <v>493</v>
      </c>
      <c r="N95" s="1135">
        <v>1260</v>
      </c>
      <c r="O95" s="1137">
        <v>1850</v>
      </c>
      <c r="P95" s="1161" t="s">
        <v>493</v>
      </c>
      <c r="Q95" s="1134" t="s">
        <v>495</v>
      </c>
      <c r="R95" s="1178">
        <v>9720</v>
      </c>
      <c r="S95" s="1130">
        <v>17050</v>
      </c>
      <c r="T95" s="1176">
        <v>100</v>
      </c>
      <c r="U95" s="1137">
        <v>180</v>
      </c>
      <c r="V95" s="1161" t="s">
        <v>493</v>
      </c>
      <c r="W95" s="1134" t="s">
        <v>495</v>
      </c>
      <c r="X95" s="1178">
        <v>119620</v>
      </c>
      <c r="Y95" s="1161">
        <v>59810</v>
      </c>
      <c r="Z95" s="1163">
        <v>1190</v>
      </c>
      <c r="AA95" s="1137">
        <v>590</v>
      </c>
      <c r="AB95" s="1161" t="s">
        <v>493</v>
      </c>
      <c r="AC95" s="1165"/>
      <c r="AD95" s="38"/>
      <c r="AE95" s="214" t="s">
        <v>502</v>
      </c>
      <c r="AF95" s="215">
        <v>338800</v>
      </c>
      <c r="AG95" s="1134"/>
      <c r="AH95" s="219">
        <v>3380</v>
      </c>
      <c r="AI95" s="222"/>
      <c r="AJ95" s="1191"/>
      <c r="AK95" s="223" t="s">
        <v>519</v>
      </c>
      <c r="AL95" s="1134" t="s">
        <v>495</v>
      </c>
      <c r="AM95" s="1192">
        <v>30430</v>
      </c>
      <c r="AN95" s="1134" t="s">
        <v>495</v>
      </c>
      <c r="AO95" s="1195">
        <v>240</v>
      </c>
      <c r="AP95" s="1201" t="s">
        <v>495</v>
      </c>
      <c r="AQ95" s="1180">
        <v>2000</v>
      </c>
      <c r="AR95" s="1183">
        <v>2200</v>
      </c>
      <c r="AS95" s="1186" t="s">
        <v>495</v>
      </c>
      <c r="AT95" s="1187" t="s">
        <v>512</v>
      </c>
      <c r="AU95" s="1189">
        <v>25700</v>
      </c>
      <c r="AV95" s="1221">
        <v>28600</v>
      </c>
      <c r="AW95" s="1134" t="s">
        <v>513</v>
      </c>
      <c r="AX95" s="1213">
        <v>1330</v>
      </c>
      <c r="AY95" s="1134" t="s">
        <v>513</v>
      </c>
      <c r="AZ95" s="1211" t="s">
        <v>244</v>
      </c>
      <c r="BA95" s="1134" t="s">
        <v>513</v>
      </c>
      <c r="BB95" s="1213">
        <v>22440</v>
      </c>
      <c r="BC95" s="1134" t="s">
        <v>495</v>
      </c>
      <c r="BD95" s="1195">
        <v>220</v>
      </c>
      <c r="BE95" s="1134" t="s">
        <v>513</v>
      </c>
      <c r="BF95" s="1215" t="s">
        <v>245</v>
      </c>
      <c r="BG95" s="1207" t="s">
        <v>245</v>
      </c>
      <c r="BH95" s="1207" t="s">
        <v>245</v>
      </c>
      <c r="BI95" s="1209" t="s">
        <v>245</v>
      </c>
      <c r="BJ95" s="224"/>
      <c r="BK95" s="1241" t="s">
        <v>520</v>
      </c>
      <c r="BL95" s="110"/>
      <c r="BM95" s="78"/>
    </row>
    <row r="96" spans="1:65" s="51" customFormat="1" ht="13.5" customHeight="1">
      <c r="A96" s="1115"/>
      <c r="B96" s="1224"/>
      <c r="C96" s="1147"/>
      <c r="D96" s="1149"/>
      <c r="E96" s="112"/>
      <c r="F96" s="1133"/>
      <c r="G96" s="1131"/>
      <c r="H96" s="1133"/>
      <c r="I96" s="1131"/>
      <c r="J96" s="1134"/>
      <c r="K96" s="1136"/>
      <c r="L96" s="1138"/>
      <c r="M96" s="1162"/>
      <c r="N96" s="1136"/>
      <c r="O96" s="1138"/>
      <c r="P96" s="1162"/>
      <c r="Q96" s="1134"/>
      <c r="R96" s="1179"/>
      <c r="S96" s="1131"/>
      <c r="T96" s="1177"/>
      <c r="U96" s="1138"/>
      <c r="V96" s="1162"/>
      <c r="W96" s="1134"/>
      <c r="X96" s="1179"/>
      <c r="Y96" s="1162"/>
      <c r="Z96" s="1164"/>
      <c r="AA96" s="1138"/>
      <c r="AB96" s="1162"/>
      <c r="AC96" s="1165"/>
      <c r="AD96" s="38"/>
      <c r="AE96" s="214" t="s">
        <v>503</v>
      </c>
      <c r="AF96" s="215">
        <v>365100</v>
      </c>
      <c r="AG96" s="1134"/>
      <c r="AH96" s="219">
        <v>3650</v>
      </c>
      <c r="AI96" s="222"/>
      <c r="AJ96" s="1191"/>
      <c r="AK96" s="219"/>
      <c r="AL96" s="1134"/>
      <c r="AM96" s="1193"/>
      <c r="AN96" s="1134"/>
      <c r="AO96" s="1196"/>
      <c r="AP96" s="1201"/>
      <c r="AQ96" s="1181"/>
      <c r="AR96" s="1184"/>
      <c r="AS96" s="1186"/>
      <c r="AT96" s="1188"/>
      <c r="AU96" s="1190"/>
      <c r="AV96" s="1198"/>
      <c r="AW96" s="1134"/>
      <c r="AX96" s="1214"/>
      <c r="AY96" s="1134"/>
      <c r="AZ96" s="1212"/>
      <c r="BA96" s="1134"/>
      <c r="BB96" s="1214"/>
      <c r="BC96" s="1134"/>
      <c r="BD96" s="1196"/>
      <c r="BE96" s="1134"/>
      <c r="BF96" s="1216"/>
      <c r="BG96" s="1208"/>
      <c r="BH96" s="1208"/>
      <c r="BI96" s="1210"/>
      <c r="BJ96" s="224"/>
      <c r="BK96" s="1242"/>
      <c r="BL96" s="110"/>
      <c r="BM96" s="78"/>
    </row>
    <row r="97" spans="1:65" s="51" customFormat="1" ht="13.5" customHeight="1">
      <c r="A97" s="1115"/>
      <c r="B97" s="1224"/>
      <c r="C97" s="1147"/>
      <c r="D97" s="1149"/>
      <c r="E97" s="112"/>
      <c r="F97" s="1133"/>
      <c r="G97" s="1131"/>
      <c r="H97" s="1133"/>
      <c r="I97" s="1131"/>
      <c r="J97" s="1134"/>
      <c r="K97" s="1136"/>
      <c r="L97" s="1138"/>
      <c r="M97" s="1162"/>
      <c r="N97" s="1136"/>
      <c r="O97" s="1138"/>
      <c r="P97" s="1162"/>
      <c r="Q97" s="1134"/>
      <c r="R97" s="1179"/>
      <c r="S97" s="1131"/>
      <c r="T97" s="1177"/>
      <c r="U97" s="1138"/>
      <c r="V97" s="1162"/>
      <c r="W97" s="1134"/>
      <c r="X97" s="1179"/>
      <c r="Y97" s="1162"/>
      <c r="Z97" s="1164"/>
      <c r="AA97" s="1138"/>
      <c r="AB97" s="1162"/>
      <c r="AC97" s="1165"/>
      <c r="AD97" s="38"/>
      <c r="AE97" s="214" t="s">
        <v>504</v>
      </c>
      <c r="AF97" s="215">
        <v>391300</v>
      </c>
      <c r="AG97" s="1134"/>
      <c r="AH97" s="219">
        <v>3910</v>
      </c>
      <c r="AI97" s="222"/>
      <c r="AJ97" s="1191"/>
      <c r="AK97" s="219"/>
      <c r="AL97" s="1134"/>
      <c r="AM97" s="1193"/>
      <c r="AN97" s="1134"/>
      <c r="AO97" s="1196"/>
      <c r="AP97" s="1201"/>
      <c r="AQ97" s="1181"/>
      <c r="AR97" s="1184"/>
      <c r="AS97" s="1186"/>
      <c r="AT97" s="1188" t="s">
        <v>515</v>
      </c>
      <c r="AU97" s="1190">
        <v>14200</v>
      </c>
      <c r="AV97" s="1198">
        <v>15700</v>
      </c>
      <c r="AW97" s="1134"/>
      <c r="AX97" s="1214"/>
      <c r="AY97" s="1134"/>
      <c r="AZ97" s="1212"/>
      <c r="BA97" s="1134"/>
      <c r="BB97" s="1214"/>
      <c r="BC97" s="1134"/>
      <c r="BD97" s="1196"/>
      <c r="BE97" s="1134"/>
      <c r="BF97" s="1216"/>
      <c r="BG97" s="1208"/>
      <c r="BH97" s="1208"/>
      <c r="BI97" s="1210"/>
      <c r="BJ97" s="224"/>
      <c r="BK97" s="221" t="s">
        <v>521</v>
      </c>
      <c r="BL97" s="110"/>
      <c r="BM97" s="78"/>
    </row>
    <row r="98" spans="1:65" s="51" customFormat="1" ht="13.5" customHeight="1">
      <c r="A98" s="1115"/>
      <c r="B98" s="1224"/>
      <c r="C98" s="1147"/>
      <c r="D98" s="1149"/>
      <c r="E98" s="112"/>
      <c r="F98" s="1133"/>
      <c r="G98" s="1131"/>
      <c r="H98" s="1133"/>
      <c r="I98" s="1131"/>
      <c r="J98" s="1134"/>
      <c r="K98" s="1136"/>
      <c r="L98" s="1138"/>
      <c r="M98" s="1162"/>
      <c r="N98" s="1136"/>
      <c r="O98" s="1138"/>
      <c r="P98" s="1162"/>
      <c r="Q98" s="1134"/>
      <c r="R98" s="1179"/>
      <c r="S98" s="1131"/>
      <c r="T98" s="1177"/>
      <c r="U98" s="1138"/>
      <c r="V98" s="1162"/>
      <c r="W98" s="1134"/>
      <c r="X98" s="1179"/>
      <c r="Y98" s="1162"/>
      <c r="Z98" s="1164"/>
      <c r="AA98" s="1138"/>
      <c r="AB98" s="1162"/>
      <c r="AC98" s="1165"/>
      <c r="AD98" s="38"/>
      <c r="AE98" s="214" t="s">
        <v>505</v>
      </c>
      <c r="AF98" s="215">
        <v>417600</v>
      </c>
      <c r="AG98" s="1134"/>
      <c r="AH98" s="219">
        <v>4170</v>
      </c>
      <c r="AI98" s="222"/>
      <c r="AJ98" s="1191"/>
      <c r="AK98" s="219"/>
      <c r="AL98" s="1134"/>
      <c r="AM98" s="1193"/>
      <c r="AN98" s="1134"/>
      <c r="AO98" s="1196"/>
      <c r="AP98" s="1201"/>
      <c r="AQ98" s="1181"/>
      <c r="AR98" s="1184"/>
      <c r="AS98" s="1186"/>
      <c r="AT98" s="1188"/>
      <c r="AU98" s="1190"/>
      <c r="AV98" s="1198"/>
      <c r="AW98" s="1134"/>
      <c r="AX98" s="1214"/>
      <c r="AY98" s="1134"/>
      <c r="AZ98" s="1212"/>
      <c r="BA98" s="1134"/>
      <c r="BB98" s="1214"/>
      <c r="BC98" s="1134"/>
      <c r="BD98" s="1196"/>
      <c r="BE98" s="1134"/>
      <c r="BF98" s="1216"/>
      <c r="BG98" s="1208"/>
      <c r="BH98" s="1208"/>
      <c r="BI98" s="1210"/>
      <c r="BJ98" s="224"/>
      <c r="BK98" s="225">
        <v>0.8</v>
      </c>
      <c r="BL98" s="110"/>
      <c r="BM98" s="78"/>
    </row>
    <row r="99" spans="1:65" s="51" customFormat="1" ht="13.5" customHeight="1">
      <c r="A99" s="1115"/>
      <c r="B99" s="1224"/>
      <c r="C99" s="1147"/>
      <c r="D99" s="1202" t="s">
        <v>459</v>
      </c>
      <c r="E99" s="112"/>
      <c r="F99" s="1203">
        <v>200560</v>
      </c>
      <c r="G99" s="1204"/>
      <c r="H99" s="1203">
        <v>197530</v>
      </c>
      <c r="I99" s="1204"/>
      <c r="J99" s="1134" t="s">
        <v>495</v>
      </c>
      <c r="K99" s="1239">
        <v>1880</v>
      </c>
      <c r="L99" s="1170"/>
      <c r="M99" s="1173" t="s">
        <v>493</v>
      </c>
      <c r="N99" s="1239">
        <v>1850</v>
      </c>
      <c r="O99" s="1170"/>
      <c r="P99" s="1173" t="s">
        <v>493</v>
      </c>
      <c r="Q99" s="1134" t="s">
        <v>495</v>
      </c>
      <c r="R99" s="1233">
        <v>17050</v>
      </c>
      <c r="S99" s="1204"/>
      <c r="T99" s="1236">
        <v>180</v>
      </c>
      <c r="U99" s="1170"/>
      <c r="V99" s="1173" t="s">
        <v>493</v>
      </c>
      <c r="W99" s="1134" t="s">
        <v>495</v>
      </c>
      <c r="X99" s="1233">
        <v>59810</v>
      </c>
      <c r="Y99" s="1173"/>
      <c r="Z99" s="1236">
        <v>590</v>
      </c>
      <c r="AA99" s="1170"/>
      <c r="AB99" s="1173" t="s">
        <v>493</v>
      </c>
      <c r="AC99" s="1165"/>
      <c r="AD99" s="38"/>
      <c r="AE99" s="214" t="s">
        <v>246</v>
      </c>
      <c r="AF99" s="215">
        <v>443800</v>
      </c>
      <c r="AG99" s="1134"/>
      <c r="AH99" s="219">
        <v>4430</v>
      </c>
      <c r="AI99" s="222"/>
      <c r="AJ99" s="1191"/>
      <c r="AK99" s="219"/>
      <c r="AL99" s="1134"/>
      <c r="AM99" s="1193"/>
      <c r="AN99" s="1134"/>
      <c r="AO99" s="1196"/>
      <c r="AP99" s="1201"/>
      <c r="AQ99" s="1181"/>
      <c r="AR99" s="1184"/>
      <c r="AS99" s="1186"/>
      <c r="AT99" s="1188" t="s">
        <v>516</v>
      </c>
      <c r="AU99" s="1190">
        <v>12300</v>
      </c>
      <c r="AV99" s="1198">
        <v>13700</v>
      </c>
      <c r="AW99" s="1134"/>
      <c r="AX99" s="1214"/>
      <c r="AY99" s="1134"/>
      <c r="AZ99" s="1199">
        <v>0.1</v>
      </c>
      <c r="BA99" s="1134"/>
      <c r="BB99" s="1214"/>
      <c r="BC99" s="1134"/>
      <c r="BD99" s="1196"/>
      <c r="BE99" s="1134"/>
      <c r="BF99" s="1217">
        <v>0.02</v>
      </c>
      <c r="BG99" s="1219">
        <v>0.05</v>
      </c>
      <c r="BH99" s="1219">
        <v>7.0000000000000007E-2</v>
      </c>
      <c r="BI99" s="1228">
        <v>0.09</v>
      </c>
      <c r="BJ99" s="224"/>
      <c r="BK99" s="221" t="s">
        <v>522</v>
      </c>
      <c r="BL99" s="110"/>
      <c r="BM99" s="78"/>
    </row>
    <row r="100" spans="1:65" s="51" customFormat="1" ht="13.5" customHeight="1">
      <c r="A100" s="1115"/>
      <c r="B100" s="1224"/>
      <c r="C100" s="1147"/>
      <c r="D100" s="1149"/>
      <c r="E100" s="112"/>
      <c r="F100" s="1193"/>
      <c r="G100" s="1205"/>
      <c r="H100" s="1193"/>
      <c r="I100" s="1205"/>
      <c r="J100" s="1134"/>
      <c r="K100" s="1168"/>
      <c r="L100" s="1171"/>
      <c r="M100" s="1174"/>
      <c r="N100" s="1168"/>
      <c r="O100" s="1171"/>
      <c r="P100" s="1174"/>
      <c r="Q100" s="1134"/>
      <c r="R100" s="1234"/>
      <c r="S100" s="1205"/>
      <c r="T100" s="1237"/>
      <c r="U100" s="1171"/>
      <c r="V100" s="1174"/>
      <c r="W100" s="1134"/>
      <c r="X100" s="1234"/>
      <c r="Y100" s="1174"/>
      <c r="Z100" s="1237"/>
      <c r="AA100" s="1171"/>
      <c r="AB100" s="1174"/>
      <c r="AC100" s="227"/>
      <c r="AD100" s="38"/>
      <c r="AE100" s="214" t="s">
        <v>506</v>
      </c>
      <c r="AF100" s="215">
        <v>470100</v>
      </c>
      <c r="AG100" s="1134"/>
      <c r="AH100" s="219">
        <v>4700</v>
      </c>
      <c r="AI100" s="222"/>
      <c r="AJ100" s="1191"/>
      <c r="AK100" s="219"/>
      <c r="AL100" s="211"/>
      <c r="AM100" s="1193"/>
      <c r="AN100" s="1134"/>
      <c r="AO100" s="1196"/>
      <c r="AP100" s="1201"/>
      <c r="AQ100" s="1181"/>
      <c r="AR100" s="1184"/>
      <c r="AS100" s="1186"/>
      <c r="AT100" s="1188"/>
      <c r="AU100" s="1190"/>
      <c r="AV100" s="1198"/>
      <c r="AW100" s="1134"/>
      <c r="AX100" s="1214"/>
      <c r="AY100" s="1134"/>
      <c r="AZ100" s="1199"/>
      <c r="BA100" s="1134"/>
      <c r="BB100" s="1214"/>
      <c r="BC100" s="1134"/>
      <c r="BD100" s="1196"/>
      <c r="BE100" s="1134"/>
      <c r="BF100" s="1217"/>
      <c r="BG100" s="1219"/>
      <c r="BH100" s="1219"/>
      <c r="BI100" s="1228"/>
      <c r="BJ100" s="224"/>
      <c r="BK100" s="225">
        <v>0.75</v>
      </c>
      <c r="BL100" s="110"/>
      <c r="BM100" s="78"/>
    </row>
    <row r="101" spans="1:65" s="51" customFormat="1" ht="13.5" customHeight="1">
      <c r="A101" s="1115"/>
      <c r="B101" s="1224"/>
      <c r="C101" s="1147"/>
      <c r="D101" s="1149"/>
      <c r="E101" s="112"/>
      <c r="F101" s="1193"/>
      <c r="G101" s="1205"/>
      <c r="H101" s="1193"/>
      <c r="I101" s="1205"/>
      <c r="J101" s="1134"/>
      <c r="K101" s="1168"/>
      <c r="L101" s="1171"/>
      <c r="M101" s="1174"/>
      <c r="N101" s="1168"/>
      <c r="O101" s="1171"/>
      <c r="P101" s="1174"/>
      <c r="Q101" s="1134"/>
      <c r="R101" s="1234"/>
      <c r="S101" s="1205"/>
      <c r="T101" s="1237"/>
      <c r="U101" s="1171"/>
      <c r="V101" s="1174"/>
      <c r="W101" s="1134"/>
      <c r="X101" s="1234"/>
      <c r="Y101" s="1174"/>
      <c r="Z101" s="1237"/>
      <c r="AA101" s="1171"/>
      <c r="AB101" s="1174"/>
      <c r="AC101" s="227"/>
      <c r="AD101" s="38"/>
      <c r="AE101" s="214" t="s">
        <v>507</v>
      </c>
      <c r="AF101" s="215">
        <v>496300</v>
      </c>
      <c r="AG101" s="1134"/>
      <c r="AH101" s="219">
        <v>4960</v>
      </c>
      <c r="AI101" s="222"/>
      <c r="AJ101" s="1191"/>
      <c r="AK101" s="219"/>
      <c r="AL101" s="211"/>
      <c r="AM101" s="1193"/>
      <c r="AN101" s="1134"/>
      <c r="AO101" s="1196"/>
      <c r="AP101" s="1201"/>
      <c r="AQ101" s="1181"/>
      <c r="AR101" s="1184"/>
      <c r="AS101" s="1186"/>
      <c r="AT101" s="1188" t="s">
        <v>517</v>
      </c>
      <c r="AU101" s="1190">
        <v>11000</v>
      </c>
      <c r="AV101" s="1198">
        <v>12300</v>
      </c>
      <c r="AW101" s="1134"/>
      <c r="AX101" s="1214"/>
      <c r="AY101" s="1134"/>
      <c r="AZ101" s="1199"/>
      <c r="BA101" s="1134"/>
      <c r="BB101" s="1214"/>
      <c r="BC101" s="1134"/>
      <c r="BD101" s="1196"/>
      <c r="BE101" s="1134"/>
      <c r="BF101" s="1217"/>
      <c r="BG101" s="1219"/>
      <c r="BH101" s="1219"/>
      <c r="BI101" s="1228"/>
      <c r="BJ101" s="224"/>
      <c r="BK101" s="221" t="s">
        <v>523</v>
      </c>
      <c r="BL101" s="110"/>
      <c r="BM101" s="78"/>
    </row>
    <row r="102" spans="1:65" s="51" customFormat="1" ht="13.5" customHeight="1">
      <c r="A102" s="1143"/>
      <c r="B102" s="1225"/>
      <c r="C102" s="1226"/>
      <c r="D102" s="1227"/>
      <c r="E102" s="112"/>
      <c r="F102" s="1193"/>
      <c r="G102" s="1206"/>
      <c r="H102" s="1193"/>
      <c r="I102" s="1206"/>
      <c r="J102" s="1134"/>
      <c r="K102" s="1240"/>
      <c r="L102" s="1172"/>
      <c r="M102" s="1175"/>
      <c r="N102" s="1240"/>
      <c r="O102" s="1172"/>
      <c r="P102" s="1175"/>
      <c r="Q102" s="1134"/>
      <c r="R102" s="1234"/>
      <c r="S102" s="1206"/>
      <c r="T102" s="1237"/>
      <c r="U102" s="1172"/>
      <c r="V102" s="1174"/>
      <c r="W102" s="1134"/>
      <c r="X102" s="1235"/>
      <c r="Y102" s="1175"/>
      <c r="Z102" s="1238"/>
      <c r="AA102" s="1172"/>
      <c r="AB102" s="1175"/>
      <c r="AC102" s="227"/>
      <c r="AD102" s="38"/>
      <c r="AE102" s="216" t="s">
        <v>508</v>
      </c>
      <c r="AF102" s="217">
        <v>522600</v>
      </c>
      <c r="AG102" s="1134"/>
      <c r="AH102" s="219">
        <v>5220</v>
      </c>
      <c r="AI102" s="222"/>
      <c r="AJ102" s="1191"/>
      <c r="AK102" s="219"/>
      <c r="AL102" s="211"/>
      <c r="AM102" s="1194"/>
      <c r="AN102" s="1134"/>
      <c r="AO102" s="1197"/>
      <c r="AP102" s="1201"/>
      <c r="AQ102" s="1182"/>
      <c r="AR102" s="1185"/>
      <c r="AS102" s="1186"/>
      <c r="AT102" s="1230"/>
      <c r="AU102" s="1231"/>
      <c r="AV102" s="1232"/>
      <c r="AW102" s="1134"/>
      <c r="AX102" s="1222"/>
      <c r="AY102" s="1134"/>
      <c r="AZ102" s="1200"/>
      <c r="BA102" s="1134"/>
      <c r="BB102" s="1214"/>
      <c r="BC102" s="1134"/>
      <c r="BD102" s="1196"/>
      <c r="BE102" s="1134"/>
      <c r="BF102" s="1218"/>
      <c r="BG102" s="1220"/>
      <c r="BH102" s="1220"/>
      <c r="BI102" s="1229"/>
      <c r="BJ102" s="224"/>
      <c r="BK102" s="226">
        <v>0.7</v>
      </c>
      <c r="BL102" s="110"/>
      <c r="BM102" s="78"/>
    </row>
    <row r="103" spans="1:65" s="51" customFormat="1" ht="13.5" customHeight="1">
      <c r="A103" s="1107" t="s">
        <v>466</v>
      </c>
      <c r="B103" s="1144" t="s">
        <v>456</v>
      </c>
      <c r="C103" s="1146" t="s">
        <v>457</v>
      </c>
      <c r="D103" s="1148" t="s">
        <v>458</v>
      </c>
      <c r="E103" s="112"/>
      <c r="F103" s="1132">
        <v>178670</v>
      </c>
      <c r="G103" s="1130">
        <v>237540</v>
      </c>
      <c r="H103" s="1132">
        <v>173870</v>
      </c>
      <c r="I103" s="1130">
        <v>232740</v>
      </c>
      <c r="J103" s="1134" t="s">
        <v>495</v>
      </c>
      <c r="K103" s="1135">
        <v>1670</v>
      </c>
      <c r="L103" s="1137">
        <v>2250</v>
      </c>
      <c r="M103" s="1161" t="s">
        <v>493</v>
      </c>
      <c r="N103" s="1135">
        <v>1620</v>
      </c>
      <c r="O103" s="1137">
        <v>2200</v>
      </c>
      <c r="P103" s="1161" t="s">
        <v>493</v>
      </c>
      <c r="Q103" s="1134" t="s">
        <v>495</v>
      </c>
      <c r="R103" s="1178">
        <v>10290</v>
      </c>
      <c r="S103" s="1130">
        <v>17160</v>
      </c>
      <c r="T103" s="1176">
        <v>100</v>
      </c>
      <c r="U103" s="1137">
        <v>170</v>
      </c>
      <c r="V103" s="1161" t="s">
        <v>493</v>
      </c>
      <c r="W103" s="1134" t="s">
        <v>495</v>
      </c>
      <c r="X103" s="1178">
        <v>117750</v>
      </c>
      <c r="Y103" s="1161">
        <v>58870</v>
      </c>
      <c r="Z103" s="1163">
        <v>1170</v>
      </c>
      <c r="AA103" s="1137">
        <v>580</v>
      </c>
      <c r="AB103" s="1161" t="s">
        <v>493</v>
      </c>
      <c r="AC103" s="1165" t="s">
        <v>243</v>
      </c>
      <c r="AD103" s="38"/>
      <c r="AE103" s="1166" t="s">
        <v>494</v>
      </c>
      <c r="AF103" s="1167"/>
      <c r="AG103" s="1134" t="s">
        <v>495</v>
      </c>
      <c r="AH103" s="218"/>
      <c r="AI103" s="222"/>
      <c r="AJ103" s="1191" t="s">
        <v>511</v>
      </c>
      <c r="AK103" s="218"/>
      <c r="AL103" s="1134" t="s">
        <v>495</v>
      </c>
      <c r="AM103" s="1192">
        <v>44990</v>
      </c>
      <c r="AN103" s="1134" t="s">
        <v>495</v>
      </c>
      <c r="AO103" s="1195">
        <v>390</v>
      </c>
      <c r="AP103" s="1201" t="s">
        <v>495</v>
      </c>
      <c r="AQ103" s="1180">
        <v>3200</v>
      </c>
      <c r="AR103" s="1183">
        <v>3500</v>
      </c>
      <c r="AS103" s="1186" t="s">
        <v>495</v>
      </c>
      <c r="AT103" s="1187" t="s">
        <v>512</v>
      </c>
      <c r="AU103" s="1189">
        <v>20300</v>
      </c>
      <c r="AV103" s="1221">
        <v>22600</v>
      </c>
      <c r="AW103" s="1134" t="s">
        <v>513</v>
      </c>
      <c r="AX103" s="1213">
        <v>2110</v>
      </c>
      <c r="AY103" s="1134" t="s">
        <v>513</v>
      </c>
      <c r="AZ103" s="1211" t="s">
        <v>244</v>
      </c>
      <c r="BA103" s="1134" t="s">
        <v>513</v>
      </c>
      <c r="BB103" s="1213">
        <v>34360</v>
      </c>
      <c r="BC103" s="1134" t="s">
        <v>495</v>
      </c>
      <c r="BD103" s="1195">
        <v>340</v>
      </c>
      <c r="BE103" s="1134" t="s">
        <v>513</v>
      </c>
      <c r="BF103" s="1215" t="s">
        <v>245</v>
      </c>
      <c r="BG103" s="1207" t="s">
        <v>245</v>
      </c>
      <c r="BH103" s="1207" t="s">
        <v>245</v>
      </c>
      <c r="BI103" s="1209" t="s">
        <v>245</v>
      </c>
      <c r="BJ103" s="1134"/>
      <c r="BK103" s="1211" t="s">
        <v>514</v>
      </c>
      <c r="BL103" s="110"/>
      <c r="BM103" s="78"/>
    </row>
    <row r="104" spans="1:65" s="51" customFormat="1" ht="13.5" customHeight="1">
      <c r="A104" s="1115"/>
      <c r="B104" s="1145"/>
      <c r="C104" s="1147"/>
      <c r="D104" s="1149"/>
      <c r="E104" s="112"/>
      <c r="F104" s="1133"/>
      <c r="G104" s="1131"/>
      <c r="H104" s="1133"/>
      <c r="I104" s="1131"/>
      <c r="J104" s="1134"/>
      <c r="K104" s="1136"/>
      <c r="L104" s="1138"/>
      <c r="M104" s="1162"/>
      <c r="N104" s="1136"/>
      <c r="O104" s="1138"/>
      <c r="P104" s="1162"/>
      <c r="Q104" s="1134"/>
      <c r="R104" s="1179"/>
      <c r="S104" s="1131"/>
      <c r="T104" s="1177"/>
      <c r="U104" s="1138"/>
      <c r="V104" s="1162"/>
      <c r="W104" s="1134"/>
      <c r="X104" s="1179"/>
      <c r="Y104" s="1162"/>
      <c r="Z104" s="1164"/>
      <c r="AA104" s="1138"/>
      <c r="AB104" s="1162"/>
      <c r="AC104" s="1165"/>
      <c r="AD104" s="38"/>
      <c r="AE104" s="1168"/>
      <c r="AF104" s="1169"/>
      <c r="AG104" s="1134"/>
      <c r="AH104" s="219"/>
      <c r="AI104" s="222"/>
      <c r="AJ104" s="1191"/>
      <c r="AK104" s="219"/>
      <c r="AL104" s="1134"/>
      <c r="AM104" s="1193"/>
      <c r="AN104" s="1134"/>
      <c r="AO104" s="1196"/>
      <c r="AP104" s="1201"/>
      <c r="AQ104" s="1181"/>
      <c r="AR104" s="1184"/>
      <c r="AS104" s="1186"/>
      <c r="AT104" s="1188"/>
      <c r="AU104" s="1190"/>
      <c r="AV104" s="1198"/>
      <c r="AW104" s="1134"/>
      <c r="AX104" s="1214"/>
      <c r="AY104" s="1134"/>
      <c r="AZ104" s="1212"/>
      <c r="BA104" s="1134"/>
      <c r="BB104" s="1214"/>
      <c r="BC104" s="1134"/>
      <c r="BD104" s="1196"/>
      <c r="BE104" s="1134"/>
      <c r="BF104" s="1216"/>
      <c r="BG104" s="1208"/>
      <c r="BH104" s="1208"/>
      <c r="BI104" s="1210"/>
      <c r="BJ104" s="1134"/>
      <c r="BK104" s="1212"/>
      <c r="BL104" s="110"/>
      <c r="BM104" s="78"/>
    </row>
    <row r="105" spans="1:65" s="51" customFormat="1" ht="13.5" customHeight="1">
      <c r="A105" s="1115"/>
      <c r="B105" s="1145"/>
      <c r="C105" s="1147"/>
      <c r="D105" s="1149"/>
      <c r="E105" s="112"/>
      <c r="F105" s="1133"/>
      <c r="G105" s="1131"/>
      <c r="H105" s="1133"/>
      <c r="I105" s="1131"/>
      <c r="J105" s="1134"/>
      <c r="K105" s="1136"/>
      <c r="L105" s="1138"/>
      <c r="M105" s="1162"/>
      <c r="N105" s="1136"/>
      <c r="O105" s="1138"/>
      <c r="P105" s="1162"/>
      <c r="Q105" s="1134"/>
      <c r="R105" s="1179"/>
      <c r="S105" s="1131"/>
      <c r="T105" s="1177"/>
      <c r="U105" s="1138"/>
      <c r="V105" s="1162"/>
      <c r="W105" s="1134"/>
      <c r="X105" s="1179"/>
      <c r="Y105" s="1162"/>
      <c r="Z105" s="1164"/>
      <c r="AA105" s="1138"/>
      <c r="AB105" s="1162"/>
      <c r="AC105" s="1165"/>
      <c r="AD105" s="38"/>
      <c r="AE105" s="214" t="s">
        <v>496</v>
      </c>
      <c r="AF105" s="215">
        <v>191700</v>
      </c>
      <c r="AG105" s="1134"/>
      <c r="AH105" s="219">
        <v>1910</v>
      </c>
      <c r="AI105" s="222"/>
      <c r="AJ105" s="1191"/>
      <c r="AK105" s="219"/>
      <c r="AL105" s="1134"/>
      <c r="AM105" s="1193"/>
      <c r="AN105" s="1134"/>
      <c r="AO105" s="1196"/>
      <c r="AP105" s="1201"/>
      <c r="AQ105" s="1181"/>
      <c r="AR105" s="1184"/>
      <c r="AS105" s="1186"/>
      <c r="AT105" s="1188" t="s">
        <v>515</v>
      </c>
      <c r="AU105" s="1190">
        <v>11200</v>
      </c>
      <c r="AV105" s="1198">
        <v>12400</v>
      </c>
      <c r="AW105" s="1134"/>
      <c r="AX105" s="1214"/>
      <c r="AY105" s="1134"/>
      <c r="AZ105" s="1212"/>
      <c r="BA105" s="1134"/>
      <c r="BB105" s="1214"/>
      <c r="BC105" s="1134"/>
      <c r="BD105" s="1196"/>
      <c r="BE105" s="1134"/>
      <c r="BF105" s="1216"/>
      <c r="BG105" s="1208"/>
      <c r="BH105" s="1208"/>
      <c r="BI105" s="1210"/>
      <c r="BJ105" s="1134"/>
      <c r="BK105" s="1212"/>
      <c r="BL105" s="110"/>
      <c r="BM105" s="78"/>
    </row>
    <row r="106" spans="1:65" s="51" customFormat="1" ht="13.5" customHeight="1">
      <c r="A106" s="1115"/>
      <c r="B106" s="1145"/>
      <c r="C106" s="1147"/>
      <c r="D106" s="1149"/>
      <c r="E106" s="112"/>
      <c r="F106" s="1133"/>
      <c r="G106" s="1131"/>
      <c r="H106" s="1133"/>
      <c r="I106" s="1131"/>
      <c r="J106" s="1134"/>
      <c r="K106" s="1136"/>
      <c r="L106" s="1138"/>
      <c r="M106" s="1162"/>
      <c r="N106" s="1136"/>
      <c r="O106" s="1138"/>
      <c r="P106" s="1162"/>
      <c r="Q106" s="1134"/>
      <c r="R106" s="1179"/>
      <c r="S106" s="1131"/>
      <c r="T106" s="1177"/>
      <c r="U106" s="1138"/>
      <c r="V106" s="1162"/>
      <c r="W106" s="1134"/>
      <c r="X106" s="1179"/>
      <c r="Y106" s="1162"/>
      <c r="Z106" s="1164"/>
      <c r="AA106" s="1138"/>
      <c r="AB106" s="1162"/>
      <c r="AC106" s="1165"/>
      <c r="AD106" s="38"/>
      <c r="AE106" s="214" t="s">
        <v>497</v>
      </c>
      <c r="AF106" s="215">
        <v>204500</v>
      </c>
      <c r="AG106" s="1134"/>
      <c r="AH106" s="219">
        <v>2040</v>
      </c>
      <c r="AI106" s="222"/>
      <c r="AJ106" s="1191"/>
      <c r="AK106" s="219"/>
      <c r="AL106" s="1134"/>
      <c r="AM106" s="1193"/>
      <c r="AN106" s="1134"/>
      <c r="AO106" s="1196"/>
      <c r="AP106" s="1201"/>
      <c r="AQ106" s="1181"/>
      <c r="AR106" s="1184"/>
      <c r="AS106" s="1186"/>
      <c r="AT106" s="1188"/>
      <c r="AU106" s="1190"/>
      <c r="AV106" s="1198"/>
      <c r="AW106" s="1134"/>
      <c r="AX106" s="1214"/>
      <c r="AY106" s="1134"/>
      <c r="AZ106" s="1212"/>
      <c r="BA106" s="1134"/>
      <c r="BB106" s="1214"/>
      <c r="BC106" s="1134"/>
      <c r="BD106" s="1196"/>
      <c r="BE106" s="1134"/>
      <c r="BF106" s="1216"/>
      <c r="BG106" s="1208"/>
      <c r="BH106" s="1208"/>
      <c r="BI106" s="1210"/>
      <c r="BJ106" s="1134"/>
      <c r="BK106" s="1212"/>
      <c r="BL106" s="110"/>
      <c r="BM106" s="78"/>
    </row>
    <row r="107" spans="1:65" s="51" customFormat="1" ht="13.5" customHeight="1">
      <c r="A107" s="1115"/>
      <c r="B107" s="1145"/>
      <c r="C107" s="1147"/>
      <c r="D107" s="1202" t="s">
        <v>459</v>
      </c>
      <c r="E107" s="112"/>
      <c r="F107" s="1203">
        <v>237540</v>
      </c>
      <c r="G107" s="1204"/>
      <c r="H107" s="1203">
        <v>232740</v>
      </c>
      <c r="I107" s="1204"/>
      <c r="J107" s="1134" t="s">
        <v>495</v>
      </c>
      <c r="K107" s="1239">
        <v>2250</v>
      </c>
      <c r="L107" s="1170"/>
      <c r="M107" s="1173" t="s">
        <v>493</v>
      </c>
      <c r="N107" s="1239">
        <v>2200</v>
      </c>
      <c r="O107" s="1170"/>
      <c r="P107" s="1173" t="s">
        <v>493</v>
      </c>
      <c r="Q107" s="1134" t="s">
        <v>495</v>
      </c>
      <c r="R107" s="1233">
        <v>17160</v>
      </c>
      <c r="S107" s="1204"/>
      <c r="T107" s="1236">
        <v>170</v>
      </c>
      <c r="U107" s="1170"/>
      <c r="V107" s="1173" t="s">
        <v>493</v>
      </c>
      <c r="W107" s="1134" t="s">
        <v>495</v>
      </c>
      <c r="X107" s="1233">
        <v>58870</v>
      </c>
      <c r="Y107" s="1173"/>
      <c r="Z107" s="1236">
        <v>580</v>
      </c>
      <c r="AA107" s="1170"/>
      <c r="AB107" s="1173" t="s">
        <v>493</v>
      </c>
      <c r="AC107" s="1165"/>
      <c r="AD107" s="38"/>
      <c r="AE107" s="214" t="s">
        <v>498</v>
      </c>
      <c r="AF107" s="215">
        <v>230200</v>
      </c>
      <c r="AG107" s="1134"/>
      <c r="AH107" s="219">
        <v>2300</v>
      </c>
      <c r="AI107" s="222"/>
      <c r="AJ107" s="1191"/>
      <c r="AK107" s="219"/>
      <c r="AL107" s="1134"/>
      <c r="AM107" s="1193"/>
      <c r="AN107" s="1134"/>
      <c r="AO107" s="1196"/>
      <c r="AP107" s="1201"/>
      <c r="AQ107" s="1181"/>
      <c r="AR107" s="1184"/>
      <c r="AS107" s="1186"/>
      <c r="AT107" s="1188" t="s">
        <v>516</v>
      </c>
      <c r="AU107" s="1190">
        <v>9700</v>
      </c>
      <c r="AV107" s="1198">
        <v>10800</v>
      </c>
      <c r="AW107" s="1134"/>
      <c r="AX107" s="1214"/>
      <c r="AY107" s="1134"/>
      <c r="AZ107" s="1199">
        <v>0.11</v>
      </c>
      <c r="BA107" s="1134"/>
      <c r="BB107" s="1214"/>
      <c r="BC107" s="1134"/>
      <c r="BD107" s="1196"/>
      <c r="BE107" s="1134"/>
      <c r="BF107" s="1217">
        <v>0.02</v>
      </c>
      <c r="BG107" s="1219">
        <v>0.05</v>
      </c>
      <c r="BH107" s="1219">
        <v>7.0000000000000007E-2</v>
      </c>
      <c r="BI107" s="1228">
        <v>0.09</v>
      </c>
      <c r="BJ107" s="1134"/>
      <c r="BK107" s="1199">
        <v>0.79</v>
      </c>
      <c r="BL107" s="110"/>
      <c r="BM107" s="78"/>
    </row>
    <row r="108" spans="1:65" s="51" customFormat="1" ht="13.5" customHeight="1">
      <c r="A108" s="1115"/>
      <c r="B108" s="1145"/>
      <c r="C108" s="1147"/>
      <c r="D108" s="1149"/>
      <c r="E108" s="112"/>
      <c r="F108" s="1193"/>
      <c r="G108" s="1205"/>
      <c r="H108" s="1193"/>
      <c r="I108" s="1205"/>
      <c r="J108" s="1134"/>
      <c r="K108" s="1168"/>
      <c r="L108" s="1171"/>
      <c r="M108" s="1174"/>
      <c r="N108" s="1168"/>
      <c r="O108" s="1171"/>
      <c r="P108" s="1174"/>
      <c r="Q108" s="1134"/>
      <c r="R108" s="1234"/>
      <c r="S108" s="1205"/>
      <c r="T108" s="1237"/>
      <c r="U108" s="1171"/>
      <c r="V108" s="1174"/>
      <c r="W108" s="1134"/>
      <c r="X108" s="1234"/>
      <c r="Y108" s="1174"/>
      <c r="Z108" s="1237"/>
      <c r="AA108" s="1171"/>
      <c r="AB108" s="1174"/>
      <c r="AC108" s="1165"/>
      <c r="AD108" s="38"/>
      <c r="AE108" s="214" t="s">
        <v>499</v>
      </c>
      <c r="AF108" s="215">
        <v>255800</v>
      </c>
      <c r="AG108" s="1134"/>
      <c r="AH108" s="219">
        <v>2550</v>
      </c>
      <c r="AI108" s="222"/>
      <c r="AJ108" s="1191"/>
      <c r="AK108" s="219"/>
      <c r="AL108" s="211"/>
      <c r="AM108" s="1193"/>
      <c r="AN108" s="1134"/>
      <c r="AO108" s="1196"/>
      <c r="AP108" s="1201"/>
      <c r="AQ108" s="1181"/>
      <c r="AR108" s="1184"/>
      <c r="AS108" s="1186"/>
      <c r="AT108" s="1188"/>
      <c r="AU108" s="1190"/>
      <c r="AV108" s="1198"/>
      <c r="AW108" s="1134"/>
      <c r="AX108" s="1214"/>
      <c r="AY108" s="1134"/>
      <c r="AZ108" s="1199"/>
      <c r="BA108" s="1134"/>
      <c r="BB108" s="1214"/>
      <c r="BC108" s="1134"/>
      <c r="BD108" s="1196"/>
      <c r="BE108" s="1134"/>
      <c r="BF108" s="1217"/>
      <c r="BG108" s="1219"/>
      <c r="BH108" s="1219"/>
      <c r="BI108" s="1228"/>
      <c r="BJ108" s="1134"/>
      <c r="BK108" s="1199"/>
      <c r="BL108" s="110"/>
      <c r="BM108" s="78"/>
    </row>
    <row r="109" spans="1:65" s="51" customFormat="1" ht="13.5" customHeight="1">
      <c r="A109" s="1115"/>
      <c r="B109" s="1145"/>
      <c r="C109" s="1147"/>
      <c r="D109" s="1149"/>
      <c r="E109" s="112"/>
      <c r="F109" s="1193"/>
      <c r="G109" s="1205"/>
      <c r="H109" s="1193"/>
      <c r="I109" s="1205"/>
      <c r="J109" s="1134"/>
      <c r="K109" s="1168"/>
      <c r="L109" s="1171"/>
      <c r="M109" s="1174"/>
      <c r="N109" s="1168"/>
      <c r="O109" s="1171"/>
      <c r="P109" s="1174"/>
      <c r="Q109" s="1134"/>
      <c r="R109" s="1234"/>
      <c r="S109" s="1205"/>
      <c r="T109" s="1237"/>
      <c r="U109" s="1171"/>
      <c r="V109" s="1174"/>
      <c r="W109" s="1134"/>
      <c r="X109" s="1234"/>
      <c r="Y109" s="1174"/>
      <c r="Z109" s="1237"/>
      <c r="AA109" s="1171"/>
      <c r="AB109" s="1174"/>
      <c r="AC109" s="1165"/>
      <c r="AD109" s="38"/>
      <c r="AE109" s="214" t="s">
        <v>500</v>
      </c>
      <c r="AF109" s="215">
        <v>281500</v>
      </c>
      <c r="AG109" s="1134"/>
      <c r="AH109" s="219">
        <v>2810</v>
      </c>
      <c r="AI109" s="222"/>
      <c r="AJ109" s="1191"/>
      <c r="AK109" s="219"/>
      <c r="AL109" s="211"/>
      <c r="AM109" s="1193"/>
      <c r="AN109" s="1134"/>
      <c r="AO109" s="1196"/>
      <c r="AP109" s="1201"/>
      <c r="AQ109" s="1181"/>
      <c r="AR109" s="1184"/>
      <c r="AS109" s="1186"/>
      <c r="AT109" s="1188" t="s">
        <v>517</v>
      </c>
      <c r="AU109" s="1190">
        <v>8700</v>
      </c>
      <c r="AV109" s="1198">
        <v>9700</v>
      </c>
      <c r="AW109" s="1134"/>
      <c r="AX109" s="1214"/>
      <c r="AY109" s="1134"/>
      <c r="AZ109" s="1199"/>
      <c r="BA109" s="1134"/>
      <c r="BB109" s="1214"/>
      <c r="BC109" s="1134"/>
      <c r="BD109" s="1196"/>
      <c r="BE109" s="1134"/>
      <c r="BF109" s="1217"/>
      <c r="BG109" s="1219"/>
      <c r="BH109" s="1219"/>
      <c r="BI109" s="1228"/>
      <c r="BJ109" s="1134"/>
      <c r="BK109" s="1199"/>
      <c r="BL109" s="110"/>
      <c r="BM109" s="78"/>
    </row>
    <row r="110" spans="1:65" s="51" customFormat="1" ht="13.5" customHeight="1">
      <c r="A110" s="1115"/>
      <c r="B110" s="1145"/>
      <c r="C110" s="1147"/>
      <c r="D110" s="1149"/>
      <c r="E110" s="112"/>
      <c r="F110" s="1193"/>
      <c r="G110" s="1206"/>
      <c r="H110" s="1193"/>
      <c r="I110" s="1206"/>
      <c r="J110" s="1134"/>
      <c r="K110" s="1240"/>
      <c r="L110" s="1172"/>
      <c r="M110" s="1175"/>
      <c r="N110" s="1240"/>
      <c r="O110" s="1172"/>
      <c r="P110" s="1175"/>
      <c r="Q110" s="1134"/>
      <c r="R110" s="1234"/>
      <c r="S110" s="1206"/>
      <c r="T110" s="1237"/>
      <c r="U110" s="1172"/>
      <c r="V110" s="1174"/>
      <c r="W110" s="1134"/>
      <c r="X110" s="1235"/>
      <c r="Y110" s="1175"/>
      <c r="Z110" s="1238"/>
      <c r="AA110" s="1172"/>
      <c r="AB110" s="1175"/>
      <c r="AC110" s="1165"/>
      <c r="AD110" s="38"/>
      <c r="AE110" s="214" t="s">
        <v>501</v>
      </c>
      <c r="AF110" s="215">
        <v>307200</v>
      </c>
      <c r="AG110" s="1134"/>
      <c r="AH110" s="219">
        <v>3070</v>
      </c>
      <c r="AI110" s="222"/>
      <c r="AJ110" s="1191"/>
      <c r="AK110" s="219" t="s">
        <v>518</v>
      </c>
      <c r="AL110" s="211"/>
      <c r="AM110" s="1194"/>
      <c r="AN110" s="1134"/>
      <c r="AO110" s="1197"/>
      <c r="AP110" s="1201"/>
      <c r="AQ110" s="1182"/>
      <c r="AR110" s="1185"/>
      <c r="AS110" s="1186"/>
      <c r="AT110" s="1230"/>
      <c r="AU110" s="1231"/>
      <c r="AV110" s="1232"/>
      <c r="AW110" s="1134"/>
      <c r="AX110" s="1222"/>
      <c r="AY110" s="1134"/>
      <c r="AZ110" s="1200"/>
      <c r="BA110" s="1134"/>
      <c r="BB110" s="1214"/>
      <c r="BC110" s="1134"/>
      <c r="BD110" s="1196"/>
      <c r="BE110" s="1134"/>
      <c r="BF110" s="1218"/>
      <c r="BG110" s="1220"/>
      <c r="BH110" s="1220"/>
      <c r="BI110" s="1229"/>
      <c r="BJ110" s="1134"/>
      <c r="BK110" s="1200"/>
      <c r="BL110" s="110"/>
      <c r="BM110" s="78"/>
    </row>
    <row r="111" spans="1:65" s="51" customFormat="1" ht="13.5" customHeight="1">
      <c r="A111" s="1115"/>
      <c r="B111" s="1223" t="s">
        <v>460</v>
      </c>
      <c r="C111" s="1146" t="s">
        <v>457</v>
      </c>
      <c r="D111" s="1148" t="s">
        <v>458</v>
      </c>
      <c r="E111" s="112"/>
      <c r="F111" s="1132">
        <v>138690</v>
      </c>
      <c r="G111" s="1130">
        <v>197560</v>
      </c>
      <c r="H111" s="1132">
        <v>135650</v>
      </c>
      <c r="I111" s="1130">
        <v>194520</v>
      </c>
      <c r="J111" s="1134" t="s">
        <v>495</v>
      </c>
      <c r="K111" s="1135">
        <v>1270</v>
      </c>
      <c r="L111" s="1137">
        <v>1850</v>
      </c>
      <c r="M111" s="1161" t="s">
        <v>493</v>
      </c>
      <c r="N111" s="1135">
        <v>1240</v>
      </c>
      <c r="O111" s="1137">
        <v>1820</v>
      </c>
      <c r="P111" s="1161" t="s">
        <v>493</v>
      </c>
      <c r="Q111" s="1134" t="s">
        <v>495</v>
      </c>
      <c r="R111" s="1178">
        <v>9100</v>
      </c>
      <c r="S111" s="1130">
        <v>15970</v>
      </c>
      <c r="T111" s="1176">
        <v>90</v>
      </c>
      <c r="U111" s="1137">
        <v>160</v>
      </c>
      <c r="V111" s="1161" t="s">
        <v>493</v>
      </c>
      <c r="W111" s="1134" t="s">
        <v>495</v>
      </c>
      <c r="X111" s="1178">
        <v>117750</v>
      </c>
      <c r="Y111" s="1161">
        <v>58870</v>
      </c>
      <c r="Z111" s="1163">
        <v>1170</v>
      </c>
      <c r="AA111" s="1137">
        <v>580</v>
      </c>
      <c r="AB111" s="1161" t="s">
        <v>493</v>
      </c>
      <c r="AC111" s="1165"/>
      <c r="AD111" s="38"/>
      <c r="AE111" s="214" t="s">
        <v>502</v>
      </c>
      <c r="AF111" s="215">
        <v>332800</v>
      </c>
      <c r="AG111" s="1134"/>
      <c r="AH111" s="219">
        <v>3320</v>
      </c>
      <c r="AI111" s="222"/>
      <c r="AJ111" s="1191"/>
      <c r="AK111" s="223" t="s">
        <v>519</v>
      </c>
      <c r="AL111" s="1134" t="s">
        <v>495</v>
      </c>
      <c r="AM111" s="1192">
        <v>30430</v>
      </c>
      <c r="AN111" s="1134" t="s">
        <v>495</v>
      </c>
      <c r="AO111" s="1195">
        <v>240</v>
      </c>
      <c r="AP111" s="1201" t="s">
        <v>495</v>
      </c>
      <c r="AQ111" s="1180">
        <v>2000</v>
      </c>
      <c r="AR111" s="1183">
        <v>2200</v>
      </c>
      <c r="AS111" s="1186" t="s">
        <v>495</v>
      </c>
      <c r="AT111" s="1187" t="s">
        <v>512</v>
      </c>
      <c r="AU111" s="1189">
        <v>25700</v>
      </c>
      <c r="AV111" s="1221">
        <v>28600</v>
      </c>
      <c r="AW111" s="1134" t="s">
        <v>513</v>
      </c>
      <c r="AX111" s="1213">
        <v>1330</v>
      </c>
      <c r="AY111" s="1134" t="s">
        <v>513</v>
      </c>
      <c r="AZ111" s="1211" t="s">
        <v>244</v>
      </c>
      <c r="BA111" s="1134" t="s">
        <v>513</v>
      </c>
      <c r="BB111" s="1213">
        <v>21700</v>
      </c>
      <c r="BC111" s="1134" t="s">
        <v>495</v>
      </c>
      <c r="BD111" s="1195">
        <v>210</v>
      </c>
      <c r="BE111" s="1134" t="s">
        <v>513</v>
      </c>
      <c r="BF111" s="1215" t="s">
        <v>245</v>
      </c>
      <c r="BG111" s="1207" t="s">
        <v>245</v>
      </c>
      <c r="BH111" s="1207" t="s">
        <v>245</v>
      </c>
      <c r="BI111" s="1209" t="s">
        <v>245</v>
      </c>
      <c r="BJ111" s="224"/>
      <c r="BK111" s="1241" t="s">
        <v>520</v>
      </c>
      <c r="BL111" s="110"/>
      <c r="BM111" s="78"/>
    </row>
    <row r="112" spans="1:65" s="51" customFormat="1" ht="13.5" customHeight="1">
      <c r="A112" s="1115"/>
      <c r="B112" s="1224"/>
      <c r="C112" s="1147"/>
      <c r="D112" s="1149"/>
      <c r="E112" s="112"/>
      <c r="F112" s="1133"/>
      <c r="G112" s="1131"/>
      <c r="H112" s="1133"/>
      <c r="I112" s="1131"/>
      <c r="J112" s="1134"/>
      <c r="K112" s="1136"/>
      <c r="L112" s="1138"/>
      <c r="M112" s="1162"/>
      <c r="N112" s="1136"/>
      <c r="O112" s="1138"/>
      <c r="P112" s="1162"/>
      <c r="Q112" s="1134"/>
      <c r="R112" s="1179"/>
      <c r="S112" s="1131"/>
      <c r="T112" s="1177"/>
      <c r="U112" s="1138"/>
      <c r="V112" s="1162"/>
      <c r="W112" s="1134"/>
      <c r="X112" s="1179"/>
      <c r="Y112" s="1162"/>
      <c r="Z112" s="1164"/>
      <c r="AA112" s="1138"/>
      <c r="AB112" s="1162"/>
      <c r="AC112" s="1165"/>
      <c r="AD112" s="38"/>
      <c r="AE112" s="214" t="s">
        <v>503</v>
      </c>
      <c r="AF112" s="215">
        <v>358500</v>
      </c>
      <c r="AG112" s="1134"/>
      <c r="AH112" s="219">
        <v>3580</v>
      </c>
      <c r="AI112" s="222"/>
      <c r="AJ112" s="1191"/>
      <c r="AK112" s="219"/>
      <c r="AL112" s="1134"/>
      <c r="AM112" s="1193"/>
      <c r="AN112" s="1134"/>
      <c r="AO112" s="1196"/>
      <c r="AP112" s="1201"/>
      <c r="AQ112" s="1181"/>
      <c r="AR112" s="1184"/>
      <c r="AS112" s="1186"/>
      <c r="AT112" s="1188"/>
      <c r="AU112" s="1190"/>
      <c r="AV112" s="1198"/>
      <c r="AW112" s="1134"/>
      <c r="AX112" s="1214"/>
      <c r="AY112" s="1134"/>
      <c r="AZ112" s="1212"/>
      <c r="BA112" s="1134"/>
      <c r="BB112" s="1214"/>
      <c r="BC112" s="1134"/>
      <c r="BD112" s="1196"/>
      <c r="BE112" s="1134"/>
      <c r="BF112" s="1216"/>
      <c r="BG112" s="1208"/>
      <c r="BH112" s="1208"/>
      <c r="BI112" s="1210"/>
      <c r="BJ112" s="224"/>
      <c r="BK112" s="1242"/>
      <c r="BL112" s="110"/>
      <c r="BM112" s="78"/>
    </row>
    <row r="113" spans="1:65" s="51" customFormat="1" ht="13.5" customHeight="1">
      <c r="A113" s="1115"/>
      <c r="B113" s="1224"/>
      <c r="C113" s="1147"/>
      <c r="D113" s="1149"/>
      <c r="E113" s="112"/>
      <c r="F113" s="1133"/>
      <c r="G113" s="1131"/>
      <c r="H113" s="1133"/>
      <c r="I113" s="1131"/>
      <c r="J113" s="1134"/>
      <c r="K113" s="1136"/>
      <c r="L113" s="1138"/>
      <c r="M113" s="1162"/>
      <c r="N113" s="1136"/>
      <c r="O113" s="1138"/>
      <c r="P113" s="1162"/>
      <c r="Q113" s="1134"/>
      <c r="R113" s="1179"/>
      <c r="S113" s="1131"/>
      <c r="T113" s="1177"/>
      <c r="U113" s="1138"/>
      <c r="V113" s="1162"/>
      <c r="W113" s="1134"/>
      <c r="X113" s="1179"/>
      <c r="Y113" s="1162"/>
      <c r="Z113" s="1164"/>
      <c r="AA113" s="1138"/>
      <c r="AB113" s="1162"/>
      <c r="AC113" s="1165"/>
      <c r="AD113" s="38"/>
      <c r="AE113" s="214" t="s">
        <v>504</v>
      </c>
      <c r="AF113" s="215">
        <v>384200</v>
      </c>
      <c r="AG113" s="1134"/>
      <c r="AH113" s="219">
        <v>3840</v>
      </c>
      <c r="AI113" s="222"/>
      <c r="AJ113" s="1191"/>
      <c r="AK113" s="219"/>
      <c r="AL113" s="1134"/>
      <c r="AM113" s="1193"/>
      <c r="AN113" s="1134"/>
      <c r="AO113" s="1196"/>
      <c r="AP113" s="1201"/>
      <c r="AQ113" s="1181"/>
      <c r="AR113" s="1184"/>
      <c r="AS113" s="1186"/>
      <c r="AT113" s="1188" t="s">
        <v>515</v>
      </c>
      <c r="AU113" s="1190">
        <v>14200</v>
      </c>
      <c r="AV113" s="1198">
        <v>15700</v>
      </c>
      <c r="AW113" s="1134"/>
      <c r="AX113" s="1214"/>
      <c r="AY113" s="1134"/>
      <c r="AZ113" s="1212"/>
      <c r="BA113" s="1134"/>
      <c r="BB113" s="1214"/>
      <c r="BC113" s="1134"/>
      <c r="BD113" s="1196"/>
      <c r="BE113" s="1134"/>
      <c r="BF113" s="1216"/>
      <c r="BG113" s="1208"/>
      <c r="BH113" s="1208"/>
      <c r="BI113" s="1210"/>
      <c r="BJ113" s="224"/>
      <c r="BK113" s="221" t="s">
        <v>521</v>
      </c>
      <c r="BL113" s="110"/>
      <c r="BM113" s="78"/>
    </row>
    <row r="114" spans="1:65" s="51" customFormat="1" ht="13.5" customHeight="1">
      <c r="A114" s="1115"/>
      <c r="B114" s="1224"/>
      <c r="C114" s="1147"/>
      <c r="D114" s="1149"/>
      <c r="E114" s="112"/>
      <c r="F114" s="1133"/>
      <c r="G114" s="1131"/>
      <c r="H114" s="1133"/>
      <c r="I114" s="1131"/>
      <c r="J114" s="1134"/>
      <c r="K114" s="1136"/>
      <c r="L114" s="1138"/>
      <c r="M114" s="1162"/>
      <c r="N114" s="1136"/>
      <c r="O114" s="1138"/>
      <c r="P114" s="1162"/>
      <c r="Q114" s="1134"/>
      <c r="R114" s="1179"/>
      <c r="S114" s="1131"/>
      <c r="T114" s="1177"/>
      <c r="U114" s="1138"/>
      <c r="V114" s="1162"/>
      <c r="W114" s="1134"/>
      <c r="X114" s="1179"/>
      <c r="Y114" s="1162"/>
      <c r="Z114" s="1164"/>
      <c r="AA114" s="1138"/>
      <c r="AB114" s="1162"/>
      <c r="AC114" s="1165"/>
      <c r="AD114" s="38"/>
      <c r="AE114" s="214" t="s">
        <v>505</v>
      </c>
      <c r="AF114" s="215">
        <v>409800</v>
      </c>
      <c r="AG114" s="1134"/>
      <c r="AH114" s="219">
        <v>4090</v>
      </c>
      <c r="AI114" s="222"/>
      <c r="AJ114" s="1191"/>
      <c r="AK114" s="219"/>
      <c r="AL114" s="1134"/>
      <c r="AM114" s="1193"/>
      <c r="AN114" s="1134"/>
      <c r="AO114" s="1196"/>
      <c r="AP114" s="1201"/>
      <c r="AQ114" s="1181"/>
      <c r="AR114" s="1184"/>
      <c r="AS114" s="1186"/>
      <c r="AT114" s="1188"/>
      <c r="AU114" s="1190"/>
      <c r="AV114" s="1198"/>
      <c r="AW114" s="1134"/>
      <c r="AX114" s="1214"/>
      <c r="AY114" s="1134"/>
      <c r="AZ114" s="1212"/>
      <c r="BA114" s="1134"/>
      <c r="BB114" s="1214"/>
      <c r="BC114" s="1134"/>
      <c r="BD114" s="1196"/>
      <c r="BE114" s="1134"/>
      <c r="BF114" s="1216"/>
      <c r="BG114" s="1208"/>
      <c r="BH114" s="1208"/>
      <c r="BI114" s="1210"/>
      <c r="BJ114" s="224"/>
      <c r="BK114" s="225">
        <v>0.8</v>
      </c>
      <c r="BL114" s="110"/>
      <c r="BM114" s="78"/>
    </row>
    <row r="115" spans="1:65" s="51" customFormat="1" ht="13.5" customHeight="1">
      <c r="A115" s="1115"/>
      <c r="B115" s="1224"/>
      <c r="C115" s="1147"/>
      <c r="D115" s="1202" t="s">
        <v>459</v>
      </c>
      <c r="E115" s="112"/>
      <c r="F115" s="1203">
        <v>197560</v>
      </c>
      <c r="G115" s="1204"/>
      <c r="H115" s="1203">
        <v>194520</v>
      </c>
      <c r="I115" s="1204"/>
      <c r="J115" s="1134" t="s">
        <v>495</v>
      </c>
      <c r="K115" s="1239">
        <v>1850</v>
      </c>
      <c r="L115" s="1170"/>
      <c r="M115" s="1173" t="s">
        <v>493</v>
      </c>
      <c r="N115" s="1239">
        <v>1820</v>
      </c>
      <c r="O115" s="1170"/>
      <c r="P115" s="1173" t="s">
        <v>493</v>
      </c>
      <c r="Q115" s="1134" t="s">
        <v>495</v>
      </c>
      <c r="R115" s="1233">
        <v>15970</v>
      </c>
      <c r="S115" s="1204"/>
      <c r="T115" s="1236">
        <v>160</v>
      </c>
      <c r="U115" s="1170"/>
      <c r="V115" s="1173" t="s">
        <v>493</v>
      </c>
      <c r="W115" s="1134" t="s">
        <v>495</v>
      </c>
      <c r="X115" s="1233">
        <v>58870</v>
      </c>
      <c r="Y115" s="1173"/>
      <c r="Z115" s="1236">
        <v>580</v>
      </c>
      <c r="AA115" s="1170"/>
      <c r="AB115" s="1173" t="s">
        <v>493</v>
      </c>
      <c r="AC115" s="1165"/>
      <c r="AD115" s="38"/>
      <c r="AE115" s="214" t="s">
        <v>246</v>
      </c>
      <c r="AF115" s="215">
        <v>435500</v>
      </c>
      <c r="AG115" s="1134"/>
      <c r="AH115" s="219">
        <v>4350</v>
      </c>
      <c r="AI115" s="222"/>
      <c r="AJ115" s="1191"/>
      <c r="AK115" s="219"/>
      <c r="AL115" s="1134"/>
      <c r="AM115" s="1193"/>
      <c r="AN115" s="1134"/>
      <c r="AO115" s="1196"/>
      <c r="AP115" s="1201"/>
      <c r="AQ115" s="1181"/>
      <c r="AR115" s="1184"/>
      <c r="AS115" s="1186"/>
      <c r="AT115" s="1188" t="s">
        <v>516</v>
      </c>
      <c r="AU115" s="1190">
        <v>12300</v>
      </c>
      <c r="AV115" s="1198">
        <v>13700</v>
      </c>
      <c r="AW115" s="1134"/>
      <c r="AX115" s="1214"/>
      <c r="AY115" s="1134"/>
      <c r="AZ115" s="1199">
        <v>0.1</v>
      </c>
      <c r="BA115" s="1134"/>
      <c r="BB115" s="1214"/>
      <c r="BC115" s="1134"/>
      <c r="BD115" s="1196"/>
      <c r="BE115" s="1134"/>
      <c r="BF115" s="1217">
        <v>0.02</v>
      </c>
      <c r="BG115" s="1219">
        <v>0.05</v>
      </c>
      <c r="BH115" s="1219">
        <v>7.0000000000000007E-2</v>
      </c>
      <c r="BI115" s="1228">
        <v>0.09</v>
      </c>
      <c r="BJ115" s="224"/>
      <c r="BK115" s="221" t="s">
        <v>522</v>
      </c>
      <c r="BL115" s="110"/>
      <c r="BM115" s="78"/>
    </row>
    <row r="116" spans="1:65" s="51" customFormat="1" ht="13.5" customHeight="1">
      <c r="A116" s="1115"/>
      <c r="B116" s="1224"/>
      <c r="C116" s="1147"/>
      <c r="D116" s="1149"/>
      <c r="E116" s="112"/>
      <c r="F116" s="1193"/>
      <c r="G116" s="1205"/>
      <c r="H116" s="1193"/>
      <c r="I116" s="1205"/>
      <c r="J116" s="1134"/>
      <c r="K116" s="1168"/>
      <c r="L116" s="1171"/>
      <c r="M116" s="1174"/>
      <c r="N116" s="1168"/>
      <c r="O116" s="1171"/>
      <c r="P116" s="1174"/>
      <c r="Q116" s="1134"/>
      <c r="R116" s="1234"/>
      <c r="S116" s="1205"/>
      <c r="T116" s="1237"/>
      <c r="U116" s="1171"/>
      <c r="V116" s="1174"/>
      <c r="W116" s="1134"/>
      <c r="X116" s="1234"/>
      <c r="Y116" s="1174"/>
      <c r="Z116" s="1237"/>
      <c r="AA116" s="1171"/>
      <c r="AB116" s="1174"/>
      <c r="AC116" s="38"/>
      <c r="AD116" s="38"/>
      <c r="AE116" s="214" t="s">
        <v>506</v>
      </c>
      <c r="AF116" s="215">
        <v>461200</v>
      </c>
      <c r="AG116" s="1134"/>
      <c r="AH116" s="219">
        <v>4610</v>
      </c>
      <c r="AI116" s="222"/>
      <c r="AJ116" s="1191"/>
      <c r="AK116" s="219"/>
      <c r="AL116" s="38"/>
      <c r="AM116" s="1193"/>
      <c r="AN116" s="1134"/>
      <c r="AO116" s="1196"/>
      <c r="AP116" s="1201"/>
      <c r="AQ116" s="1181"/>
      <c r="AR116" s="1184"/>
      <c r="AS116" s="1186"/>
      <c r="AT116" s="1188"/>
      <c r="AU116" s="1190"/>
      <c r="AV116" s="1198"/>
      <c r="AW116" s="1134"/>
      <c r="AX116" s="1214"/>
      <c r="AY116" s="1134"/>
      <c r="AZ116" s="1199"/>
      <c r="BA116" s="1134"/>
      <c r="BB116" s="1214"/>
      <c r="BC116" s="1134"/>
      <c r="BD116" s="1196"/>
      <c r="BE116" s="1134"/>
      <c r="BF116" s="1217"/>
      <c r="BG116" s="1219"/>
      <c r="BH116" s="1219"/>
      <c r="BI116" s="1228"/>
      <c r="BJ116" s="224"/>
      <c r="BK116" s="225">
        <v>0.75</v>
      </c>
      <c r="BL116" s="110"/>
      <c r="BM116" s="78"/>
    </row>
    <row r="117" spans="1:65" s="51" customFormat="1" ht="13.5" customHeight="1">
      <c r="A117" s="1115"/>
      <c r="B117" s="1224"/>
      <c r="C117" s="1147"/>
      <c r="D117" s="1149"/>
      <c r="E117" s="112"/>
      <c r="F117" s="1193"/>
      <c r="G117" s="1205"/>
      <c r="H117" s="1193"/>
      <c r="I117" s="1205"/>
      <c r="J117" s="1134"/>
      <c r="K117" s="1168"/>
      <c r="L117" s="1171"/>
      <c r="M117" s="1174"/>
      <c r="N117" s="1168"/>
      <c r="O117" s="1171"/>
      <c r="P117" s="1174"/>
      <c r="Q117" s="1134"/>
      <c r="R117" s="1234"/>
      <c r="S117" s="1205"/>
      <c r="T117" s="1237"/>
      <c r="U117" s="1171"/>
      <c r="V117" s="1174"/>
      <c r="W117" s="1134"/>
      <c r="X117" s="1234"/>
      <c r="Y117" s="1174"/>
      <c r="Z117" s="1237"/>
      <c r="AA117" s="1171"/>
      <c r="AB117" s="1174"/>
      <c r="AC117" s="38"/>
      <c r="AD117" s="38"/>
      <c r="AE117" s="214" t="s">
        <v>507</v>
      </c>
      <c r="AF117" s="215">
        <v>486800</v>
      </c>
      <c r="AG117" s="1134"/>
      <c r="AH117" s="219">
        <v>4860</v>
      </c>
      <c r="AI117" s="222"/>
      <c r="AJ117" s="1191"/>
      <c r="AK117" s="219"/>
      <c r="AL117" s="38"/>
      <c r="AM117" s="1193"/>
      <c r="AN117" s="1134"/>
      <c r="AO117" s="1196"/>
      <c r="AP117" s="1201"/>
      <c r="AQ117" s="1181"/>
      <c r="AR117" s="1184"/>
      <c r="AS117" s="1186"/>
      <c r="AT117" s="1188" t="s">
        <v>517</v>
      </c>
      <c r="AU117" s="1190">
        <v>11000</v>
      </c>
      <c r="AV117" s="1198">
        <v>12300</v>
      </c>
      <c r="AW117" s="1134"/>
      <c r="AX117" s="1214"/>
      <c r="AY117" s="1134"/>
      <c r="AZ117" s="1199"/>
      <c r="BA117" s="1134"/>
      <c r="BB117" s="1214"/>
      <c r="BC117" s="1134"/>
      <c r="BD117" s="1196"/>
      <c r="BE117" s="1134"/>
      <c r="BF117" s="1217"/>
      <c r="BG117" s="1219"/>
      <c r="BH117" s="1219"/>
      <c r="BI117" s="1228"/>
      <c r="BJ117" s="224"/>
      <c r="BK117" s="221" t="s">
        <v>523</v>
      </c>
      <c r="BL117" s="110"/>
      <c r="BM117" s="78"/>
    </row>
    <row r="118" spans="1:65" s="51" customFormat="1" ht="13.5" customHeight="1">
      <c r="A118" s="1143"/>
      <c r="B118" s="1225"/>
      <c r="C118" s="1226"/>
      <c r="D118" s="1227"/>
      <c r="E118" s="112"/>
      <c r="F118" s="1194"/>
      <c r="G118" s="1206"/>
      <c r="H118" s="1194"/>
      <c r="I118" s="1206"/>
      <c r="J118" s="1134"/>
      <c r="K118" s="1240"/>
      <c r="L118" s="1172"/>
      <c r="M118" s="1175"/>
      <c r="N118" s="1240"/>
      <c r="O118" s="1172"/>
      <c r="P118" s="1175"/>
      <c r="Q118" s="1134"/>
      <c r="R118" s="1235"/>
      <c r="S118" s="1206"/>
      <c r="T118" s="1238"/>
      <c r="U118" s="1172"/>
      <c r="V118" s="1175"/>
      <c r="W118" s="1134"/>
      <c r="X118" s="1235"/>
      <c r="Y118" s="1175"/>
      <c r="Z118" s="1238"/>
      <c r="AA118" s="1172"/>
      <c r="AB118" s="1175"/>
      <c r="AC118" s="38"/>
      <c r="AD118" s="38"/>
      <c r="AE118" s="216" t="s">
        <v>508</v>
      </c>
      <c r="AF118" s="217">
        <v>512500</v>
      </c>
      <c r="AG118" s="1134"/>
      <c r="AH118" s="220">
        <v>5120</v>
      </c>
      <c r="AI118" s="222"/>
      <c r="AJ118" s="1191"/>
      <c r="AK118" s="220"/>
      <c r="AL118" s="38"/>
      <c r="AM118" s="1194"/>
      <c r="AN118" s="1134"/>
      <c r="AO118" s="1197"/>
      <c r="AP118" s="1201"/>
      <c r="AQ118" s="1182"/>
      <c r="AR118" s="1185"/>
      <c r="AS118" s="1186"/>
      <c r="AT118" s="1230"/>
      <c r="AU118" s="1231"/>
      <c r="AV118" s="1232"/>
      <c r="AW118" s="1134"/>
      <c r="AX118" s="1222"/>
      <c r="AY118" s="1134"/>
      <c r="AZ118" s="1200"/>
      <c r="BA118" s="1134"/>
      <c r="BB118" s="1222"/>
      <c r="BC118" s="1134"/>
      <c r="BD118" s="1197"/>
      <c r="BE118" s="1134"/>
      <c r="BF118" s="1218"/>
      <c r="BG118" s="1220"/>
      <c r="BH118" s="1220"/>
      <c r="BI118" s="1229"/>
      <c r="BJ118" s="224"/>
      <c r="BK118" s="226">
        <v>0.7</v>
      </c>
      <c r="BL118" s="110"/>
      <c r="BM118" s="78"/>
    </row>
    <row r="119" spans="1:65" s="51" customFormat="1" ht="13.5" customHeight="1">
      <c r="A119" s="1107" t="s">
        <v>467</v>
      </c>
      <c r="B119" s="1144" t="s">
        <v>456</v>
      </c>
      <c r="C119" s="1146" t="s">
        <v>457</v>
      </c>
      <c r="D119" s="1148" t="s">
        <v>458</v>
      </c>
      <c r="E119" s="112"/>
      <c r="F119" s="1132">
        <v>175950</v>
      </c>
      <c r="G119" s="1130">
        <v>233880</v>
      </c>
      <c r="H119" s="1132">
        <v>171140</v>
      </c>
      <c r="I119" s="1130">
        <v>229070</v>
      </c>
      <c r="J119" s="1134" t="s">
        <v>495</v>
      </c>
      <c r="K119" s="1135">
        <v>1640</v>
      </c>
      <c r="L119" s="1137">
        <v>2210</v>
      </c>
      <c r="M119" s="1161" t="s">
        <v>493</v>
      </c>
      <c r="N119" s="1135">
        <v>1590</v>
      </c>
      <c r="O119" s="1137">
        <v>2160</v>
      </c>
      <c r="P119" s="1161" t="s">
        <v>493</v>
      </c>
      <c r="Q119" s="1134" t="s">
        <v>495</v>
      </c>
      <c r="R119" s="1178">
        <v>9590</v>
      </c>
      <c r="S119" s="1130">
        <v>15990</v>
      </c>
      <c r="T119" s="1176">
        <v>100</v>
      </c>
      <c r="U119" s="1137">
        <v>170</v>
      </c>
      <c r="V119" s="1161" t="s">
        <v>493</v>
      </c>
      <c r="W119" s="1134" t="s">
        <v>495</v>
      </c>
      <c r="X119" s="1178">
        <v>115870</v>
      </c>
      <c r="Y119" s="1161">
        <v>57930</v>
      </c>
      <c r="Z119" s="1163">
        <v>1150</v>
      </c>
      <c r="AA119" s="1137">
        <v>570</v>
      </c>
      <c r="AB119" s="1161" t="s">
        <v>493</v>
      </c>
      <c r="AC119" s="1165" t="s">
        <v>243</v>
      </c>
      <c r="AD119" s="38"/>
      <c r="AE119" s="1166" t="s">
        <v>494</v>
      </c>
      <c r="AF119" s="1167"/>
      <c r="AG119" s="1134" t="s">
        <v>495</v>
      </c>
      <c r="AH119" s="218"/>
      <c r="AI119" s="222"/>
      <c r="AJ119" s="1191" t="s">
        <v>511</v>
      </c>
      <c r="AK119" s="218"/>
      <c r="AL119" s="1134" t="s">
        <v>495</v>
      </c>
      <c r="AM119" s="1192">
        <v>44990</v>
      </c>
      <c r="AN119" s="1134" t="s">
        <v>495</v>
      </c>
      <c r="AO119" s="1195">
        <v>390</v>
      </c>
      <c r="AP119" s="1201" t="s">
        <v>495</v>
      </c>
      <c r="AQ119" s="1180">
        <v>3200</v>
      </c>
      <c r="AR119" s="1183">
        <v>3500</v>
      </c>
      <c r="AS119" s="1186" t="s">
        <v>495</v>
      </c>
      <c r="AT119" s="1187" t="s">
        <v>512</v>
      </c>
      <c r="AU119" s="1189">
        <v>20300</v>
      </c>
      <c r="AV119" s="1221">
        <v>22600</v>
      </c>
      <c r="AW119" s="1134" t="s">
        <v>513</v>
      </c>
      <c r="AX119" s="1213">
        <v>2110</v>
      </c>
      <c r="AY119" s="1134" t="s">
        <v>513</v>
      </c>
      <c r="AZ119" s="1211" t="s">
        <v>244</v>
      </c>
      <c r="BA119" s="1134" t="s">
        <v>513</v>
      </c>
      <c r="BB119" s="1213">
        <v>33190</v>
      </c>
      <c r="BC119" s="1134" t="s">
        <v>495</v>
      </c>
      <c r="BD119" s="1195">
        <v>330</v>
      </c>
      <c r="BE119" s="1134" t="s">
        <v>513</v>
      </c>
      <c r="BF119" s="1215" t="s">
        <v>245</v>
      </c>
      <c r="BG119" s="1207" t="s">
        <v>245</v>
      </c>
      <c r="BH119" s="1207" t="s">
        <v>245</v>
      </c>
      <c r="BI119" s="1209" t="s">
        <v>245</v>
      </c>
      <c r="BJ119" s="1134"/>
      <c r="BK119" s="1211" t="s">
        <v>514</v>
      </c>
      <c r="BL119" s="110"/>
      <c r="BM119" s="78"/>
    </row>
    <row r="120" spans="1:65" s="51" customFormat="1" ht="13.5" customHeight="1">
      <c r="A120" s="1115"/>
      <c r="B120" s="1145"/>
      <c r="C120" s="1147"/>
      <c r="D120" s="1149"/>
      <c r="E120" s="112"/>
      <c r="F120" s="1133"/>
      <c r="G120" s="1131"/>
      <c r="H120" s="1133"/>
      <c r="I120" s="1131"/>
      <c r="J120" s="1134"/>
      <c r="K120" s="1136"/>
      <c r="L120" s="1138"/>
      <c r="M120" s="1162"/>
      <c r="N120" s="1136"/>
      <c r="O120" s="1138"/>
      <c r="P120" s="1162"/>
      <c r="Q120" s="1134"/>
      <c r="R120" s="1179"/>
      <c r="S120" s="1131"/>
      <c r="T120" s="1177"/>
      <c r="U120" s="1138"/>
      <c r="V120" s="1162"/>
      <c r="W120" s="1134"/>
      <c r="X120" s="1179"/>
      <c r="Y120" s="1162"/>
      <c r="Z120" s="1164"/>
      <c r="AA120" s="1138"/>
      <c r="AB120" s="1162"/>
      <c r="AC120" s="1165"/>
      <c r="AD120" s="38"/>
      <c r="AE120" s="1168"/>
      <c r="AF120" s="1169"/>
      <c r="AG120" s="1134"/>
      <c r="AH120" s="219"/>
      <c r="AI120" s="222"/>
      <c r="AJ120" s="1191"/>
      <c r="AK120" s="219"/>
      <c r="AL120" s="1134"/>
      <c r="AM120" s="1193"/>
      <c r="AN120" s="1134"/>
      <c r="AO120" s="1196"/>
      <c r="AP120" s="1201"/>
      <c r="AQ120" s="1181"/>
      <c r="AR120" s="1184"/>
      <c r="AS120" s="1186"/>
      <c r="AT120" s="1188"/>
      <c r="AU120" s="1190"/>
      <c r="AV120" s="1198"/>
      <c r="AW120" s="1134"/>
      <c r="AX120" s="1214"/>
      <c r="AY120" s="1134"/>
      <c r="AZ120" s="1212"/>
      <c r="BA120" s="1134"/>
      <c r="BB120" s="1214"/>
      <c r="BC120" s="1134"/>
      <c r="BD120" s="1196"/>
      <c r="BE120" s="1134"/>
      <c r="BF120" s="1216"/>
      <c r="BG120" s="1208"/>
      <c r="BH120" s="1208"/>
      <c r="BI120" s="1210"/>
      <c r="BJ120" s="1134"/>
      <c r="BK120" s="1212"/>
      <c r="BL120" s="110"/>
      <c r="BM120" s="78"/>
    </row>
    <row r="121" spans="1:65" s="51" customFormat="1" ht="13.5" customHeight="1">
      <c r="A121" s="1115"/>
      <c r="B121" s="1145"/>
      <c r="C121" s="1147"/>
      <c r="D121" s="1149"/>
      <c r="E121" s="112"/>
      <c r="F121" s="1133"/>
      <c r="G121" s="1131"/>
      <c r="H121" s="1133"/>
      <c r="I121" s="1131"/>
      <c r="J121" s="1134"/>
      <c r="K121" s="1136"/>
      <c r="L121" s="1138"/>
      <c r="M121" s="1162"/>
      <c r="N121" s="1136"/>
      <c r="O121" s="1138"/>
      <c r="P121" s="1162"/>
      <c r="Q121" s="1134"/>
      <c r="R121" s="1179"/>
      <c r="S121" s="1131"/>
      <c r="T121" s="1177"/>
      <c r="U121" s="1138"/>
      <c r="V121" s="1162"/>
      <c r="W121" s="1134"/>
      <c r="X121" s="1179"/>
      <c r="Y121" s="1162"/>
      <c r="Z121" s="1164"/>
      <c r="AA121" s="1138"/>
      <c r="AB121" s="1162"/>
      <c r="AC121" s="1165"/>
      <c r="AD121" s="38"/>
      <c r="AE121" s="214" t="s">
        <v>496</v>
      </c>
      <c r="AF121" s="215">
        <v>189000</v>
      </c>
      <c r="AG121" s="1134"/>
      <c r="AH121" s="219">
        <v>1890</v>
      </c>
      <c r="AI121" s="222"/>
      <c r="AJ121" s="1191"/>
      <c r="AK121" s="219"/>
      <c r="AL121" s="1134"/>
      <c r="AM121" s="1193"/>
      <c r="AN121" s="1134"/>
      <c r="AO121" s="1196"/>
      <c r="AP121" s="1201"/>
      <c r="AQ121" s="1181"/>
      <c r="AR121" s="1184"/>
      <c r="AS121" s="1186"/>
      <c r="AT121" s="1188" t="s">
        <v>515</v>
      </c>
      <c r="AU121" s="1190">
        <v>11200</v>
      </c>
      <c r="AV121" s="1198">
        <v>12400</v>
      </c>
      <c r="AW121" s="1134"/>
      <c r="AX121" s="1214"/>
      <c r="AY121" s="1134"/>
      <c r="AZ121" s="1212"/>
      <c r="BA121" s="1134"/>
      <c r="BB121" s="1214"/>
      <c r="BC121" s="1134"/>
      <c r="BD121" s="1196"/>
      <c r="BE121" s="1134"/>
      <c r="BF121" s="1216"/>
      <c r="BG121" s="1208"/>
      <c r="BH121" s="1208"/>
      <c r="BI121" s="1210"/>
      <c r="BJ121" s="1134"/>
      <c r="BK121" s="1212"/>
      <c r="BL121" s="110"/>
      <c r="BM121" s="78"/>
    </row>
    <row r="122" spans="1:65" s="51" customFormat="1" ht="13.5" customHeight="1">
      <c r="A122" s="1115"/>
      <c r="B122" s="1145"/>
      <c r="C122" s="1147"/>
      <c r="D122" s="1149"/>
      <c r="E122" s="112"/>
      <c r="F122" s="1133"/>
      <c r="G122" s="1131"/>
      <c r="H122" s="1133"/>
      <c r="I122" s="1131"/>
      <c r="J122" s="1134"/>
      <c r="K122" s="1136"/>
      <c r="L122" s="1138"/>
      <c r="M122" s="1162"/>
      <c r="N122" s="1136"/>
      <c r="O122" s="1138"/>
      <c r="P122" s="1162"/>
      <c r="Q122" s="1134"/>
      <c r="R122" s="1179"/>
      <c r="S122" s="1131"/>
      <c r="T122" s="1177"/>
      <c r="U122" s="1138"/>
      <c r="V122" s="1162"/>
      <c r="W122" s="1134"/>
      <c r="X122" s="1179"/>
      <c r="Y122" s="1162"/>
      <c r="Z122" s="1164"/>
      <c r="AA122" s="1138"/>
      <c r="AB122" s="1162"/>
      <c r="AC122" s="1165"/>
      <c r="AD122" s="38"/>
      <c r="AE122" s="214" t="s">
        <v>497</v>
      </c>
      <c r="AF122" s="215">
        <v>201800</v>
      </c>
      <c r="AG122" s="1134"/>
      <c r="AH122" s="219">
        <v>2010</v>
      </c>
      <c r="AI122" s="222"/>
      <c r="AJ122" s="1191"/>
      <c r="AK122" s="219"/>
      <c r="AL122" s="1134"/>
      <c r="AM122" s="1193"/>
      <c r="AN122" s="1134"/>
      <c r="AO122" s="1196"/>
      <c r="AP122" s="1201"/>
      <c r="AQ122" s="1181"/>
      <c r="AR122" s="1184"/>
      <c r="AS122" s="1186"/>
      <c r="AT122" s="1188"/>
      <c r="AU122" s="1190"/>
      <c r="AV122" s="1198"/>
      <c r="AW122" s="1134"/>
      <c r="AX122" s="1214"/>
      <c r="AY122" s="1134"/>
      <c r="AZ122" s="1212"/>
      <c r="BA122" s="1134"/>
      <c r="BB122" s="1214"/>
      <c r="BC122" s="1134"/>
      <c r="BD122" s="1196"/>
      <c r="BE122" s="1134"/>
      <c r="BF122" s="1216"/>
      <c r="BG122" s="1208"/>
      <c r="BH122" s="1208"/>
      <c r="BI122" s="1210"/>
      <c r="BJ122" s="1134"/>
      <c r="BK122" s="1212"/>
      <c r="BL122" s="110"/>
      <c r="BM122" s="78"/>
    </row>
    <row r="123" spans="1:65" s="51" customFormat="1" ht="13.5" customHeight="1">
      <c r="A123" s="1115"/>
      <c r="B123" s="1145"/>
      <c r="C123" s="1147"/>
      <c r="D123" s="1202" t="s">
        <v>459</v>
      </c>
      <c r="E123" s="112"/>
      <c r="F123" s="1203">
        <v>233880</v>
      </c>
      <c r="G123" s="1204"/>
      <c r="H123" s="1203">
        <v>229070</v>
      </c>
      <c r="I123" s="1204"/>
      <c r="J123" s="1134" t="s">
        <v>495</v>
      </c>
      <c r="K123" s="1239">
        <v>2210</v>
      </c>
      <c r="L123" s="1170"/>
      <c r="M123" s="1173" t="s">
        <v>493</v>
      </c>
      <c r="N123" s="1239">
        <v>2160</v>
      </c>
      <c r="O123" s="1170"/>
      <c r="P123" s="1173" t="s">
        <v>493</v>
      </c>
      <c r="Q123" s="1134" t="s">
        <v>495</v>
      </c>
      <c r="R123" s="1233">
        <v>15990</v>
      </c>
      <c r="S123" s="1204"/>
      <c r="T123" s="1236">
        <v>170</v>
      </c>
      <c r="U123" s="1170"/>
      <c r="V123" s="1173" t="s">
        <v>493</v>
      </c>
      <c r="W123" s="1134" t="s">
        <v>495</v>
      </c>
      <c r="X123" s="1233">
        <v>57930</v>
      </c>
      <c r="Y123" s="1173"/>
      <c r="Z123" s="1236">
        <v>570</v>
      </c>
      <c r="AA123" s="1170"/>
      <c r="AB123" s="1173" t="s">
        <v>493</v>
      </c>
      <c r="AC123" s="1165"/>
      <c r="AD123" s="38"/>
      <c r="AE123" s="214" t="s">
        <v>498</v>
      </c>
      <c r="AF123" s="215">
        <v>227500</v>
      </c>
      <c r="AG123" s="1134"/>
      <c r="AH123" s="219">
        <v>2270</v>
      </c>
      <c r="AI123" s="222"/>
      <c r="AJ123" s="1191"/>
      <c r="AK123" s="219"/>
      <c r="AL123" s="1134"/>
      <c r="AM123" s="1193"/>
      <c r="AN123" s="1134"/>
      <c r="AO123" s="1196"/>
      <c r="AP123" s="1201"/>
      <c r="AQ123" s="1181"/>
      <c r="AR123" s="1184"/>
      <c r="AS123" s="1186"/>
      <c r="AT123" s="1188" t="s">
        <v>516</v>
      </c>
      <c r="AU123" s="1190">
        <v>9700</v>
      </c>
      <c r="AV123" s="1198">
        <v>10800</v>
      </c>
      <c r="AW123" s="1134"/>
      <c r="AX123" s="1214"/>
      <c r="AY123" s="1134"/>
      <c r="AZ123" s="1199">
        <v>0.11</v>
      </c>
      <c r="BA123" s="1134"/>
      <c r="BB123" s="1214"/>
      <c r="BC123" s="1134"/>
      <c r="BD123" s="1196"/>
      <c r="BE123" s="1134"/>
      <c r="BF123" s="1217">
        <v>0.02</v>
      </c>
      <c r="BG123" s="1219">
        <v>0.05</v>
      </c>
      <c r="BH123" s="1219">
        <v>7.0000000000000007E-2</v>
      </c>
      <c r="BI123" s="1228">
        <v>0.09</v>
      </c>
      <c r="BJ123" s="1134"/>
      <c r="BK123" s="1199">
        <v>0.79</v>
      </c>
      <c r="BL123" s="110"/>
      <c r="BM123" s="78"/>
    </row>
    <row r="124" spans="1:65" s="51" customFormat="1" ht="13.5" customHeight="1">
      <c r="A124" s="1115"/>
      <c r="B124" s="1145"/>
      <c r="C124" s="1147"/>
      <c r="D124" s="1149"/>
      <c r="E124" s="112"/>
      <c r="F124" s="1193"/>
      <c r="G124" s="1205"/>
      <c r="H124" s="1193"/>
      <c r="I124" s="1205"/>
      <c r="J124" s="1134"/>
      <c r="K124" s="1168"/>
      <c r="L124" s="1171"/>
      <c r="M124" s="1174"/>
      <c r="N124" s="1168"/>
      <c r="O124" s="1171"/>
      <c r="P124" s="1174"/>
      <c r="Q124" s="1134"/>
      <c r="R124" s="1234"/>
      <c r="S124" s="1205"/>
      <c r="T124" s="1237"/>
      <c r="U124" s="1171"/>
      <c r="V124" s="1174"/>
      <c r="W124" s="1134"/>
      <c r="X124" s="1234"/>
      <c r="Y124" s="1174"/>
      <c r="Z124" s="1237"/>
      <c r="AA124" s="1171"/>
      <c r="AB124" s="1174"/>
      <c r="AC124" s="1165"/>
      <c r="AD124" s="38"/>
      <c r="AE124" s="214" t="s">
        <v>499</v>
      </c>
      <c r="AF124" s="215">
        <v>253100</v>
      </c>
      <c r="AG124" s="1134"/>
      <c r="AH124" s="219">
        <v>2530</v>
      </c>
      <c r="AI124" s="222"/>
      <c r="AJ124" s="1191"/>
      <c r="AK124" s="219"/>
      <c r="AL124" s="211"/>
      <c r="AM124" s="1193"/>
      <c r="AN124" s="1134"/>
      <c r="AO124" s="1196"/>
      <c r="AP124" s="1201"/>
      <c r="AQ124" s="1181"/>
      <c r="AR124" s="1184"/>
      <c r="AS124" s="1186"/>
      <c r="AT124" s="1188"/>
      <c r="AU124" s="1190"/>
      <c r="AV124" s="1198"/>
      <c r="AW124" s="1134"/>
      <c r="AX124" s="1214"/>
      <c r="AY124" s="1134"/>
      <c r="AZ124" s="1199"/>
      <c r="BA124" s="1134"/>
      <c r="BB124" s="1214"/>
      <c r="BC124" s="1134"/>
      <c r="BD124" s="1196"/>
      <c r="BE124" s="1134"/>
      <c r="BF124" s="1217"/>
      <c r="BG124" s="1219"/>
      <c r="BH124" s="1219"/>
      <c r="BI124" s="1228"/>
      <c r="BJ124" s="1134"/>
      <c r="BK124" s="1199"/>
      <c r="BL124" s="110"/>
      <c r="BM124" s="78"/>
    </row>
    <row r="125" spans="1:65" s="51" customFormat="1" ht="13.5" customHeight="1">
      <c r="A125" s="1115"/>
      <c r="B125" s="1145"/>
      <c r="C125" s="1147"/>
      <c r="D125" s="1149"/>
      <c r="E125" s="112"/>
      <c r="F125" s="1193"/>
      <c r="G125" s="1205"/>
      <c r="H125" s="1193"/>
      <c r="I125" s="1205"/>
      <c r="J125" s="1134"/>
      <c r="K125" s="1168"/>
      <c r="L125" s="1171"/>
      <c r="M125" s="1174"/>
      <c r="N125" s="1168"/>
      <c r="O125" s="1171"/>
      <c r="P125" s="1174"/>
      <c r="Q125" s="1134"/>
      <c r="R125" s="1234"/>
      <c r="S125" s="1205"/>
      <c r="T125" s="1237"/>
      <c r="U125" s="1171"/>
      <c r="V125" s="1174"/>
      <c r="W125" s="1134"/>
      <c r="X125" s="1234"/>
      <c r="Y125" s="1174"/>
      <c r="Z125" s="1237"/>
      <c r="AA125" s="1171"/>
      <c r="AB125" s="1174"/>
      <c r="AC125" s="1165"/>
      <c r="AD125" s="38"/>
      <c r="AE125" s="214" t="s">
        <v>500</v>
      </c>
      <c r="AF125" s="215">
        <v>278800</v>
      </c>
      <c r="AG125" s="1134"/>
      <c r="AH125" s="219">
        <v>2780</v>
      </c>
      <c r="AI125" s="222"/>
      <c r="AJ125" s="1191"/>
      <c r="AK125" s="219"/>
      <c r="AL125" s="211"/>
      <c r="AM125" s="1193"/>
      <c r="AN125" s="1134"/>
      <c r="AO125" s="1196"/>
      <c r="AP125" s="1201"/>
      <c r="AQ125" s="1181"/>
      <c r="AR125" s="1184"/>
      <c r="AS125" s="1186"/>
      <c r="AT125" s="1188" t="s">
        <v>517</v>
      </c>
      <c r="AU125" s="1190">
        <v>8700</v>
      </c>
      <c r="AV125" s="1198">
        <v>9700</v>
      </c>
      <c r="AW125" s="1134"/>
      <c r="AX125" s="1214"/>
      <c r="AY125" s="1134"/>
      <c r="AZ125" s="1199"/>
      <c r="BA125" s="1134"/>
      <c r="BB125" s="1214"/>
      <c r="BC125" s="1134"/>
      <c r="BD125" s="1196"/>
      <c r="BE125" s="1134"/>
      <c r="BF125" s="1217"/>
      <c r="BG125" s="1219"/>
      <c r="BH125" s="1219"/>
      <c r="BI125" s="1228"/>
      <c r="BJ125" s="1134"/>
      <c r="BK125" s="1199"/>
      <c r="BL125" s="110"/>
      <c r="BM125" s="78"/>
    </row>
    <row r="126" spans="1:65" s="51" customFormat="1" ht="13.5" customHeight="1">
      <c r="A126" s="1115"/>
      <c r="B126" s="1145"/>
      <c r="C126" s="1147"/>
      <c r="D126" s="1149"/>
      <c r="E126" s="112"/>
      <c r="F126" s="1193"/>
      <c r="G126" s="1206"/>
      <c r="H126" s="1193"/>
      <c r="I126" s="1206"/>
      <c r="J126" s="1134"/>
      <c r="K126" s="1240"/>
      <c r="L126" s="1172"/>
      <c r="M126" s="1175"/>
      <c r="N126" s="1240"/>
      <c r="O126" s="1172"/>
      <c r="P126" s="1175"/>
      <c r="Q126" s="1134"/>
      <c r="R126" s="1234"/>
      <c r="S126" s="1206"/>
      <c r="T126" s="1237"/>
      <c r="U126" s="1172"/>
      <c r="V126" s="1174"/>
      <c r="W126" s="1134"/>
      <c r="X126" s="1235"/>
      <c r="Y126" s="1175"/>
      <c r="Z126" s="1238"/>
      <c r="AA126" s="1172"/>
      <c r="AB126" s="1175"/>
      <c r="AC126" s="1165"/>
      <c r="AD126" s="38"/>
      <c r="AE126" s="214" t="s">
        <v>501</v>
      </c>
      <c r="AF126" s="215">
        <v>304500</v>
      </c>
      <c r="AG126" s="1134"/>
      <c r="AH126" s="219">
        <v>3040</v>
      </c>
      <c r="AI126" s="222"/>
      <c r="AJ126" s="1191"/>
      <c r="AK126" s="219" t="s">
        <v>518</v>
      </c>
      <c r="AL126" s="211"/>
      <c r="AM126" s="1194"/>
      <c r="AN126" s="1134"/>
      <c r="AO126" s="1197"/>
      <c r="AP126" s="1201"/>
      <c r="AQ126" s="1182"/>
      <c r="AR126" s="1185"/>
      <c r="AS126" s="1186"/>
      <c r="AT126" s="1230"/>
      <c r="AU126" s="1231"/>
      <c r="AV126" s="1232"/>
      <c r="AW126" s="1134"/>
      <c r="AX126" s="1222"/>
      <c r="AY126" s="1134"/>
      <c r="AZ126" s="1200"/>
      <c r="BA126" s="1134"/>
      <c r="BB126" s="1214"/>
      <c r="BC126" s="1134"/>
      <c r="BD126" s="1196"/>
      <c r="BE126" s="1134"/>
      <c r="BF126" s="1218"/>
      <c r="BG126" s="1220"/>
      <c r="BH126" s="1220"/>
      <c r="BI126" s="1229"/>
      <c r="BJ126" s="1134"/>
      <c r="BK126" s="1200"/>
      <c r="BL126" s="110"/>
      <c r="BM126" s="78"/>
    </row>
    <row r="127" spans="1:65" s="51" customFormat="1" ht="13.5" customHeight="1">
      <c r="A127" s="1115"/>
      <c r="B127" s="1223" t="s">
        <v>460</v>
      </c>
      <c r="C127" s="1146" t="s">
        <v>457</v>
      </c>
      <c r="D127" s="1148" t="s">
        <v>458</v>
      </c>
      <c r="E127" s="112"/>
      <c r="F127" s="1132">
        <v>136620</v>
      </c>
      <c r="G127" s="1130">
        <v>194550</v>
      </c>
      <c r="H127" s="1132">
        <v>133590</v>
      </c>
      <c r="I127" s="1130">
        <v>191520</v>
      </c>
      <c r="J127" s="1134" t="s">
        <v>495</v>
      </c>
      <c r="K127" s="1135">
        <v>1250</v>
      </c>
      <c r="L127" s="1137">
        <v>1820</v>
      </c>
      <c r="M127" s="1161" t="s">
        <v>493</v>
      </c>
      <c r="N127" s="1135">
        <v>1220</v>
      </c>
      <c r="O127" s="1137">
        <v>1790</v>
      </c>
      <c r="P127" s="1161" t="s">
        <v>493</v>
      </c>
      <c r="Q127" s="1134" t="s">
        <v>495</v>
      </c>
      <c r="R127" s="1178">
        <v>8480</v>
      </c>
      <c r="S127" s="1130">
        <v>14880</v>
      </c>
      <c r="T127" s="1176">
        <v>80</v>
      </c>
      <c r="U127" s="1137">
        <v>150</v>
      </c>
      <c r="V127" s="1161" t="s">
        <v>493</v>
      </c>
      <c r="W127" s="1134" t="s">
        <v>495</v>
      </c>
      <c r="X127" s="1178">
        <v>115870</v>
      </c>
      <c r="Y127" s="1161">
        <v>57930</v>
      </c>
      <c r="Z127" s="1163">
        <v>1150</v>
      </c>
      <c r="AA127" s="1137">
        <v>570</v>
      </c>
      <c r="AB127" s="1161" t="s">
        <v>493</v>
      </c>
      <c r="AC127" s="1165"/>
      <c r="AD127" s="38"/>
      <c r="AE127" s="214" t="s">
        <v>502</v>
      </c>
      <c r="AF127" s="215">
        <v>330100</v>
      </c>
      <c r="AG127" s="1134"/>
      <c r="AH127" s="219">
        <v>3300</v>
      </c>
      <c r="AI127" s="222"/>
      <c r="AJ127" s="1191"/>
      <c r="AK127" s="223" t="s">
        <v>519</v>
      </c>
      <c r="AL127" s="1134" t="s">
        <v>495</v>
      </c>
      <c r="AM127" s="1192">
        <v>30430</v>
      </c>
      <c r="AN127" s="1134" t="s">
        <v>495</v>
      </c>
      <c r="AO127" s="1195">
        <v>240</v>
      </c>
      <c r="AP127" s="1201" t="s">
        <v>495</v>
      </c>
      <c r="AQ127" s="1180">
        <v>2000</v>
      </c>
      <c r="AR127" s="1183">
        <v>2200</v>
      </c>
      <c r="AS127" s="1186" t="s">
        <v>495</v>
      </c>
      <c r="AT127" s="1187" t="s">
        <v>512</v>
      </c>
      <c r="AU127" s="1189">
        <v>25700</v>
      </c>
      <c r="AV127" s="1221">
        <v>28600</v>
      </c>
      <c r="AW127" s="1134" t="s">
        <v>513</v>
      </c>
      <c r="AX127" s="1213">
        <v>1330</v>
      </c>
      <c r="AY127" s="1134" t="s">
        <v>513</v>
      </c>
      <c r="AZ127" s="1211" t="s">
        <v>244</v>
      </c>
      <c r="BA127" s="1134" t="s">
        <v>513</v>
      </c>
      <c r="BB127" s="1213">
        <v>20960</v>
      </c>
      <c r="BC127" s="1134" t="s">
        <v>495</v>
      </c>
      <c r="BD127" s="1195">
        <v>200</v>
      </c>
      <c r="BE127" s="1134" t="s">
        <v>513</v>
      </c>
      <c r="BF127" s="1215" t="s">
        <v>245</v>
      </c>
      <c r="BG127" s="1207" t="s">
        <v>245</v>
      </c>
      <c r="BH127" s="1207" t="s">
        <v>245</v>
      </c>
      <c r="BI127" s="1209" t="s">
        <v>245</v>
      </c>
      <c r="BJ127" s="224"/>
      <c r="BK127" s="1241" t="s">
        <v>520</v>
      </c>
      <c r="BL127" s="110"/>
      <c r="BM127" s="78"/>
    </row>
    <row r="128" spans="1:65" s="51" customFormat="1" ht="13.5" customHeight="1">
      <c r="A128" s="1115"/>
      <c r="B128" s="1224"/>
      <c r="C128" s="1147"/>
      <c r="D128" s="1149"/>
      <c r="E128" s="112"/>
      <c r="F128" s="1133"/>
      <c r="G128" s="1131"/>
      <c r="H128" s="1133"/>
      <c r="I128" s="1131"/>
      <c r="J128" s="1134"/>
      <c r="K128" s="1136"/>
      <c r="L128" s="1138"/>
      <c r="M128" s="1162"/>
      <c r="N128" s="1136"/>
      <c r="O128" s="1138"/>
      <c r="P128" s="1162"/>
      <c r="Q128" s="1134"/>
      <c r="R128" s="1179"/>
      <c r="S128" s="1131"/>
      <c r="T128" s="1177"/>
      <c r="U128" s="1138"/>
      <c r="V128" s="1162"/>
      <c r="W128" s="1134"/>
      <c r="X128" s="1179"/>
      <c r="Y128" s="1162"/>
      <c r="Z128" s="1164"/>
      <c r="AA128" s="1138"/>
      <c r="AB128" s="1162"/>
      <c r="AC128" s="1165"/>
      <c r="AD128" s="38"/>
      <c r="AE128" s="214" t="s">
        <v>503</v>
      </c>
      <c r="AF128" s="215">
        <v>355800</v>
      </c>
      <c r="AG128" s="1134"/>
      <c r="AH128" s="219">
        <v>3550</v>
      </c>
      <c r="AI128" s="222"/>
      <c r="AJ128" s="1191"/>
      <c r="AK128" s="219"/>
      <c r="AL128" s="1134"/>
      <c r="AM128" s="1193"/>
      <c r="AN128" s="1134"/>
      <c r="AO128" s="1196"/>
      <c r="AP128" s="1201"/>
      <c r="AQ128" s="1181"/>
      <c r="AR128" s="1184"/>
      <c r="AS128" s="1186"/>
      <c r="AT128" s="1188"/>
      <c r="AU128" s="1190"/>
      <c r="AV128" s="1198"/>
      <c r="AW128" s="1134"/>
      <c r="AX128" s="1214"/>
      <c r="AY128" s="1134"/>
      <c r="AZ128" s="1212"/>
      <c r="BA128" s="1134"/>
      <c r="BB128" s="1214"/>
      <c r="BC128" s="1134"/>
      <c r="BD128" s="1196"/>
      <c r="BE128" s="1134"/>
      <c r="BF128" s="1216"/>
      <c r="BG128" s="1208"/>
      <c r="BH128" s="1208"/>
      <c r="BI128" s="1210"/>
      <c r="BJ128" s="224"/>
      <c r="BK128" s="1242"/>
      <c r="BL128" s="110"/>
      <c r="BM128" s="78"/>
    </row>
    <row r="129" spans="1:65" s="51" customFormat="1" ht="13.5" customHeight="1">
      <c r="A129" s="1115"/>
      <c r="B129" s="1224"/>
      <c r="C129" s="1147"/>
      <c r="D129" s="1149"/>
      <c r="E129" s="112"/>
      <c r="F129" s="1133"/>
      <c r="G129" s="1131"/>
      <c r="H129" s="1133"/>
      <c r="I129" s="1131"/>
      <c r="J129" s="1134"/>
      <c r="K129" s="1136"/>
      <c r="L129" s="1138"/>
      <c r="M129" s="1162"/>
      <c r="N129" s="1136"/>
      <c r="O129" s="1138"/>
      <c r="P129" s="1162"/>
      <c r="Q129" s="1134"/>
      <c r="R129" s="1179"/>
      <c r="S129" s="1131"/>
      <c r="T129" s="1177"/>
      <c r="U129" s="1138"/>
      <c r="V129" s="1162"/>
      <c r="W129" s="1134"/>
      <c r="X129" s="1179"/>
      <c r="Y129" s="1162"/>
      <c r="Z129" s="1164"/>
      <c r="AA129" s="1138"/>
      <c r="AB129" s="1162"/>
      <c r="AC129" s="1165"/>
      <c r="AD129" s="38"/>
      <c r="AE129" s="214" t="s">
        <v>504</v>
      </c>
      <c r="AF129" s="215">
        <v>381500</v>
      </c>
      <c r="AG129" s="1134"/>
      <c r="AH129" s="219">
        <v>3810</v>
      </c>
      <c r="AI129" s="222"/>
      <c r="AJ129" s="1191"/>
      <c r="AK129" s="219"/>
      <c r="AL129" s="1134"/>
      <c r="AM129" s="1193"/>
      <c r="AN129" s="1134"/>
      <c r="AO129" s="1196"/>
      <c r="AP129" s="1201"/>
      <c r="AQ129" s="1181"/>
      <c r="AR129" s="1184"/>
      <c r="AS129" s="1186"/>
      <c r="AT129" s="1188" t="s">
        <v>515</v>
      </c>
      <c r="AU129" s="1190">
        <v>14200</v>
      </c>
      <c r="AV129" s="1198">
        <v>15700</v>
      </c>
      <c r="AW129" s="1134"/>
      <c r="AX129" s="1214"/>
      <c r="AY129" s="1134"/>
      <c r="AZ129" s="1212"/>
      <c r="BA129" s="1134"/>
      <c r="BB129" s="1214"/>
      <c r="BC129" s="1134"/>
      <c r="BD129" s="1196"/>
      <c r="BE129" s="1134"/>
      <c r="BF129" s="1216"/>
      <c r="BG129" s="1208"/>
      <c r="BH129" s="1208"/>
      <c r="BI129" s="1210"/>
      <c r="BJ129" s="224"/>
      <c r="BK129" s="221" t="s">
        <v>521</v>
      </c>
      <c r="BL129" s="110"/>
      <c r="BM129" s="78"/>
    </row>
    <row r="130" spans="1:65" s="51" customFormat="1" ht="13.5" customHeight="1">
      <c r="A130" s="1115"/>
      <c r="B130" s="1224"/>
      <c r="C130" s="1147"/>
      <c r="D130" s="1149"/>
      <c r="E130" s="112"/>
      <c r="F130" s="1133"/>
      <c r="G130" s="1131"/>
      <c r="H130" s="1133"/>
      <c r="I130" s="1131"/>
      <c r="J130" s="1134"/>
      <c r="K130" s="1136"/>
      <c r="L130" s="1138"/>
      <c r="M130" s="1162"/>
      <c r="N130" s="1136"/>
      <c r="O130" s="1138"/>
      <c r="P130" s="1162"/>
      <c r="Q130" s="1134"/>
      <c r="R130" s="1179"/>
      <c r="S130" s="1131"/>
      <c r="T130" s="1177"/>
      <c r="U130" s="1138"/>
      <c r="V130" s="1162"/>
      <c r="W130" s="1134"/>
      <c r="X130" s="1179"/>
      <c r="Y130" s="1162"/>
      <c r="Z130" s="1164"/>
      <c r="AA130" s="1138"/>
      <c r="AB130" s="1162"/>
      <c r="AC130" s="1165"/>
      <c r="AD130" s="38"/>
      <c r="AE130" s="214" t="s">
        <v>505</v>
      </c>
      <c r="AF130" s="215">
        <v>407100</v>
      </c>
      <c r="AG130" s="1134"/>
      <c r="AH130" s="219">
        <v>4070</v>
      </c>
      <c r="AI130" s="222"/>
      <c r="AJ130" s="1191"/>
      <c r="AK130" s="219"/>
      <c r="AL130" s="1134"/>
      <c r="AM130" s="1193"/>
      <c r="AN130" s="1134"/>
      <c r="AO130" s="1196"/>
      <c r="AP130" s="1201"/>
      <c r="AQ130" s="1181"/>
      <c r="AR130" s="1184"/>
      <c r="AS130" s="1186"/>
      <c r="AT130" s="1188"/>
      <c r="AU130" s="1190"/>
      <c r="AV130" s="1198"/>
      <c r="AW130" s="1134"/>
      <c r="AX130" s="1214"/>
      <c r="AY130" s="1134"/>
      <c r="AZ130" s="1212"/>
      <c r="BA130" s="1134"/>
      <c r="BB130" s="1214"/>
      <c r="BC130" s="1134"/>
      <c r="BD130" s="1196"/>
      <c r="BE130" s="1134"/>
      <c r="BF130" s="1216"/>
      <c r="BG130" s="1208"/>
      <c r="BH130" s="1208"/>
      <c r="BI130" s="1210"/>
      <c r="BJ130" s="224"/>
      <c r="BK130" s="225">
        <v>0.8</v>
      </c>
      <c r="BL130" s="110"/>
      <c r="BM130" s="78"/>
    </row>
    <row r="131" spans="1:65" s="51" customFormat="1" ht="13.5" customHeight="1">
      <c r="A131" s="1115"/>
      <c r="B131" s="1224"/>
      <c r="C131" s="1147"/>
      <c r="D131" s="1202" t="s">
        <v>459</v>
      </c>
      <c r="E131" s="112"/>
      <c r="F131" s="1203">
        <v>194550</v>
      </c>
      <c r="G131" s="1204"/>
      <c r="H131" s="1203">
        <v>191520</v>
      </c>
      <c r="I131" s="1204"/>
      <c r="J131" s="1134" t="s">
        <v>495</v>
      </c>
      <c r="K131" s="1239">
        <v>1820</v>
      </c>
      <c r="L131" s="1170"/>
      <c r="M131" s="1173" t="s">
        <v>493</v>
      </c>
      <c r="N131" s="1239">
        <v>1790</v>
      </c>
      <c r="O131" s="1170"/>
      <c r="P131" s="1173" t="s">
        <v>493</v>
      </c>
      <c r="Q131" s="1134" t="s">
        <v>495</v>
      </c>
      <c r="R131" s="1233">
        <v>14880</v>
      </c>
      <c r="S131" s="1204"/>
      <c r="T131" s="1236">
        <v>150</v>
      </c>
      <c r="U131" s="1170"/>
      <c r="V131" s="1173" t="s">
        <v>493</v>
      </c>
      <c r="W131" s="1134" t="s">
        <v>495</v>
      </c>
      <c r="X131" s="1233">
        <v>57930</v>
      </c>
      <c r="Y131" s="1173"/>
      <c r="Z131" s="1236">
        <v>570</v>
      </c>
      <c r="AA131" s="1170"/>
      <c r="AB131" s="1173" t="s">
        <v>493</v>
      </c>
      <c r="AC131" s="1165"/>
      <c r="AD131" s="38"/>
      <c r="AE131" s="214" t="s">
        <v>246</v>
      </c>
      <c r="AF131" s="215">
        <v>432800</v>
      </c>
      <c r="AG131" s="1134"/>
      <c r="AH131" s="219">
        <v>4320</v>
      </c>
      <c r="AI131" s="222"/>
      <c r="AJ131" s="1191"/>
      <c r="AK131" s="219"/>
      <c r="AL131" s="1134"/>
      <c r="AM131" s="1193"/>
      <c r="AN131" s="1134"/>
      <c r="AO131" s="1196"/>
      <c r="AP131" s="1201"/>
      <c r="AQ131" s="1181"/>
      <c r="AR131" s="1184"/>
      <c r="AS131" s="1186"/>
      <c r="AT131" s="1188" t="s">
        <v>516</v>
      </c>
      <c r="AU131" s="1190">
        <v>12300</v>
      </c>
      <c r="AV131" s="1198">
        <v>13700</v>
      </c>
      <c r="AW131" s="1134"/>
      <c r="AX131" s="1214"/>
      <c r="AY131" s="1134"/>
      <c r="AZ131" s="1199">
        <v>0.1</v>
      </c>
      <c r="BA131" s="1134"/>
      <c r="BB131" s="1214"/>
      <c r="BC131" s="1134"/>
      <c r="BD131" s="1196"/>
      <c r="BE131" s="1134"/>
      <c r="BF131" s="1217">
        <v>0.02</v>
      </c>
      <c r="BG131" s="1219">
        <v>0.05</v>
      </c>
      <c r="BH131" s="1219">
        <v>7.0000000000000007E-2</v>
      </c>
      <c r="BI131" s="1228">
        <v>0.1</v>
      </c>
      <c r="BJ131" s="224"/>
      <c r="BK131" s="221" t="s">
        <v>522</v>
      </c>
      <c r="BL131" s="110"/>
      <c r="BM131" s="78"/>
    </row>
    <row r="132" spans="1:65" s="51" customFormat="1" ht="13.5" customHeight="1">
      <c r="A132" s="1115"/>
      <c r="B132" s="1224"/>
      <c r="C132" s="1147"/>
      <c r="D132" s="1149"/>
      <c r="E132" s="112"/>
      <c r="F132" s="1193"/>
      <c r="G132" s="1205"/>
      <c r="H132" s="1193"/>
      <c r="I132" s="1205"/>
      <c r="J132" s="1134"/>
      <c r="K132" s="1168"/>
      <c r="L132" s="1171"/>
      <c r="M132" s="1174"/>
      <c r="N132" s="1168"/>
      <c r="O132" s="1171"/>
      <c r="P132" s="1174"/>
      <c r="Q132" s="1134"/>
      <c r="R132" s="1234"/>
      <c r="S132" s="1205"/>
      <c r="T132" s="1237"/>
      <c r="U132" s="1171"/>
      <c r="V132" s="1174"/>
      <c r="W132" s="1134"/>
      <c r="X132" s="1234"/>
      <c r="Y132" s="1174"/>
      <c r="Z132" s="1237"/>
      <c r="AA132" s="1171"/>
      <c r="AB132" s="1174"/>
      <c r="AC132" s="38"/>
      <c r="AD132" s="38"/>
      <c r="AE132" s="214" t="s">
        <v>506</v>
      </c>
      <c r="AF132" s="215">
        <v>458500</v>
      </c>
      <c r="AG132" s="1134"/>
      <c r="AH132" s="219">
        <v>4580</v>
      </c>
      <c r="AI132" s="222"/>
      <c r="AJ132" s="1191"/>
      <c r="AK132" s="219"/>
      <c r="AL132" s="38"/>
      <c r="AM132" s="1193"/>
      <c r="AN132" s="1134"/>
      <c r="AO132" s="1196"/>
      <c r="AP132" s="1201"/>
      <c r="AQ132" s="1181"/>
      <c r="AR132" s="1184"/>
      <c r="AS132" s="1186"/>
      <c r="AT132" s="1188"/>
      <c r="AU132" s="1190"/>
      <c r="AV132" s="1198"/>
      <c r="AW132" s="1134"/>
      <c r="AX132" s="1214"/>
      <c r="AY132" s="1134"/>
      <c r="AZ132" s="1199"/>
      <c r="BA132" s="1134"/>
      <c r="BB132" s="1214"/>
      <c r="BC132" s="1134"/>
      <c r="BD132" s="1196"/>
      <c r="BE132" s="1134"/>
      <c r="BF132" s="1217"/>
      <c r="BG132" s="1219"/>
      <c r="BH132" s="1219"/>
      <c r="BI132" s="1228"/>
      <c r="BJ132" s="224"/>
      <c r="BK132" s="225">
        <v>0.75</v>
      </c>
      <c r="BL132" s="110"/>
      <c r="BM132" s="78"/>
    </row>
    <row r="133" spans="1:65" s="51" customFormat="1" ht="13.5" customHeight="1">
      <c r="A133" s="1115"/>
      <c r="B133" s="1224"/>
      <c r="C133" s="1147"/>
      <c r="D133" s="1149"/>
      <c r="E133" s="112"/>
      <c r="F133" s="1193"/>
      <c r="G133" s="1205"/>
      <c r="H133" s="1193"/>
      <c r="I133" s="1205"/>
      <c r="J133" s="1134"/>
      <c r="K133" s="1168"/>
      <c r="L133" s="1171"/>
      <c r="M133" s="1174"/>
      <c r="N133" s="1168"/>
      <c r="O133" s="1171"/>
      <c r="P133" s="1174"/>
      <c r="Q133" s="1134"/>
      <c r="R133" s="1234"/>
      <c r="S133" s="1205"/>
      <c r="T133" s="1237"/>
      <c r="U133" s="1171"/>
      <c r="V133" s="1174"/>
      <c r="W133" s="1134"/>
      <c r="X133" s="1234"/>
      <c r="Y133" s="1174"/>
      <c r="Z133" s="1237"/>
      <c r="AA133" s="1171"/>
      <c r="AB133" s="1174"/>
      <c r="AC133" s="38"/>
      <c r="AD133" s="38"/>
      <c r="AE133" s="214" t="s">
        <v>507</v>
      </c>
      <c r="AF133" s="215">
        <v>484100</v>
      </c>
      <c r="AG133" s="1134"/>
      <c r="AH133" s="219">
        <v>4840</v>
      </c>
      <c r="AI133" s="222"/>
      <c r="AJ133" s="1191"/>
      <c r="AK133" s="219"/>
      <c r="AL133" s="38"/>
      <c r="AM133" s="1193"/>
      <c r="AN133" s="1134"/>
      <c r="AO133" s="1196"/>
      <c r="AP133" s="1201"/>
      <c r="AQ133" s="1181"/>
      <c r="AR133" s="1184"/>
      <c r="AS133" s="1186"/>
      <c r="AT133" s="1188" t="s">
        <v>517</v>
      </c>
      <c r="AU133" s="1190">
        <v>11000</v>
      </c>
      <c r="AV133" s="1198">
        <v>12300</v>
      </c>
      <c r="AW133" s="1134"/>
      <c r="AX133" s="1214"/>
      <c r="AY133" s="1134"/>
      <c r="AZ133" s="1199"/>
      <c r="BA133" s="1134"/>
      <c r="BB133" s="1214"/>
      <c r="BC133" s="1134"/>
      <c r="BD133" s="1196"/>
      <c r="BE133" s="1134"/>
      <c r="BF133" s="1217"/>
      <c r="BG133" s="1219"/>
      <c r="BH133" s="1219"/>
      <c r="BI133" s="1228"/>
      <c r="BJ133" s="224"/>
      <c r="BK133" s="221" t="s">
        <v>523</v>
      </c>
      <c r="BL133" s="110"/>
      <c r="BM133" s="78"/>
    </row>
    <row r="134" spans="1:65" s="51" customFormat="1" ht="13.5" customHeight="1">
      <c r="A134" s="1143"/>
      <c r="B134" s="1225"/>
      <c r="C134" s="1226"/>
      <c r="D134" s="1227"/>
      <c r="E134" s="112"/>
      <c r="F134" s="1194"/>
      <c r="G134" s="1206"/>
      <c r="H134" s="1194"/>
      <c r="I134" s="1206"/>
      <c r="J134" s="1134"/>
      <c r="K134" s="1240"/>
      <c r="L134" s="1172"/>
      <c r="M134" s="1175"/>
      <c r="N134" s="1240"/>
      <c r="O134" s="1172"/>
      <c r="P134" s="1175"/>
      <c r="Q134" s="1134"/>
      <c r="R134" s="1235"/>
      <c r="S134" s="1206"/>
      <c r="T134" s="1238"/>
      <c r="U134" s="1172"/>
      <c r="V134" s="1175"/>
      <c r="W134" s="1134"/>
      <c r="X134" s="1235"/>
      <c r="Y134" s="1175"/>
      <c r="Z134" s="1238"/>
      <c r="AA134" s="1172"/>
      <c r="AB134" s="1175"/>
      <c r="AC134" s="38"/>
      <c r="AD134" s="38"/>
      <c r="AE134" s="216" t="s">
        <v>508</v>
      </c>
      <c r="AF134" s="217">
        <v>509800</v>
      </c>
      <c r="AG134" s="1134"/>
      <c r="AH134" s="220">
        <v>5090</v>
      </c>
      <c r="AI134" s="222"/>
      <c r="AJ134" s="1191"/>
      <c r="AK134" s="220"/>
      <c r="AL134" s="38"/>
      <c r="AM134" s="1194"/>
      <c r="AN134" s="1134"/>
      <c r="AO134" s="1197"/>
      <c r="AP134" s="1201"/>
      <c r="AQ134" s="1182"/>
      <c r="AR134" s="1185"/>
      <c r="AS134" s="1186"/>
      <c r="AT134" s="1230"/>
      <c r="AU134" s="1231"/>
      <c r="AV134" s="1232"/>
      <c r="AW134" s="1134"/>
      <c r="AX134" s="1222"/>
      <c r="AY134" s="1134"/>
      <c r="AZ134" s="1200"/>
      <c r="BA134" s="1134"/>
      <c r="BB134" s="1222"/>
      <c r="BC134" s="1134"/>
      <c r="BD134" s="1197"/>
      <c r="BE134" s="1134"/>
      <c r="BF134" s="1218"/>
      <c r="BG134" s="1220"/>
      <c r="BH134" s="1220"/>
      <c r="BI134" s="1229"/>
      <c r="BJ134" s="224"/>
      <c r="BK134" s="226">
        <v>0.7</v>
      </c>
      <c r="BL134" s="110"/>
      <c r="BM134" s="78"/>
    </row>
    <row r="135" spans="1:65">
      <c r="T135" s="2"/>
      <c r="U135" s="2"/>
      <c r="V135" s="2"/>
      <c r="Z135" s="2"/>
      <c r="AA135" s="2"/>
      <c r="AB135" s="2"/>
      <c r="AM135" s="52"/>
      <c r="AO135" s="55"/>
      <c r="AX135" s="52"/>
      <c r="AZ135" s="52"/>
      <c r="BF135" s="52"/>
      <c r="BG135" s="52"/>
      <c r="BH135" s="52"/>
      <c r="BI135" s="52"/>
      <c r="BK135" s="52"/>
    </row>
  </sheetData>
  <sheetProtection selectLockedCells="1" selectUnlockedCells="1"/>
  <mergeCells count="1527">
    <mergeCell ref="T131:T134"/>
    <mergeCell ref="BI127:BI130"/>
    <mergeCell ref="BK127:BK128"/>
    <mergeCell ref="AT129:AT130"/>
    <mergeCell ref="AU129:AU130"/>
    <mergeCell ref="AV129:AV130"/>
    <mergeCell ref="BB127:BB134"/>
    <mergeCell ref="BC127:BC134"/>
    <mergeCell ref="BD127:BD134"/>
    <mergeCell ref="BE127:BE134"/>
    <mergeCell ref="BF127:BF130"/>
    <mergeCell ref="BG127:BG130"/>
    <mergeCell ref="BF131:BF134"/>
    <mergeCell ref="BG131:BG134"/>
    <mergeCell ref="AV127:AV128"/>
    <mergeCell ref="AW127:AW134"/>
    <mergeCell ref="AX127:AX134"/>
    <mergeCell ref="AY127:AY134"/>
    <mergeCell ref="AZ127:AZ130"/>
    <mergeCell ref="BA127:BA134"/>
    <mergeCell ref="AV131:AV132"/>
    <mergeCell ref="AZ131:AZ134"/>
    <mergeCell ref="BH131:BH134"/>
    <mergeCell ref="BI131:BI134"/>
    <mergeCell ref="AT133:AT134"/>
    <mergeCell ref="AU133:AU134"/>
    <mergeCell ref="AV133:AV134"/>
    <mergeCell ref="Q127:Q130"/>
    <mergeCell ref="R127:R130"/>
    <mergeCell ref="S127:S130"/>
    <mergeCell ref="T127:T130"/>
    <mergeCell ref="I127:I130"/>
    <mergeCell ref="J127:J130"/>
    <mergeCell ref="K127:K130"/>
    <mergeCell ref="L127:L130"/>
    <mergeCell ref="M127:M130"/>
    <mergeCell ref="N127:N130"/>
    <mergeCell ref="I131:I134"/>
    <mergeCell ref="J131:J134"/>
    <mergeCell ref="K131:K134"/>
    <mergeCell ref="L131:L134"/>
    <mergeCell ref="M131:M134"/>
    <mergeCell ref="N131:N134"/>
    <mergeCell ref="BH127:BH130"/>
    <mergeCell ref="AP127:AP134"/>
    <mergeCell ref="AQ127:AQ134"/>
    <mergeCell ref="AR127:AR134"/>
    <mergeCell ref="AS127:AS134"/>
    <mergeCell ref="U131:U134"/>
    <mergeCell ref="V131:V134"/>
    <mergeCell ref="W131:W134"/>
    <mergeCell ref="X131:X134"/>
    <mergeCell ref="Y131:Y134"/>
    <mergeCell ref="Z131:Z134"/>
    <mergeCell ref="O131:O134"/>
    <mergeCell ref="P131:P134"/>
    <mergeCell ref="Q131:Q134"/>
    <mergeCell ref="R131:R134"/>
    <mergeCell ref="S131:S134"/>
    <mergeCell ref="B127:B134"/>
    <mergeCell ref="C127:C134"/>
    <mergeCell ref="D127:D130"/>
    <mergeCell ref="F127:F130"/>
    <mergeCell ref="G127:G130"/>
    <mergeCell ref="H127:H130"/>
    <mergeCell ref="D131:D134"/>
    <mergeCell ref="F131:F134"/>
    <mergeCell ref="G131:G134"/>
    <mergeCell ref="H131:H134"/>
    <mergeCell ref="BH123:BH126"/>
    <mergeCell ref="BI123:BI126"/>
    <mergeCell ref="BK123:BK126"/>
    <mergeCell ref="AT125:AT126"/>
    <mergeCell ref="AU125:AU126"/>
    <mergeCell ref="AV125:AV126"/>
    <mergeCell ref="W123:W126"/>
    <mergeCell ref="X123:X126"/>
    <mergeCell ref="Y123:Y126"/>
    <mergeCell ref="Z123:Z126"/>
    <mergeCell ref="AA123:AA126"/>
    <mergeCell ref="AB123:AB126"/>
    <mergeCell ref="Q123:Q126"/>
    <mergeCell ref="R123:R126"/>
    <mergeCell ref="S123:S126"/>
    <mergeCell ref="T123:T126"/>
    <mergeCell ref="U123:U126"/>
    <mergeCell ref="V123:V126"/>
    <mergeCell ref="K123:K126"/>
    <mergeCell ref="L123:L126"/>
    <mergeCell ref="M123:M126"/>
    <mergeCell ref="N123:N126"/>
    <mergeCell ref="D123:D126"/>
    <mergeCell ref="F123:F126"/>
    <mergeCell ref="G123:G126"/>
    <mergeCell ref="H123:H126"/>
    <mergeCell ref="I123:I126"/>
    <mergeCell ref="J123:J126"/>
    <mergeCell ref="BH119:BH122"/>
    <mergeCell ref="BI119:BI122"/>
    <mergeCell ref="BJ119:BJ126"/>
    <mergeCell ref="BK119:BK122"/>
    <mergeCell ref="AT121:AT122"/>
    <mergeCell ref="AU121:AU122"/>
    <mergeCell ref="AV121:AV122"/>
    <mergeCell ref="AT123:AT124"/>
    <mergeCell ref="AU123:AU124"/>
    <mergeCell ref="AV123:AV124"/>
    <mergeCell ref="BB119:BB126"/>
    <mergeCell ref="BC119:BC126"/>
    <mergeCell ref="BD119:BD126"/>
    <mergeCell ref="BE119:BE126"/>
    <mergeCell ref="BF119:BF122"/>
    <mergeCell ref="BG119:BG122"/>
    <mergeCell ref="BF123:BF126"/>
    <mergeCell ref="BG123:BG126"/>
    <mergeCell ref="AV119:AV120"/>
    <mergeCell ref="AW119:AW126"/>
    <mergeCell ref="AX119:AX126"/>
    <mergeCell ref="AY119:AY126"/>
    <mergeCell ref="AZ119:AZ122"/>
    <mergeCell ref="BA119:BA126"/>
    <mergeCell ref="AZ123:AZ126"/>
    <mergeCell ref="AP119:AP126"/>
    <mergeCell ref="AQ119:AQ126"/>
    <mergeCell ref="AR119:AR126"/>
    <mergeCell ref="AS119:AS126"/>
    <mergeCell ref="AT119:AT120"/>
    <mergeCell ref="AU119:AU120"/>
    <mergeCell ref="AG119:AG134"/>
    <mergeCell ref="AJ119:AJ134"/>
    <mergeCell ref="AL119:AL123"/>
    <mergeCell ref="AM119:AM126"/>
    <mergeCell ref="AN119:AN126"/>
    <mergeCell ref="AO119:AO126"/>
    <mergeCell ref="AL127:AL131"/>
    <mergeCell ref="AM127:AM134"/>
    <mergeCell ref="AN127:AN134"/>
    <mergeCell ref="AO127:AO134"/>
    <mergeCell ref="AT127:AT128"/>
    <mergeCell ref="AU127:AU128"/>
    <mergeCell ref="AT131:AT132"/>
    <mergeCell ref="AU131:AU132"/>
    <mergeCell ref="Y119:Y122"/>
    <mergeCell ref="Z119:Z122"/>
    <mergeCell ref="AA119:AA122"/>
    <mergeCell ref="AB119:AB122"/>
    <mergeCell ref="AC119:AC131"/>
    <mergeCell ref="AE119:AF120"/>
    <mergeCell ref="AA127:AA130"/>
    <mergeCell ref="AB127:AB130"/>
    <mergeCell ref="AA131:AA134"/>
    <mergeCell ref="AB131:AB134"/>
    <mergeCell ref="S119:S122"/>
    <mergeCell ref="T119:T122"/>
    <mergeCell ref="U119:U122"/>
    <mergeCell ref="V119:V122"/>
    <mergeCell ref="W119:W122"/>
    <mergeCell ref="X119:X122"/>
    <mergeCell ref="M119:M122"/>
    <mergeCell ref="N119:N122"/>
    <mergeCell ref="O119:O122"/>
    <mergeCell ref="P119:P122"/>
    <mergeCell ref="Q119:Q122"/>
    <mergeCell ref="R119:R122"/>
    <mergeCell ref="O123:O126"/>
    <mergeCell ref="P123:P126"/>
    <mergeCell ref="U127:U130"/>
    <mergeCell ref="V127:V130"/>
    <mergeCell ref="W127:W130"/>
    <mergeCell ref="X127:X130"/>
    <mergeCell ref="Y127:Y130"/>
    <mergeCell ref="Z127:Z130"/>
    <mergeCell ref="O127:O130"/>
    <mergeCell ref="P127:P130"/>
    <mergeCell ref="G119:G122"/>
    <mergeCell ref="H119:H122"/>
    <mergeCell ref="I119:I122"/>
    <mergeCell ref="J119:J122"/>
    <mergeCell ref="K119:K122"/>
    <mergeCell ref="L119:L122"/>
    <mergeCell ref="BH115:BH118"/>
    <mergeCell ref="BI115:BI118"/>
    <mergeCell ref="AT117:AT118"/>
    <mergeCell ref="AU117:AU118"/>
    <mergeCell ref="AV117:AV118"/>
    <mergeCell ref="A119:A134"/>
    <mergeCell ref="B119:B126"/>
    <mergeCell ref="C119:C126"/>
    <mergeCell ref="D119:D122"/>
    <mergeCell ref="F119:F122"/>
    <mergeCell ref="U115:U118"/>
    <mergeCell ref="V115:V118"/>
    <mergeCell ref="W115:W118"/>
    <mergeCell ref="X115:X118"/>
    <mergeCell ref="Y115:Y118"/>
    <mergeCell ref="Z115:Z118"/>
    <mergeCell ref="O115:O118"/>
    <mergeCell ref="P115:P118"/>
    <mergeCell ref="Q115:Q118"/>
    <mergeCell ref="R115:R118"/>
    <mergeCell ref="S115:S118"/>
    <mergeCell ref="T115:T118"/>
    <mergeCell ref="I115:I118"/>
    <mergeCell ref="J115:J118"/>
    <mergeCell ref="K115:K118"/>
    <mergeCell ref="L115:L118"/>
    <mergeCell ref="Q111:Q114"/>
    <mergeCell ref="R111:R114"/>
    <mergeCell ref="S111:S114"/>
    <mergeCell ref="T111:T114"/>
    <mergeCell ref="I111:I114"/>
    <mergeCell ref="J111:J114"/>
    <mergeCell ref="K111:K114"/>
    <mergeCell ref="L111:L114"/>
    <mergeCell ref="M111:M114"/>
    <mergeCell ref="N111:N114"/>
    <mergeCell ref="M115:M118"/>
    <mergeCell ref="N115:N118"/>
    <mergeCell ref="BH111:BH114"/>
    <mergeCell ref="BI111:BI114"/>
    <mergeCell ref="BK111:BK112"/>
    <mergeCell ref="AT113:AT114"/>
    <mergeCell ref="AU113:AU114"/>
    <mergeCell ref="AV113:AV114"/>
    <mergeCell ref="BB111:BB118"/>
    <mergeCell ref="BC111:BC118"/>
    <mergeCell ref="BD111:BD118"/>
    <mergeCell ref="BE111:BE118"/>
    <mergeCell ref="BF111:BF114"/>
    <mergeCell ref="BG111:BG114"/>
    <mergeCell ref="BF115:BF118"/>
    <mergeCell ref="BG115:BG118"/>
    <mergeCell ref="AV111:AV112"/>
    <mergeCell ref="AW111:AW118"/>
    <mergeCell ref="AX111:AX118"/>
    <mergeCell ref="AY111:AY118"/>
    <mergeCell ref="AZ111:AZ114"/>
    <mergeCell ref="BA111:BA118"/>
    <mergeCell ref="B111:B118"/>
    <mergeCell ref="C111:C118"/>
    <mergeCell ref="D111:D114"/>
    <mergeCell ref="F111:F114"/>
    <mergeCell ref="G111:G114"/>
    <mergeCell ref="H111:H114"/>
    <mergeCell ref="D115:D118"/>
    <mergeCell ref="F115:F118"/>
    <mergeCell ref="G115:G118"/>
    <mergeCell ref="H115:H118"/>
    <mergeCell ref="BH107:BH110"/>
    <mergeCell ref="BI107:BI110"/>
    <mergeCell ref="BK107:BK110"/>
    <mergeCell ref="AT109:AT110"/>
    <mergeCell ref="AU109:AU110"/>
    <mergeCell ref="AV109:AV110"/>
    <mergeCell ref="W107:W110"/>
    <mergeCell ref="X107:X110"/>
    <mergeCell ref="Y107:Y110"/>
    <mergeCell ref="Z107:Z110"/>
    <mergeCell ref="AA107:AA110"/>
    <mergeCell ref="AB107:AB110"/>
    <mergeCell ref="Q107:Q110"/>
    <mergeCell ref="R107:R110"/>
    <mergeCell ref="S107:S110"/>
    <mergeCell ref="T107:T110"/>
    <mergeCell ref="U107:U110"/>
    <mergeCell ref="V107:V110"/>
    <mergeCell ref="K107:K110"/>
    <mergeCell ref="L107:L110"/>
    <mergeCell ref="M107:M110"/>
    <mergeCell ref="N107:N110"/>
    <mergeCell ref="D107:D110"/>
    <mergeCell ref="F107:F110"/>
    <mergeCell ref="G107:G110"/>
    <mergeCell ref="H107:H110"/>
    <mergeCell ref="I107:I110"/>
    <mergeCell ref="J107:J110"/>
    <mergeCell ref="BH103:BH106"/>
    <mergeCell ref="BI103:BI106"/>
    <mergeCell ref="BJ103:BJ110"/>
    <mergeCell ref="BK103:BK106"/>
    <mergeCell ref="AT105:AT106"/>
    <mergeCell ref="AU105:AU106"/>
    <mergeCell ref="AV105:AV106"/>
    <mergeCell ref="AT107:AT108"/>
    <mergeCell ref="AU107:AU108"/>
    <mergeCell ref="AV107:AV108"/>
    <mergeCell ref="BB103:BB110"/>
    <mergeCell ref="BC103:BC110"/>
    <mergeCell ref="BD103:BD110"/>
    <mergeCell ref="BE103:BE110"/>
    <mergeCell ref="BF103:BF106"/>
    <mergeCell ref="BG103:BG106"/>
    <mergeCell ref="BF107:BF110"/>
    <mergeCell ref="BG107:BG110"/>
    <mergeCell ref="AV103:AV104"/>
    <mergeCell ref="AW103:AW110"/>
    <mergeCell ref="AX103:AX110"/>
    <mergeCell ref="AY103:AY110"/>
    <mergeCell ref="AZ103:AZ106"/>
    <mergeCell ref="BA103:BA110"/>
    <mergeCell ref="AZ107:AZ110"/>
    <mergeCell ref="AP103:AP110"/>
    <mergeCell ref="AQ103:AQ110"/>
    <mergeCell ref="AR103:AR110"/>
    <mergeCell ref="AS103:AS110"/>
    <mergeCell ref="AT103:AT104"/>
    <mergeCell ref="AU103:AU104"/>
    <mergeCell ref="AG103:AG118"/>
    <mergeCell ref="AJ103:AJ118"/>
    <mergeCell ref="AL103:AL107"/>
    <mergeCell ref="AM103:AM110"/>
    <mergeCell ref="AN103:AN110"/>
    <mergeCell ref="AO103:AO110"/>
    <mergeCell ref="AL111:AL115"/>
    <mergeCell ref="AM111:AM118"/>
    <mergeCell ref="AN111:AN118"/>
    <mergeCell ref="AO111:AO118"/>
    <mergeCell ref="AV115:AV116"/>
    <mergeCell ref="AZ115:AZ118"/>
    <mergeCell ref="AP111:AP118"/>
    <mergeCell ref="AQ111:AQ118"/>
    <mergeCell ref="AR111:AR118"/>
    <mergeCell ref="AS111:AS118"/>
    <mergeCell ref="AT111:AT112"/>
    <mergeCell ref="AU111:AU112"/>
    <mergeCell ref="AT115:AT116"/>
    <mergeCell ref="AU115:AU116"/>
    <mergeCell ref="Y103:Y106"/>
    <mergeCell ref="Z103:Z106"/>
    <mergeCell ref="AA103:AA106"/>
    <mergeCell ref="AB103:AB106"/>
    <mergeCell ref="AC103:AC115"/>
    <mergeCell ref="AE103:AF104"/>
    <mergeCell ref="AA111:AA114"/>
    <mergeCell ref="AB111:AB114"/>
    <mergeCell ref="AA115:AA118"/>
    <mergeCell ref="AB115:AB118"/>
    <mergeCell ref="S103:S106"/>
    <mergeCell ref="T103:T106"/>
    <mergeCell ref="U103:U106"/>
    <mergeCell ref="V103:V106"/>
    <mergeCell ref="W103:W106"/>
    <mergeCell ref="X103:X106"/>
    <mergeCell ref="M103:M106"/>
    <mergeCell ref="N103:N106"/>
    <mergeCell ref="O103:O106"/>
    <mergeCell ref="P103:P106"/>
    <mergeCell ref="Q103:Q106"/>
    <mergeCell ref="R103:R106"/>
    <mergeCell ref="O107:O110"/>
    <mergeCell ref="P107:P110"/>
    <mergeCell ref="U111:U114"/>
    <mergeCell ref="V111:V114"/>
    <mergeCell ref="W111:W114"/>
    <mergeCell ref="X111:X114"/>
    <mergeCell ref="Y111:Y114"/>
    <mergeCell ref="Z111:Z114"/>
    <mergeCell ref="O111:O114"/>
    <mergeCell ref="P111:P114"/>
    <mergeCell ref="G103:G106"/>
    <mergeCell ref="H103:H106"/>
    <mergeCell ref="I103:I106"/>
    <mergeCell ref="J103:J106"/>
    <mergeCell ref="K103:K106"/>
    <mergeCell ref="L103:L106"/>
    <mergeCell ref="BH99:BH102"/>
    <mergeCell ref="BI99:BI102"/>
    <mergeCell ref="AT101:AT102"/>
    <mergeCell ref="AU101:AU102"/>
    <mergeCell ref="AV101:AV102"/>
    <mergeCell ref="A103:A118"/>
    <mergeCell ref="B103:B110"/>
    <mergeCell ref="C103:C110"/>
    <mergeCell ref="D103:D106"/>
    <mergeCell ref="F103:F106"/>
    <mergeCell ref="U99:U102"/>
    <mergeCell ref="V99:V102"/>
    <mergeCell ref="W99:W102"/>
    <mergeCell ref="X99:X102"/>
    <mergeCell ref="Y99:Y102"/>
    <mergeCell ref="Z99:Z102"/>
    <mergeCell ref="O99:O102"/>
    <mergeCell ref="P99:P102"/>
    <mergeCell ref="Q99:Q102"/>
    <mergeCell ref="R99:R102"/>
    <mergeCell ref="S99:S102"/>
    <mergeCell ref="T99:T102"/>
    <mergeCell ref="I99:I102"/>
    <mergeCell ref="J99:J102"/>
    <mergeCell ref="K99:K102"/>
    <mergeCell ref="L99:L102"/>
    <mergeCell ref="Q95:Q98"/>
    <mergeCell ref="R95:R98"/>
    <mergeCell ref="S95:S98"/>
    <mergeCell ref="T95:T98"/>
    <mergeCell ref="I95:I98"/>
    <mergeCell ref="J95:J98"/>
    <mergeCell ref="K95:K98"/>
    <mergeCell ref="L95:L98"/>
    <mergeCell ref="M95:M98"/>
    <mergeCell ref="N95:N98"/>
    <mergeCell ref="M99:M102"/>
    <mergeCell ref="N99:N102"/>
    <mergeCell ref="BH95:BH98"/>
    <mergeCell ref="BI95:BI98"/>
    <mergeCell ref="BK95:BK96"/>
    <mergeCell ref="AT97:AT98"/>
    <mergeCell ref="AU97:AU98"/>
    <mergeCell ref="AV97:AV98"/>
    <mergeCell ref="BB95:BB102"/>
    <mergeCell ref="BC95:BC102"/>
    <mergeCell ref="BD95:BD102"/>
    <mergeCell ref="BE95:BE102"/>
    <mergeCell ref="BF95:BF98"/>
    <mergeCell ref="BG95:BG98"/>
    <mergeCell ref="BF99:BF102"/>
    <mergeCell ref="BG99:BG102"/>
    <mergeCell ref="AV95:AV96"/>
    <mergeCell ref="AW95:AW102"/>
    <mergeCell ref="AX95:AX102"/>
    <mergeCell ref="AY95:AY102"/>
    <mergeCell ref="AZ95:AZ98"/>
    <mergeCell ref="BA95:BA102"/>
    <mergeCell ref="B95:B102"/>
    <mergeCell ref="C95:C102"/>
    <mergeCell ref="D95:D98"/>
    <mergeCell ref="F95:F98"/>
    <mergeCell ref="G95:G98"/>
    <mergeCell ref="H95:H98"/>
    <mergeCell ref="D99:D102"/>
    <mergeCell ref="F99:F102"/>
    <mergeCell ref="G99:G102"/>
    <mergeCell ref="H99:H102"/>
    <mergeCell ref="BH91:BH94"/>
    <mergeCell ref="BI91:BI94"/>
    <mergeCell ref="BK91:BK94"/>
    <mergeCell ref="AT93:AT94"/>
    <mergeCell ref="AU93:AU94"/>
    <mergeCell ref="AV93:AV94"/>
    <mergeCell ref="W91:W94"/>
    <mergeCell ref="X91:X94"/>
    <mergeCell ref="Y91:Y94"/>
    <mergeCell ref="Z91:Z94"/>
    <mergeCell ref="AA91:AA94"/>
    <mergeCell ref="AB91:AB94"/>
    <mergeCell ref="Q91:Q94"/>
    <mergeCell ref="R91:R94"/>
    <mergeCell ref="S91:S94"/>
    <mergeCell ref="T91:T94"/>
    <mergeCell ref="U91:U94"/>
    <mergeCell ref="V91:V94"/>
    <mergeCell ref="K91:K94"/>
    <mergeCell ref="L91:L94"/>
    <mergeCell ref="M91:M94"/>
    <mergeCell ref="N91:N94"/>
    <mergeCell ref="D91:D94"/>
    <mergeCell ref="F91:F94"/>
    <mergeCell ref="G91:G94"/>
    <mergeCell ref="H91:H94"/>
    <mergeCell ref="I91:I94"/>
    <mergeCell ref="J91:J94"/>
    <mergeCell ref="BH87:BH90"/>
    <mergeCell ref="BI87:BI90"/>
    <mergeCell ref="BJ87:BJ94"/>
    <mergeCell ref="BK87:BK90"/>
    <mergeCell ref="AT89:AT90"/>
    <mergeCell ref="AU89:AU90"/>
    <mergeCell ref="AV89:AV90"/>
    <mergeCell ref="AT91:AT92"/>
    <mergeCell ref="AU91:AU92"/>
    <mergeCell ref="AV91:AV92"/>
    <mergeCell ref="BB87:BB94"/>
    <mergeCell ref="BC87:BC94"/>
    <mergeCell ref="BD87:BD94"/>
    <mergeCell ref="BE87:BE94"/>
    <mergeCell ref="BF87:BF90"/>
    <mergeCell ref="BG87:BG90"/>
    <mergeCell ref="BF91:BF94"/>
    <mergeCell ref="BG91:BG94"/>
    <mergeCell ref="AV87:AV88"/>
    <mergeCell ref="AW87:AW94"/>
    <mergeCell ref="AX87:AX94"/>
    <mergeCell ref="AY87:AY94"/>
    <mergeCell ref="AZ87:AZ90"/>
    <mergeCell ref="BA87:BA94"/>
    <mergeCell ref="AZ91:AZ94"/>
    <mergeCell ref="AP87:AP94"/>
    <mergeCell ref="AQ87:AQ94"/>
    <mergeCell ref="AR87:AR94"/>
    <mergeCell ref="AS87:AS94"/>
    <mergeCell ref="AT87:AT88"/>
    <mergeCell ref="AU87:AU88"/>
    <mergeCell ref="AG87:AG102"/>
    <mergeCell ref="AJ87:AJ102"/>
    <mergeCell ref="AL87:AL91"/>
    <mergeCell ref="AM87:AM94"/>
    <mergeCell ref="AN87:AN94"/>
    <mergeCell ref="AO87:AO94"/>
    <mergeCell ref="AL95:AL99"/>
    <mergeCell ref="AM95:AM102"/>
    <mergeCell ref="AN95:AN102"/>
    <mergeCell ref="AO95:AO102"/>
    <mergeCell ref="AV99:AV100"/>
    <mergeCell ref="AZ99:AZ102"/>
    <mergeCell ref="AP95:AP102"/>
    <mergeCell ref="AQ95:AQ102"/>
    <mergeCell ref="AR95:AR102"/>
    <mergeCell ref="AS95:AS102"/>
    <mergeCell ref="AT95:AT96"/>
    <mergeCell ref="AU95:AU96"/>
    <mergeCell ref="AT99:AT100"/>
    <mergeCell ref="AU99:AU100"/>
    <mergeCell ref="Y87:Y90"/>
    <mergeCell ref="Z87:Z90"/>
    <mergeCell ref="AA87:AA90"/>
    <mergeCell ref="AB87:AB90"/>
    <mergeCell ref="AC87:AC99"/>
    <mergeCell ref="AE87:AF88"/>
    <mergeCell ref="AA95:AA98"/>
    <mergeCell ref="AB95:AB98"/>
    <mergeCell ref="AA99:AA102"/>
    <mergeCell ref="AB99:AB102"/>
    <mergeCell ref="S87:S90"/>
    <mergeCell ref="T87:T90"/>
    <mergeCell ref="U87:U90"/>
    <mergeCell ref="V87:V90"/>
    <mergeCell ref="W87:W90"/>
    <mergeCell ref="X87:X90"/>
    <mergeCell ref="M87:M90"/>
    <mergeCell ref="N87:N90"/>
    <mergeCell ref="O87:O90"/>
    <mergeCell ref="P87:P90"/>
    <mergeCell ref="Q87:Q90"/>
    <mergeCell ref="R87:R90"/>
    <mergeCell ref="O91:O94"/>
    <mergeCell ref="P91:P94"/>
    <mergeCell ref="U95:U98"/>
    <mergeCell ref="V95:V98"/>
    <mergeCell ref="W95:W98"/>
    <mergeCell ref="X95:X98"/>
    <mergeCell ref="Y95:Y98"/>
    <mergeCell ref="Z95:Z98"/>
    <mergeCell ref="O95:O98"/>
    <mergeCell ref="P95:P98"/>
    <mergeCell ref="G87:G90"/>
    <mergeCell ref="H87:H90"/>
    <mergeCell ref="I87:I90"/>
    <mergeCell ref="J87:J90"/>
    <mergeCell ref="K87:K90"/>
    <mergeCell ref="L87:L90"/>
    <mergeCell ref="BH83:BH86"/>
    <mergeCell ref="BI83:BI86"/>
    <mergeCell ref="AT85:AT86"/>
    <mergeCell ref="AU85:AU86"/>
    <mergeCell ref="AV85:AV86"/>
    <mergeCell ref="A87:A102"/>
    <mergeCell ref="B87:B94"/>
    <mergeCell ref="C87:C94"/>
    <mergeCell ref="D87:D90"/>
    <mergeCell ref="F87:F90"/>
    <mergeCell ref="U83:U86"/>
    <mergeCell ref="V83:V86"/>
    <mergeCell ref="W83:W86"/>
    <mergeCell ref="X83:X86"/>
    <mergeCell ref="Y83:Y86"/>
    <mergeCell ref="Z83:Z86"/>
    <mergeCell ref="O83:O86"/>
    <mergeCell ref="P83:P86"/>
    <mergeCell ref="Q83:Q86"/>
    <mergeCell ref="R83:R86"/>
    <mergeCell ref="S83:S86"/>
    <mergeCell ref="T83:T86"/>
    <mergeCell ref="I83:I86"/>
    <mergeCell ref="J83:J86"/>
    <mergeCell ref="K83:K86"/>
    <mergeCell ref="L83:L86"/>
    <mergeCell ref="Q79:Q82"/>
    <mergeCell ref="R79:R82"/>
    <mergeCell ref="S79:S82"/>
    <mergeCell ref="T79:T82"/>
    <mergeCell ref="I79:I82"/>
    <mergeCell ref="J79:J82"/>
    <mergeCell ref="K79:K82"/>
    <mergeCell ref="L79:L82"/>
    <mergeCell ref="M79:M82"/>
    <mergeCell ref="N79:N82"/>
    <mergeCell ref="M83:M86"/>
    <mergeCell ref="N83:N86"/>
    <mergeCell ref="BH79:BH82"/>
    <mergeCell ref="BI79:BI82"/>
    <mergeCell ref="BK79:BK80"/>
    <mergeCell ref="AT81:AT82"/>
    <mergeCell ref="AU81:AU82"/>
    <mergeCell ref="AV81:AV82"/>
    <mergeCell ref="BB79:BB86"/>
    <mergeCell ref="BC79:BC86"/>
    <mergeCell ref="BD79:BD86"/>
    <mergeCell ref="BE79:BE86"/>
    <mergeCell ref="BF79:BF82"/>
    <mergeCell ref="BG79:BG82"/>
    <mergeCell ref="BF83:BF86"/>
    <mergeCell ref="BG83:BG86"/>
    <mergeCell ref="AV79:AV80"/>
    <mergeCell ref="AW79:AW86"/>
    <mergeCell ref="AX79:AX86"/>
    <mergeCell ref="AY79:AY86"/>
    <mergeCell ref="AZ79:AZ82"/>
    <mergeCell ref="BA79:BA86"/>
    <mergeCell ref="B79:B86"/>
    <mergeCell ref="C79:C86"/>
    <mergeCell ref="D79:D82"/>
    <mergeCell ref="F79:F82"/>
    <mergeCell ref="G79:G82"/>
    <mergeCell ref="H79:H82"/>
    <mergeCell ref="D83:D86"/>
    <mergeCell ref="F83:F86"/>
    <mergeCell ref="G83:G86"/>
    <mergeCell ref="H83:H86"/>
    <mergeCell ref="BH75:BH78"/>
    <mergeCell ref="BI75:BI78"/>
    <mergeCell ref="BK75:BK78"/>
    <mergeCell ref="AT77:AT78"/>
    <mergeCell ref="AU77:AU78"/>
    <mergeCell ref="AV77:AV78"/>
    <mergeCell ref="W75:W78"/>
    <mergeCell ref="X75:X78"/>
    <mergeCell ref="Y75:Y78"/>
    <mergeCell ref="Z75:Z78"/>
    <mergeCell ref="AA75:AA78"/>
    <mergeCell ref="AB75:AB78"/>
    <mergeCell ref="Q75:Q78"/>
    <mergeCell ref="R75:R78"/>
    <mergeCell ref="S75:S78"/>
    <mergeCell ref="T75:T78"/>
    <mergeCell ref="U75:U78"/>
    <mergeCell ref="V75:V78"/>
    <mergeCell ref="K75:K78"/>
    <mergeCell ref="L75:L78"/>
    <mergeCell ref="M75:M78"/>
    <mergeCell ref="N75:N78"/>
    <mergeCell ref="D75:D78"/>
    <mergeCell ref="F75:F78"/>
    <mergeCell ref="G75:G78"/>
    <mergeCell ref="H75:H78"/>
    <mergeCell ref="I75:I78"/>
    <mergeCell ref="J75:J78"/>
    <mergeCell ref="BH71:BH74"/>
    <mergeCell ref="BI71:BI74"/>
    <mergeCell ref="BJ71:BJ78"/>
    <mergeCell ref="BK71:BK74"/>
    <mergeCell ref="AT73:AT74"/>
    <mergeCell ref="AU73:AU74"/>
    <mergeCell ref="AV73:AV74"/>
    <mergeCell ref="AT75:AT76"/>
    <mergeCell ref="AU75:AU76"/>
    <mergeCell ref="AV75:AV76"/>
    <mergeCell ref="BB71:BB78"/>
    <mergeCell ref="BC71:BC78"/>
    <mergeCell ref="BD71:BD78"/>
    <mergeCell ref="BE71:BE78"/>
    <mergeCell ref="BF71:BF74"/>
    <mergeCell ref="BG71:BG74"/>
    <mergeCell ref="BF75:BF78"/>
    <mergeCell ref="BG75:BG78"/>
    <mergeCell ref="AV71:AV72"/>
    <mergeCell ref="AW71:AW78"/>
    <mergeCell ref="AX71:AX78"/>
    <mergeCell ref="AY71:AY78"/>
    <mergeCell ref="AZ71:AZ74"/>
    <mergeCell ref="BA71:BA78"/>
    <mergeCell ref="AZ75:AZ78"/>
    <mergeCell ref="AP71:AP78"/>
    <mergeCell ref="AQ71:AQ78"/>
    <mergeCell ref="AR71:AR78"/>
    <mergeCell ref="AS71:AS78"/>
    <mergeCell ref="AT71:AT72"/>
    <mergeCell ref="AU71:AU72"/>
    <mergeCell ref="AG71:AG86"/>
    <mergeCell ref="AJ71:AJ86"/>
    <mergeCell ref="AL71:AL75"/>
    <mergeCell ref="AM71:AM78"/>
    <mergeCell ref="AN71:AN78"/>
    <mergeCell ref="AO71:AO78"/>
    <mergeCell ref="AL79:AL83"/>
    <mergeCell ref="AM79:AM86"/>
    <mergeCell ref="AN79:AN86"/>
    <mergeCell ref="AO79:AO86"/>
    <mergeCell ref="AV83:AV84"/>
    <mergeCell ref="AZ83:AZ86"/>
    <mergeCell ref="AP79:AP86"/>
    <mergeCell ref="AQ79:AQ86"/>
    <mergeCell ref="AR79:AR86"/>
    <mergeCell ref="AS79:AS86"/>
    <mergeCell ref="AT79:AT80"/>
    <mergeCell ref="AU79:AU80"/>
    <mergeCell ref="AT83:AT84"/>
    <mergeCell ref="AU83:AU84"/>
    <mergeCell ref="Y71:Y74"/>
    <mergeCell ref="Z71:Z74"/>
    <mergeCell ref="AA71:AA74"/>
    <mergeCell ref="AB71:AB74"/>
    <mergeCell ref="AC71:AC83"/>
    <mergeCell ref="AE71:AF72"/>
    <mergeCell ref="AA79:AA82"/>
    <mergeCell ref="AB79:AB82"/>
    <mergeCell ref="AA83:AA86"/>
    <mergeCell ref="AB83:AB86"/>
    <mergeCell ref="S71:S74"/>
    <mergeCell ref="T71:T74"/>
    <mergeCell ref="U71:U74"/>
    <mergeCell ref="V71:V74"/>
    <mergeCell ref="W71:W74"/>
    <mergeCell ref="X71:X74"/>
    <mergeCell ref="M71:M74"/>
    <mergeCell ref="N71:N74"/>
    <mergeCell ref="O71:O74"/>
    <mergeCell ref="P71:P74"/>
    <mergeCell ref="Q71:Q74"/>
    <mergeCell ref="R71:R74"/>
    <mergeCell ref="O75:O78"/>
    <mergeCell ref="P75:P78"/>
    <mergeCell ref="U79:U82"/>
    <mergeCell ref="V79:V82"/>
    <mergeCell ref="W79:W82"/>
    <mergeCell ref="X79:X82"/>
    <mergeCell ref="Y79:Y82"/>
    <mergeCell ref="Z79:Z82"/>
    <mergeCell ref="O79:O82"/>
    <mergeCell ref="P79:P82"/>
    <mergeCell ref="G71:G74"/>
    <mergeCell ref="H71:H74"/>
    <mergeCell ref="I71:I74"/>
    <mergeCell ref="J71:J74"/>
    <mergeCell ref="K71:K74"/>
    <mergeCell ref="L71:L74"/>
    <mergeCell ref="BH67:BH70"/>
    <mergeCell ref="BI67:BI70"/>
    <mergeCell ref="AT69:AT70"/>
    <mergeCell ref="AU69:AU70"/>
    <mergeCell ref="AV69:AV70"/>
    <mergeCell ref="A71:A86"/>
    <mergeCell ref="B71:B78"/>
    <mergeCell ref="C71:C78"/>
    <mergeCell ref="D71:D74"/>
    <mergeCell ref="F71:F74"/>
    <mergeCell ref="U67:U70"/>
    <mergeCell ref="V67:V70"/>
    <mergeCell ref="W67:W70"/>
    <mergeCell ref="X67:X70"/>
    <mergeCell ref="Y67:Y70"/>
    <mergeCell ref="Z67:Z70"/>
    <mergeCell ref="O67:O70"/>
    <mergeCell ref="P67:P70"/>
    <mergeCell ref="Q67:Q70"/>
    <mergeCell ref="R67:R70"/>
    <mergeCell ref="S67:S70"/>
    <mergeCell ref="T67:T70"/>
    <mergeCell ref="I67:I70"/>
    <mergeCell ref="J67:J70"/>
    <mergeCell ref="K67:K70"/>
    <mergeCell ref="L67:L70"/>
    <mergeCell ref="Q63:Q66"/>
    <mergeCell ref="R63:R66"/>
    <mergeCell ref="S63:S66"/>
    <mergeCell ref="T63:T66"/>
    <mergeCell ref="I63:I66"/>
    <mergeCell ref="J63:J66"/>
    <mergeCell ref="K63:K66"/>
    <mergeCell ref="L63:L66"/>
    <mergeCell ref="M63:M66"/>
    <mergeCell ref="N63:N66"/>
    <mergeCell ref="M67:M70"/>
    <mergeCell ref="N67:N70"/>
    <mergeCell ref="BH63:BH66"/>
    <mergeCell ref="BI63:BI66"/>
    <mergeCell ref="BK63:BK64"/>
    <mergeCell ref="AT65:AT66"/>
    <mergeCell ref="AU65:AU66"/>
    <mergeCell ref="AV65:AV66"/>
    <mergeCell ref="BB63:BB70"/>
    <mergeCell ref="BC63:BC70"/>
    <mergeCell ref="BD63:BD70"/>
    <mergeCell ref="BE63:BE70"/>
    <mergeCell ref="BF63:BF66"/>
    <mergeCell ref="BG63:BG66"/>
    <mergeCell ref="BF67:BF70"/>
    <mergeCell ref="BG67:BG70"/>
    <mergeCell ref="AV63:AV64"/>
    <mergeCell ref="AW63:AW70"/>
    <mergeCell ref="AX63:AX70"/>
    <mergeCell ref="AY63:AY70"/>
    <mergeCell ref="AZ63:AZ66"/>
    <mergeCell ref="BA63:BA70"/>
    <mergeCell ref="B63:B70"/>
    <mergeCell ref="C63:C70"/>
    <mergeCell ref="D63:D66"/>
    <mergeCell ref="F63:F66"/>
    <mergeCell ref="G63:G66"/>
    <mergeCell ref="H63:H66"/>
    <mergeCell ref="D67:D70"/>
    <mergeCell ref="F67:F70"/>
    <mergeCell ref="G67:G70"/>
    <mergeCell ref="H67:H70"/>
    <mergeCell ref="BH59:BH62"/>
    <mergeCell ref="BI59:BI62"/>
    <mergeCell ref="BK59:BK62"/>
    <mergeCell ref="AT61:AT62"/>
    <mergeCell ref="AU61:AU62"/>
    <mergeCell ref="AV61:AV62"/>
    <mergeCell ref="W59:W62"/>
    <mergeCell ref="X59:X62"/>
    <mergeCell ref="Y59:Y62"/>
    <mergeCell ref="Z59:Z62"/>
    <mergeCell ref="AA59:AA62"/>
    <mergeCell ref="AB59:AB62"/>
    <mergeCell ref="Q59:Q62"/>
    <mergeCell ref="R59:R62"/>
    <mergeCell ref="S59:S62"/>
    <mergeCell ref="T59:T62"/>
    <mergeCell ref="U59:U62"/>
    <mergeCell ref="V59:V62"/>
    <mergeCell ref="K59:K62"/>
    <mergeCell ref="L59:L62"/>
    <mergeCell ref="M59:M62"/>
    <mergeCell ref="N59:N62"/>
    <mergeCell ref="D59:D62"/>
    <mergeCell ref="F59:F62"/>
    <mergeCell ref="G59:G62"/>
    <mergeCell ref="H59:H62"/>
    <mergeCell ref="I59:I62"/>
    <mergeCell ref="J59:J62"/>
    <mergeCell ref="BH55:BH58"/>
    <mergeCell ref="BI55:BI58"/>
    <mergeCell ref="BJ55:BJ62"/>
    <mergeCell ref="BK55:BK58"/>
    <mergeCell ref="AT57:AT58"/>
    <mergeCell ref="AU57:AU58"/>
    <mergeCell ref="AV57:AV58"/>
    <mergeCell ref="AT59:AT60"/>
    <mergeCell ref="AU59:AU60"/>
    <mergeCell ref="AV59:AV60"/>
    <mergeCell ref="BB55:BB62"/>
    <mergeCell ref="BC55:BC62"/>
    <mergeCell ref="BD55:BD62"/>
    <mergeCell ref="BE55:BE62"/>
    <mergeCell ref="BF55:BF58"/>
    <mergeCell ref="BG55:BG58"/>
    <mergeCell ref="BF59:BF62"/>
    <mergeCell ref="BG59:BG62"/>
    <mergeCell ref="AV55:AV56"/>
    <mergeCell ref="AW55:AW62"/>
    <mergeCell ref="AX55:AX62"/>
    <mergeCell ref="AY55:AY62"/>
    <mergeCell ref="AZ55:AZ58"/>
    <mergeCell ref="BA55:BA62"/>
    <mergeCell ref="AZ59:AZ62"/>
    <mergeCell ref="AP55:AP62"/>
    <mergeCell ref="AQ55:AQ62"/>
    <mergeCell ref="AR55:AR62"/>
    <mergeCell ref="AS55:AS62"/>
    <mergeCell ref="AT55:AT56"/>
    <mergeCell ref="AU55:AU56"/>
    <mergeCell ref="AG55:AG70"/>
    <mergeCell ref="AJ55:AJ70"/>
    <mergeCell ref="AL55:AL59"/>
    <mergeCell ref="AM55:AM62"/>
    <mergeCell ref="AN55:AN62"/>
    <mergeCell ref="AO55:AO62"/>
    <mergeCell ref="AL63:AL67"/>
    <mergeCell ref="AM63:AM70"/>
    <mergeCell ref="AN63:AN70"/>
    <mergeCell ref="AO63:AO70"/>
    <mergeCell ref="AV67:AV68"/>
    <mergeCell ref="AZ67:AZ70"/>
    <mergeCell ref="AP63:AP70"/>
    <mergeCell ref="AQ63:AQ70"/>
    <mergeCell ref="AR63:AR70"/>
    <mergeCell ref="AS63:AS70"/>
    <mergeCell ref="AT63:AT64"/>
    <mergeCell ref="AU63:AU64"/>
    <mergeCell ref="AT67:AT68"/>
    <mergeCell ref="AU67:AU68"/>
    <mergeCell ref="Y55:Y58"/>
    <mergeCell ref="Z55:Z58"/>
    <mergeCell ref="AA55:AA58"/>
    <mergeCell ref="AB55:AB58"/>
    <mergeCell ref="AC55:AC67"/>
    <mergeCell ref="AE55:AF56"/>
    <mergeCell ref="AA63:AA66"/>
    <mergeCell ref="AB63:AB66"/>
    <mergeCell ref="AA67:AA70"/>
    <mergeCell ref="AB67:AB70"/>
    <mergeCell ref="S55:S58"/>
    <mergeCell ref="T55:T58"/>
    <mergeCell ref="U55:U58"/>
    <mergeCell ref="V55:V58"/>
    <mergeCell ref="W55:W58"/>
    <mergeCell ref="X55:X58"/>
    <mergeCell ref="M55:M58"/>
    <mergeCell ref="N55:N58"/>
    <mergeCell ref="O55:O58"/>
    <mergeCell ref="P55:P58"/>
    <mergeCell ref="Q55:Q58"/>
    <mergeCell ref="R55:R58"/>
    <mergeCell ref="O59:O62"/>
    <mergeCell ref="P59:P62"/>
    <mergeCell ref="U63:U66"/>
    <mergeCell ref="V63:V66"/>
    <mergeCell ref="W63:W66"/>
    <mergeCell ref="X63:X66"/>
    <mergeCell ref="Y63:Y66"/>
    <mergeCell ref="Z63:Z66"/>
    <mergeCell ref="O63:O66"/>
    <mergeCell ref="P63:P66"/>
    <mergeCell ref="G55:G58"/>
    <mergeCell ref="H55:H58"/>
    <mergeCell ref="I55:I58"/>
    <mergeCell ref="J55:J58"/>
    <mergeCell ref="K55:K58"/>
    <mergeCell ref="L55:L58"/>
    <mergeCell ref="BH51:BH54"/>
    <mergeCell ref="BI51:BI54"/>
    <mergeCell ref="AT53:AT54"/>
    <mergeCell ref="AU53:AU54"/>
    <mergeCell ref="AV53:AV54"/>
    <mergeCell ref="A55:A70"/>
    <mergeCell ref="B55:B62"/>
    <mergeCell ref="C55:C62"/>
    <mergeCell ref="D55:D58"/>
    <mergeCell ref="F55:F58"/>
    <mergeCell ref="U51:U54"/>
    <mergeCell ref="V51:V54"/>
    <mergeCell ref="W51:W54"/>
    <mergeCell ref="X51:X54"/>
    <mergeCell ref="Y51:Y54"/>
    <mergeCell ref="Z51:Z54"/>
    <mergeCell ref="O51:O54"/>
    <mergeCell ref="P51:P54"/>
    <mergeCell ref="Q51:Q54"/>
    <mergeCell ref="R51:R54"/>
    <mergeCell ref="S51:S54"/>
    <mergeCell ref="T51:T54"/>
    <mergeCell ref="I51:I54"/>
    <mergeCell ref="J51:J54"/>
    <mergeCell ref="K51:K54"/>
    <mergeCell ref="L51:L54"/>
    <mergeCell ref="Q47:Q50"/>
    <mergeCell ref="R47:R50"/>
    <mergeCell ref="S47:S50"/>
    <mergeCell ref="T47:T50"/>
    <mergeCell ref="I47:I50"/>
    <mergeCell ref="J47:J50"/>
    <mergeCell ref="K47:K50"/>
    <mergeCell ref="L47:L50"/>
    <mergeCell ref="M47:M50"/>
    <mergeCell ref="N47:N50"/>
    <mergeCell ref="M51:M54"/>
    <mergeCell ref="N51:N54"/>
    <mergeCell ref="BH47:BH50"/>
    <mergeCell ref="BI47:BI50"/>
    <mergeCell ref="BK47:BK48"/>
    <mergeCell ref="AT49:AT50"/>
    <mergeCell ref="AU49:AU50"/>
    <mergeCell ref="AV49:AV50"/>
    <mergeCell ref="BB47:BB54"/>
    <mergeCell ref="BC47:BC54"/>
    <mergeCell ref="BD47:BD54"/>
    <mergeCell ref="BE47:BE54"/>
    <mergeCell ref="BF47:BF50"/>
    <mergeCell ref="BG47:BG50"/>
    <mergeCell ref="BF51:BF54"/>
    <mergeCell ref="BG51:BG54"/>
    <mergeCell ref="AV47:AV48"/>
    <mergeCell ref="AW47:AW54"/>
    <mergeCell ref="AX47:AX54"/>
    <mergeCell ref="AY47:AY54"/>
    <mergeCell ref="AZ47:AZ50"/>
    <mergeCell ref="BA47:BA54"/>
    <mergeCell ref="B47:B54"/>
    <mergeCell ref="C47:C54"/>
    <mergeCell ref="D47:D50"/>
    <mergeCell ref="F47:F50"/>
    <mergeCell ref="G47:G50"/>
    <mergeCell ref="H47:H50"/>
    <mergeCell ref="D51:D54"/>
    <mergeCell ref="F51:F54"/>
    <mergeCell ref="G51:G54"/>
    <mergeCell ref="H51:H54"/>
    <mergeCell ref="BH43:BH46"/>
    <mergeCell ref="BI43:BI46"/>
    <mergeCell ref="BK43:BK46"/>
    <mergeCell ref="AT45:AT46"/>
    <mergeCell ref="AU45:AU46"/>
    <mergeCell ref="AV45:AV46"/>
    <mergeCell ref="W43:W46"/>
    <mergeCell ref="X43:X46"/>
    <mergeCell ref="Y43:Y46"/>
    <mergeCell ref="Z43:Z46"/>
    <mergeCell ref="AA43:AA46"/>
    <mergeCell ref="AB43:AB46"/>
    <mergeCell ref="Q43:Q46"/>
    <mergeCell ref="R43:R46"/>
    <mergeCell ref="S43:S46"/>
    <mergeCell ref="T43:T46"/>
    <mergeCell ref="U43:U46"/>
    <mergeCell ref="V43:V46"/>
    <mergeCell ref="K43:K46"/>
    <mergeCell ref="L43:L46"/>
    <mergeCell ref="M43:M46"/>
    <mergeCell ref="N43:N46"/>
    <mergeCell ref="D43:D46"/>
    <mergeCell ref="F43:F46"/>
    <mergeCell ref="G43:G46"/>
    <mergeCell ref="H43:H46"/>
    <mergeCell ref="I43:I46"/>
    <mergeCell ref="J43:J46"/>
    <mergeCell ref="BH39:BH42"/>
    <mergeCell ref="BI39:BI42"/>
    <mergeCell ref="BJ39:BJ46"/>
    <mergeCell ref="BK39:BK42"/>
    <mergeCell ref="AT41:AT42"/>
    <mergeCell ref="AU41:AU42"/>
    <mergeCell ref="AV41:AV42"/>
    <mergeCell ref="AT43:AT44"/>
    <mergeCell ref="AU43:AU44"/>
    <mergeCell ref="AV43:AV44"/>
    <mergeCell ref="BB39:BB46"/>
    <mergeCell ref="BC39:BC46"/>
    <mergeCell ref="BD39:BD46"/>
    <mergeCell ref="BE39:BE46"/>
    <mergeCell ref="BF39:BF42"/>
    <mergeCell ref="BG39:BG42"/>
    <mergeCell ref="BF43:BF46"/>
    <mergeCell ref="BG43:BG46"/>
    <mergeCell ref="AV39:AV40"/>
    <mergeCell ref="AW39:AW46"/>
    <mergeCell ref="AX39:AX46"/>
    <mergeCell ref="AY39:AY46"/>
    <mergeCell ref="AZ39:AZ42"/>
    <mergeCell ref="BA39:BA46"/>
    <mergeCell ref="AZ43:AZ46"/>
    <mergeCell ref="AP39:AP46"/>
    <mergeCell ref="AQ39:AQ46"/>
    <mergeCell ref="AR39:AR46"/>
    <mergeCell ref="AS39:AS46"/>
    <mergeCell ref="AT39:AT40"/>
    <mergeCell ref="AU39:AU40"/>
    <mergeCell ref="AG39:AG54"/>
    <mergeCell ref="AJ39:AJ54"/>
    <mergeCell ref="AL39:AL43"/>
    <mergeCell ref="AM39:AM46"/>
    <mergeCell ref="AN39:AN46"/>
    <mergeCell ref="AO39:AO46"/>
    <mergeCell ref="AL47:AL51"/>
    <mergeCell ref="AM47:AM54"/>
    <mergeCell ref="AN47:AN54"/>
    <mergeCell ref="AO47:AO54"/>
    <mergeCell ref="AV51:AV52"/>
    <mergeCell ref="AZ51:AZ54"/>
    <mergeCell ref="AP47:AP54"/>
    <mergeCell ref="AQ47:AQ54"/>
    <mergeCell ref="AR47:AR54"/>
    <mergeCell ref="AS47:AS54"/>
    <mergeCell ref="AT47:AT48"/>
    <mergeCell ref="AU47:AU48"/>
    <mergeCell ref="AT51:AT52"/>
    <mergeCell ref="AU51:AU52"/>
    <mergeCell ref="Y39:Y42"/>
    <mergeCell ref="Z39:Z42"/>
    <mergeCell ref="AA39:AA42"/>
    <mergeCell ref="AB39:AB42"/>
    <mergeCell ref="AC39:AC51"/>
    <mergeCell ref="AE39:AF40"/>
    <mergeCell ref="AA47:AA50"/>
    <mergeCell ref="AB47:AB50"/>
    <mergeCell ref="AA51:AA54"/>
    <mergeCell ref="AB51:AB54"/>
    <mergeCell ref="S39:S42"/>
    <mergeCell ref="T39:T42"/>
    <mergeCell ref="U39:U42"/>
    <mergeCell ref="V39:V42"/>
    <mergeCell ref="W39:W42"/>
    <mergeCell ref="X39:X42"/>
    <mergeCell ref="M39:M42"/>
    <mergeCell ref="N39:N42"/>
    <mergeCell ref="O39:O42"/>
    <mergeCell ref="P39:P42"/>
    <mergeCell ref="Q39:Q42"/>
    <mergeCell ref="R39:R42"/>
    <mergeCell ref="O43:O46"/>
    <mergeCell ref="P43:P46"/>
    <mergeCell ref="U47:U50"/>
    <mergeCell ref="V47:V50"/>
    <mergeCell ref="W47:W50"/>
    <mergeCell ref="X47:X50"/>
    <mergeCell ref="Y47:Y50"/>
    <mergeCell ref="Z47:Z50"/>
    <mergeCell ref="O47:O50"/>
    <mergeCell ref="P47:P50"/>
    <mergeCell ref="G39:G42"/>
    <mergeCell ref="H39:H42"/>
    <mergeCell ref="I39:I42"/>
    <mergeCell ref="J39:J42"/>
    <mergeCell ref="K39:K42"/>
    <mergeCell ref="L39:L42"/>
    <mergeCell ref="BH35:BH38"/>
    <mergeCell ref="BI35:BI38"/>
    <mergeCell ref="AT37:AT38"/>
    <mergeCell ref="AU37:AU38"/>
    <mergeCell ref="AV37:AV38"/>
    <mergeCell ref="A39:A54"/>
    <mergeCell ref="B39:B46"/>
    <mergeCell ref="C39:C46"/>
    <mergeCell ref="D39:D42"/>
    <mergeCell ref="F39:F42"/>
    <mergeCell ref="U35:U38"/>
    <mergeCell ref="V35:V38"/>
    <mergeCell ref="W35:W38"/>
    <mergeCell ref="X35:X38"/>
    <mergeCell ref="Y35:Y38"/>
    <mergeCell ref="Z35:Z38"/>
    <mergeCell ref="O35:O38"/>
    <mergeCell ref="P35:P38"/>
    <mergeCell ref="Q35:Q38"/>
    <mergeCell ref="R35:R38"/>
    <mergeCell ref="S35:S38"/>
    <mergeCell ref="T35:T38"/>
    <mergeCell ref="I35:I38"/>
    <mergeCell ref="J35:J38"/>
    <mergeCell ref="K35:K38"/>
    <mergeCell ref="L35:L38"/>
    <mergeCell ref="Q31:Q34"/>
    <mergeCell ref="R31:R34"/>
    <mergeCell ref="S31:S34"/>
    <mergeCell ref="T31:T34"/>
    <mergeCell ref="I31:I34"/>
    <mergeCell ref="J31:J34"/>
    <mergeCell ref="K31:K34"/>
    <mergeCell ref="L31:L34"/>
    <mergeCell ref="M31:M34"/>
    <mergeCell ref="N31:N34"/>
    <mergeCell ref="M35:M38"/>
    <mergeCell ref="N35:N38"/>
    <mergeCell ref="BH31:BH34"/>
    <mergeCell ref="BI31:BI34"/>
    <mergeCell ref="BK31:BK32"/>
    <mergeCell ref="AT33:AT34"/>
    <mergeCell ref="AU33:AU34"/>
    <mergeCell ref="AV33:AV34"/>
    <mergeCell ref="BB31:BB38"/>
    <mergeCell ref="BC31:BC38"/>
    <mergeCell ref="BD31:BD38"/>
    <mergeCell ref="BE31:BE38"/>
    <mergeCell ref="BF31:BF34"/>
    <mergeCell ref="BG31:BG34"/>
    <mergeCell ref="BF35:BF38"/>
    <mergeCell ref="BG35:BG38"/>
    <mergeCell ref="AV31:AV32"/>
    <mergeCell ref="AW31:AW38"/>
    <mergeCell ref="AX31:AX38"/>
    <mergeCell ref="AY31:AY38"/>
    <mergeCell ref="AZ31:AZ34"/>
    <mergeCell ref="BA31:BA38"/>
    <mergeCell ref="B31:B38"/>
    <mergeCell ref="C31:C38"/>
    <mergeCell ref="D31:D34"/>
    <mergeCell ref="F31:F34"/>
    <mergeCell ref="G31:G34"/>
    <mergeCell ref="H31:H34"/>
    <mergeCell ref="D35:D38"/>
    <mergeCell ref="F35:F38"/>
    <mergeCell ref="G35:G38"/>
    <mergeCell ref="H35:H38"/>
    <mergeCell ref="BH27:BH30"/>
    <mergeCell ref="BI27:BI30"/>
    <mergeCell ref="BK27:BK30"/>
    <mergeCell ref="AT29:AT30"/>
    <mergeCell ref="AU29:AU30"/>
    <mergeCell ref="AV29:AV30"/>
    <mergeCell ref="W27:W30"/>
    <mergeCell ref="X27:X30"/>
    <mergeCell ref="Y27:Y30"/>
    <mergeCell ref="Z27:Z30"/>
    <mergeCell ref="AA27:AA30"/>
    <mergeCell ref="AB27:AB30"/>
    <mergeCell ref="Q27:Q30"/>
    <mergeCell ref="R27:R30"/>
    <mergeCell ref="S27:S30"/>
    <mergeCell ref="T27:T30"/>
    <mergeCell ref="U27:U30"/>
    <mergeCell ref="V27:V30"/>
    <mergeCell ref="K27:K30"/>
    <mergeCell ref="L27:L30"/>
    <mergeCell ref="M27:M30"/>
    <mergeCell ref="N27:N30"/>
    <mergeCell ref="D27:D30"/>
    <mergeCell ref="F27:F30"/>
    <mergeCell ref="G27:G30"/>
    <mergeCell ref="H27:H30"/>
    <mergeCell ref="I27:I30"/>
    <mergeCell ref="J27:J30"/>
    <mergeCell ref="BH23:BH26"/>
    <mergeCell ref="BI23:BI26"/>
    <mergeCell ref="BJ23:BJ30"/>
    <mergeCell ref="BK23:BK26"/>
    <mergeCell ref="AT25:AT26"/>
    <mergeCell ref="AU25:AU26"/>
    <mergeCell ref="AV25:AV26"/>
    <mergeCell ref="AT27:AT28"/>
    <mergeCell ref="AU27:AU28"/>
    <mergeCell ref="AV27:AV28"/>
    <mergeCell ref="BB23:BB30"/>
    <mergeCell ref="BC23:BC30"/>
    <mergeCell ref="BD23:BD30"/>
    <mergeCell ref="BE23:BE30"/>
    <mergeCell ref="BF23:BF26"/>
    <mergeCell ref="BG23:BG26"/>
    <mergeCell ref="BF27:BF30"/>
    <mergeCell ref="BG27:BG30"/>
    <mergeCell ref="AV23:AV24"/>
    <mergeCell ref="AW23:AW30"/>
    <mergeCell ref="AX23:AX30"/>
    <mergeCell ref="AY23:AY30"/>
    <mergeCell ref="AZ23:AZ26"/>
    <mergeCell ref="BA23:BA30"/>
    <mergeCell ref="AZ27:AZ30"/>
    <mergeCell ref="AP23:AP30"/>
    <mergeCell ref="AQ23:AQ30"/>
    <mergeCell ref="AR23:AR30"/>
    <mergeCell ref="AS23:AS30"/>
    <mergeCell ref="AT23:AT24"/>
    <mergeCell ref="AU23:AU24"/>
    <mergeCell ref="AG23:AG38"/>
    <mergeCell ref="AJ23:AJ38"/>
    <mergeCell ref="AL23:AL27"/>
    <mergeCell ref="AM23:AM30"/>
    <mergeCell ref="AN23:AN30"/>
    <mergeCell ref="AO23:AO30"/>
    <mergeCell ref="AL31:AL35"/>
    <mergeCell ref="AM31:AM38"/>
    <mergeCell ref="AN31:AN38"/>
    <mergeCell ref="AO31:AO38"/>
    <mergeCell ref="AV35:AV36"/>
    <mergeCell ref="AZ35:AZ38"/>
    <mergeCell ref="AP31:AP38"/>
    <mergeCell ref="AQ31:AQ38"/>
    <mergeCell ref="AR31:AR38"/>
    <mergeCell ref="AS31:AS38"/>
    <mergeCell ref="AT31:AT32"/>
    <mergeCell ref="AU31:AU32"/>
    <mergeCell ref="AT35:AT36"/>
    <mergeCell ref="AU35:AU36"/>
    <mergeCell ref="Y23:Y26"/>
    <mergeCell ref="Z23:Z26"/>
    <mergeCell ref="AA23:AA26"/>
    <mergeCell ref="AB23:AB26"/>
    <mergeCell ref="AC23:AC35"/>
    <mergeCell ref="AE23:AF24"/>
    <mergeCell ref="AA31:AA34"/>
    <mergeCell ref="AB31:AB34"/>
    <mergeCell ref="AA35:AA38"/>
    <mergeCell ref="AB35:AB38"/>
    <mergeCell ref="S23:S26"/>
    <mergeCell ref="T23:T26"/>
    <mergeCell ref="U23:U26"/>
    <mergeCell ref="V23:V26"/>
    <mergeCell ref="W23:W26"/>
    <mergeCell ref="X23:X26"/>
    <mergeCell ref="M23:M26"/>
    <mergeCell ref="N23:N26"/>
    <mergeCell ref="O23:O26"/>
    <mergeCell ref="P23:P26"/>
    <mergeCell ref="Q23:Q26"/>
    <mergeCell ref="R23:R26"/>
    <mergeCell ref="O27:O30"/>
    <mergeCell ref="P27:P30"/>
    <mergeCell ref="U31:U34"/>
    <mergeCell ref="V31:V34"/>
    <mergeCell ref="W31:W34"/>
    <mergeCell ref="X31:X34"/>
    <mergeCell ref="Y31:Y34"/>
    <mergeCell ref="Z31:Z34"/>
    <mergeCell ref="O31:O34"/>
    <mergeCell ref="P31:P34"/>
    <mergeCell ref="G23:G26"/>
    <mergeCell ref="H23:H26"/>
    <mergeCell ref="I23:I26"/>
    <mergeCell ref="J23:J26"/>
    <mergeCell ref="K23:K26"/>
    <mergeCell ref="L23:L26"/>
    <mergeCell ref="BH19:BH22"/>
    <mergeCell ref="BI19:BI22"/>
    <mergeCell ref="AT21:AT22"/>
    <mergeCell ref="AU21:AU22"/>
    <mergeCell ref="AV21:AV22"/>
    <mergeCell ref="A23:A38"/>
    <mergeCell ref="B23:B30"/>
    <mergeCell ref="C23:C30"/>
    <mergeCell ref="D23:D26"/>
    <mergeCell ref="F23:F26"/>
    <mergeCell ref="U19:U22"/>
    <mergeCell ref="V19:V22"/>
    <mergeCell ref="W19:W22"/>
    <mergeCell ref="X19:X22"/>
    <mergeCell ref="Y19:Y22"/>
    <mergeCell ref="Z19:Z22"/>
    <mergeCell ref="O19:O22"/>
    <mergeCell ref="P19:P22"/>
    <mergeCell ref="Q19:Q22"/>
    <mergeCell ref="R19:R22"/>
    <mergeCell ref="S19:S22"/>
    <mergeCell ref="T19:T22"/>
    <mergeCell ref="I19:I22"/>
    <mergeCell ref="J19:J22"/>
    <mergeCell ref="K19:K22"/>
    <mergeCell ref="L19:L22"/>
    <mergeCell ref="Q15:Q18"/>
    <mergeCell ref="R15:R18"/>
    <mergeCell ref="S15:S18"/>
    <mergeCell ref="T15:T18"/>
    <mergeCell ref="I15:I18"/>
    <mergeCell ref="J15:J18"/>
    <mergeCell ref="K15:K18"/>
    <mergeCell ref="L15:L18"/>
    <mergeCell ref="M15:M18"/>
    <mergeCell ref="N15:N18"/>
    <mergeCell ref="M19:M22"/>
    <mergeCell ref="N19:N22"/>
    <mergeCell ref="BH15:BH18"/>
    <mergeCell ref="BI15:BI18"/>
    <mergeCell ref="BK15:BK16"/>
    <mergeCell ref="AT17:AT18"/>
    <mergeCell ref="AU17:AU18"/>
    <mergeCell ref="AV17:AV18"/>
    <mergeCell ref="BB15:BB22"/>
    <mergeCell ref="BC15:BC22"/>
    <mergeCell ref="BD15:BD22"/>
    <mergeCell ref="BE15:BE22"/>
    <mergeCell ref="BF15:BF18"/>
    <mergeCell ref="BG15:BG18"/>
    <mergeCell ref="BF19:BF22"/>
    <mergeCell ref="BG19:BG22"/>
    <mergeCell ref="AV15:AV16"/>
    <mergeCell ref="AW15:AW22"/>
    <mergeCell ref="AX15:AX22"/>
    <mergeCell ref="AY15:AY22"/>
    <mergeCell ref="AZ15:AZ18"/>
    <mergeCell ref="BA15:BA22"/>
    <mergeCell ref="B15:B22"/>
    <mergeCell ref="C15:C22"/>
    <mergeCell ref="D15:D18"/>
    <mergeCell ref="F15:F18"/>
    <mergeCell ref="G15:G18"/>
    <mergeCell ref="H15:H18"/>
    <mergeCell ref="D19:D22"/>
    <mergeCell ref="F19:F22"/>
    <mergeCell ref="G19:G22"/>
    <mergeCell ref="H19:H22"/>
    <mergeCell ref="BH11:BH14"/>
    <mergeCell ref="BI11:BI14"/>
    <mergeCell ref="BK11:BK14"/>
    <mergeCell ref="AT13:AT14"/>
    <mergeCell ref="AU13:AU14"/>
    <mergeCell ref="AV13:AV14"/>
    <mergeCell ref="W11:W14"/>
    <mergeCell ref="X11:X14"/>
    <mergeCell ref="Y11:Y14"/>
    <mergeCell ref="Z11:Z14"/>
    <mergeCell ref="AA11:AA14"/>
    <mergeCell ref="AB11:AB14"/>
    <mergeCell ref="Q11:Q14"/>
    <mergeCell ref="R11:R14"/>
    <mergeCell ref="S11:S14"/>
    <mergeCell ref="T11:T14"/>
    <mergeCell ref="U11:U14"/>
    <mergeCell ref="V11:V14"/>
    <mergeCell ref="K11:K14"/>
    <mergeCell ref="L11:L14"/>
    <mergeCell ref="M11:M14"/>
    <mergeCell ref="N11:N14"/>
    <mergeCell ref="D11:D14"/>
    <mergeCell ref="F11:F14"/>
    <mergeCell ref="G11:G14"/>
    <mergeCell ref="H11:H14"/>
    <mergeCell ref="I11:I14"/>
    <mergeCell ref="J11:J14"/>
    <mergeCell ref="BH7:BH10"/>
    <mergeCell ref="BI7:BI10"/>
    <mergeCell ref="BJ7:BJ14"/>
    <mergeCell ref="BK7:BK10"/>
    <mergeCell ref="AT9:AT10"/>
    <mergeCell ref="AU9:AU10"/>
    <mergeCell ref="AV9:AV10"/>
    <mergeCell ref="AT11:AT12"/>
    <mergeCell ref="AU11:AU12"/>
    <mergeCell ref="AV11:AV12"/>
    <mergeCell ref="BB7:BB14"/>
    <mergeCell ref="BC7:BC14"/>
    <mergeCell ref="BD7:BD14"/>
    <mergeCell ref="BE7:BE14"/>
    <mergeCell ref="BF7:BF10"/>
    <mergeCell ref="BG7:BG10"/>
    <mergeCell ref="BF11:BF14"/>
    <mergeCell ref="BG11:BG14"/>
    <mergeCell ref="AV7:AV8"/>
    <mergeCell ref="AW7:AW14"/>
    <mergeCell ref="AX7:AX14"/>
    <mergeCell ref="AY7:AY14"/>
    <mergeCell ref="AZ7:AZ10"/>
    <mergeCell ref="BA7:BA14"/>
    <mergeCell ref="AZ11:AZ14"/>
    <mergeCell ref="AP7:AP14"/>
    <mergeCell ref="AQ7:AQ14"/>
    <mergeCell ref="AR7:AR14"/>
    <mergeCell ref="AS7:AS14"/>
    <mergeCell ref="AT7:AT8"/>
    <mergeCell ref="AU7:AU8"/>
    <mergeCell ref="AG7:AG22"/>
    <mergeCell ref="AJ7:AJ22"/>
    <mergeCell ref="AL7:AL14"/>
    <mergeCell ref="AM7:AM14"/>
    <mergeCell ref="AN7:AN14"/>
    <mergeCell ref="AO7:AO14"/>
    <mergeCell ref="AL15:AL22"/>
    <mergeCell ref="AM15:AM22"/>
    <mergeCell ref="AN15:AN22"/>
    <mergeCell ref="AO15:AO22"/>
    <mergeCell ref="AV19:AV20"/>
    <mergeCell ref="AZ19:AZ22"/>
    <mergeCell ref="AP15:AP22"/>
    <mergeCell ref="AQ15:AQ22"/>
    <mergeCell ref="AR15:AR22"/>
    <mergeCell ref="AS15:AS22"/>
    <mergeCell ref="AT15:AT16"/>
    <mergeCell ref="AU15:AU16"/>
    <mergeCell ref="AT19:AT20"/>
    <mergeCell ref="AU19:AU20"/>
    <mergeCell ref="Y7:Y10"/>
    <mergeCell ref="Z7:Z10"/>
    <mergeCell ref="AA7:AA10"/>
    <mergeCell ref="AB7:AB10"/>
    <mergeCell ref="AC7:AC22"/>
    <mergeCell ref="AE7:AF8"/>
    <mergeCell ref="AA15:AA18"/>
    <mergeCell ref="AB15:AB18"/>
    <mergeCell ref="AA19:AA22"/>
    <mergeCell ref="AB19:AB22"/>
    <mergeCell ref="S7:S10"/>
    <mergeCell ref="T7:T10"/>
    <mergeCell ref="U7:U10"/>
    <mergeCell ref="V7:V10"/>
    <mergeCell ref="W7:W10"/>
    <mergeCell ref="X7:X10"/>
    <mergeCell ref="M7:M10"/>
    <mergeCell ref="N7:N10"/>
    <mergeCell ref="O7:O10"/>
    <mergeCell ref="P7:P10"/>
    <mergeCell ref="Q7:Q10"/>
    <mergeCell ref="R7:R10"/>
    <mergeCell ref="O11:O14"/>
    <mergeCell ref="P11:P14"/>
    <mergeCell ref="U15:U18"/>
    <mergeCell ref="V15:V18"/>
    <mergeCell ref="W15:W18"/>
    <mergeCell ref="X15:X18"/>
    <mergeCell ref="Y15:Y18"/>
    <mergeCell ref="Z15:Z18"/>
    <mergeCell ref="O15:O18"/>
    <mergeCell ref="P15:P18"/>
    <mergeCell ref="G7:G10"/>
    <mergeCell ref="H7:H10"/>
    <mergeCell ref="I7:I10"/>
    <mergeCell ref="J7:J10"/>
    <mergeCell ref="K7:K10"/>
    <mergeCell ref="L7:L10"/>
    <mergeCell ref="AM5:AO5"/>
    <mergeCell ref="AQ5:AR5"/>
    <mergeCell ref="AT5:AV5"/>
    <mergeCell ref="BB5:BD5"/>
    <mergeCell ref="BF5:BI5"/>
    <mergeCell ref="A7:A22"/>
    <mergeCell ref="B7:B14"/>
    <mergeCell ref="C7:C14"/>
    <mergeCell ref="D7:D10"/>
    <mergeCell ref="F7:F10"/>
    <mergeCell ref="AQ3:AR3"/>
    <mergeCell ref="AU3:AV3"/>
    <mergeCell ref="BD3:BD4"/>
    <mergeCell ref="F5:G5"/>
    <mergeCell ref="H5:I5"/>
    <mergeCell ref="K5:M5"/>
    <mergeCell ref="N5:P5"/>
    <mergeCell ref="R5:V5"/>
    <mergeCell ref="X5:AB5"/>
    <mergeCell ref="AE5:AK5"/>
    <mergeCell ref="BG2:BG4"/>
    <mergeCell ref="BH2:BH4"/>
    <mergeCell ref="BI2:BI4"/>
    <mergeCell ref="F3:G3"/>
    <mergeCell ref="H3:I3"/>
    <mergeCell ref="T3:V3"/>
    <mergeCell ref="A1:A4"/>
    <mergeCell ref="B1:B4"/>
    <mergeCell ref="C1:C4"/>
    <mergeCell ref="D1:D4"/>
    <mergeCell ref="F1:I1"/>
    <mergeCell ref="K1:P1"/>
    <mergeCell ref="Z3:AB3"/>
    <mergeCell ref="AH3:AH4"/>
    <mergeCell ref="AK3:AK4"/>
    <mergeCell ref="AO3:AO4"/>
    <mergeCell ref="AX1:AX4"/>
    <mergeCell ref="AZ1:AZ4"/>
    <mergeCell ref="BB1:BD2"/>
    <mergeCell ref="BF1:BI1"/>
    <mergeCell ref="BK1:BK4"/>
    <mergeCell ref="F2:G2"/>
    <mergeCell ref="H2:I2"/>
    <mergeCell ref="K2:M2"/>
    <mergeCell ref="N2:P2"/>
    <mergeCell ref="BF2:BF4"/>
    <mergeCell ref="R1:V2"/>
    <mergeCell ref="X1:AB2"/>
    <mergeCell ref="AE1:AK2"/>
    <mergeCell ref="AM1:AO2"/>
    <mergeCell ref="AQ1:AR2"/>
    <mergeCell ref="AT1:AV2"/>
  </mergeCells>
  <phoneticPr fontId="1"/>
  <pageMargins left="0.39370078740157483" right="0.39370078740157483" top="0.98425196850393704" bottom="0.39370078740157483" header="0.59055118110236227" footer="0.15748031496062992"/>
  <pageSetup paperSize="9" scale="80" pageOrder="overThenDown" orientation="portrait" r:id="rId1"/>
  <headerFooter differentFirst="1">
    <firstHeader>&amp;L&amp;"ＤＦ特太ゴシック体,標準"&amp;18別表第３　小規模保育事業（Ｂ型）（保育認定）</firstHeader>
  </headerFooter>
  <rowBreaks count="1" manualBreakCount="1">
    <brk id="70" max="16383" man="1"/>
  </rowBreaks>
  <colBreaks count="4" manualBreakCount="4">
    <brk id="16" max="1048575" man="1"/>
    <brk id="28" max="1048575" man="1"/>
    <brk id="44" max="1048575" man="1"/>
    <brk id="56" max="133"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W31"/>
  <sheetViews>
    <sheetView view="pageBreakPreview" topLeftCell="A19" zoomScaleNormal="100" zoomScaleSheetLayoutView="100" workbookViewId="0">
      <selection activeCell="D27" sqref="D27:I27"/>
    </sheetView>
  </sheetViews>
  <sheetFormatPr defaultColWidth="2.5" defaultRowHeight="25.5" customHeight="1"/>
  <cols>
    <col min="1" max="1" width="23" style="11" customWidth="1"/>
    <col min="2" max="2" width="2.5" style="11" customWidth="1"/>
    <col min="3" max="21" width="2.625" style="11" customWidth="1"/>
    <col min="22" max="22" width="0.5" style="11" customWidth="1"/>
    <col min="23" max="23" width="59.375" style="46" customWidth="1"/>
    <col min="24" max="16384" width="2.5" style="11"/>
  </cols>
  <sheetData>
    <row r="1" spans="1:23" ht="25.5" customHeight="1">
      <c r="A1" s="39" t="s">
        <v>140</v>
      </c>
      <c r="B1" s="14"/>
      <c r="C1" s="14"/>
      <c r="D1" s="14"/>
      <c r="E1" s="14"/>
      <c r="F1" s="14"/>
      <c r="G1" s="14"/>
      <c r="H1" s="14"/>
      <c r="I1" s="14"/>
      <c r="J1" s="14"/>
      <c r="K1" s="14"/>
      <c r="L1" s="14"/>
      <c r="M1" s="14"/>
      <c r="N1" s="14"/>
      <c r="O1" s="14"/>
      <c r="P1" s="14"/>
      <c r="Q1" s="14"/>
      <c r="R1" s="14"/>
      <c r="S1" s="14"/>
      <c r="T1" s="14"/>
      <c r="U1" s="14"/>
      <c r="V1" s="14"/>
      <c r="W1" s="14"/>
    </row>
    <row r="3" spans="1:23" ht="30" customHeight="1">
      <c r="A3" s="1243" t="s">
        <v>147</v>
      </c>
      <c r="B3" s="1246" t="s">
        <v>247</v>
      </c>
      <c r="C3" s="1249" t="s">
        <v>248</v>
      </c>
      <c r="D3" s="1250"/>
      <c r="E3" s="1250"/>
      <c r="F3" s="1250"/>
      <c r="G3" s="1250"/>
      <c r="H3" s="1250"/>
      <c r="I3" s="1250"/>
      <c r="J3" s="1250"/>
      <c r="K3" s="1250"/>
      <c r="L3" s="1250"/>
      <c r="M3" s="1250"/>
      <c r="N3" s="1250"/>
      <c r="O3" s="1250"/>
      <c r="P3" s="1250"/>
      <c r="Q3" s="1250"/>
      <c r="R3" s="1250"/>
      <c r="S3" s="1250"/>
      <c r="T3" s="1250"/>
      <c r="U3" s="1250"/>
      <c r="V3" s="1251"/>
      <c r="W3" s="1252" t="s">
        <v>385</v>
      </c>
    </row>
    <row r="4" spans="1:23" ht="20.100000000000001" customHeight="1">
      <c r="A4" s="1244"/>
      <c r="B4" s="1247"/>
      <c r="C4" s="1255" t="s">
        <v>249</v>
      </c>
      <c r="D4" s="1256"/>
      <c r="E4" s="1256"/>
      <c r="F4" s="1256"/>
      <c r="G4" s="1256"/>
      <c r="H4" s="1256"/>
      <c r="I4" s="1256"/>
      <c r="J4" s="1256"/>
      <c r="K4" s="1256"/>
      <c r="L4" s="1257">
        <v>49010</v>
      </c>
      <c r="M4" s="1258"/>
      <c r="N4" s="1258"/>
      <c r="O4" s="1256" t="s">
        <v>250</v>
      </c>
      <c r="P4" s="1256"/>
      <c r="Q4" s="1256"/>
      <c r="R4" s="1256"/>
      <c r="S4" s="1256"/>
      <c r="T4" s="1256"/>
      <c r="U4" s="1256"/>
      <c r="V4" s="1259"/>
      <c r="W4" s="1253"/>
    </row>
    <row r="5" spans="1:23" ht="20.100000000000001" customHeight="1">
      <c r="A5" s="1245"/>
      <c r="B5" s="1248"/>
      <c r="C5" s="1260" t="s">
        <v>251</v>
      </c>
      <c r="D5" s="1261"/>
      <c r="E5" s="1261"/>
      <c r="F5" s="1261"/>
      <c r="G5" s="1261"/>
      <c r="H5" s="1261"/>
      <c r="I5" s="1261"/>
      <c r="J5" s="1261"/>
      <c r="K5" s="1261"/>
      <c r="L5" s="1262">
        <v>6130</v>
      </c>
      <c r="M5" s="1263"/>
      <c r="N5" s="1263"/>
      <c r="O5" s="1261" t="s">
        <v>252</v>
      </c>
      <c r="P5" s="1261"/>
      <c r="Q5" s="1261"/>
      <c r="R5" s="1261"/>
      <c r="S5" s="1261"/>
      <c r="T5" s="1261"/>
      <c r="U5" s="1261"/>
      <c r="V5" s="1264"/>
      <c r="W5" s="1254"/>
    </row>
    <row r="6" spans="1:23" ht="20.100000000000001" customHeight="1">
      <c r="A6" s="58"/>
      <c r="B6" s="58"/>
      <c r="C6" s="228"/>
      <c r="D6" s="229"/>
      <c r="E6" s="229"/>
      <c r="F6" s="229"/>
      <c r="G6" s="229"/>
      <c r="H6" s="230"/>
      <c r="I6" s="230"/>
      <c r="J6" s="230"/>
      <c r="K6" s="230"/>
      <c r="L6" s="228"/>
      <c r="M6" s="230"/>
      <c r="N6" s="230"/>
      <c r="O6" s="230"/>
      <c r="P6" s="230"/>
      <c r="Q6" s="231"/>
      <c r="R6" s="231"/>
      <c r="S6" s="231"/>
      <c r="T6" s="231"/>
      <c r="U6" s="231"/>
      <c r="V6" s="231"/>
      <c r="W6" s="58"/>
    </row>
    <row r="7" spans="1:23" s="59" customFormat="1" ht="34.5" customHeight="1">
      <c r="A7" s="1249" t="s">
        <v>399</v>
      </c>
      <c r="B7" s="1301" t="s">
        <v>400</v>
      </c>
      <c r="C7" s="1303"/>
      <c r="D7" s="1305">
        <v>11030</v>
      </c>
      <c r="E7" s="1306"/>
      <c r="F7" s="1306"/>
      <c r="G7" s="1306"/>
      <c r="H7" s="1306"/>
      <c r="I7" s="1306"/>
      <c r="J7" s="232" t="s">
        <v>524</v>
      </c>
      <c r="K7" s="1307" t="s">
        <v>468</v>
      </c>
      <c r="L7" s="1307"/>
      <c r="M7" s="1307"/>
      <c r="N7" s="1307"/>
      <c r="O7" s="1307"/>
      <c r="P7" s="1307"/>
      <c r="Q7" s="1307"/>
      <c r="R7" s="1307"/>
      <c r="S7" s="1307"/>
      <c r="T7" s="1307"/>
      <c r="U7" s="1307"/>
      <c r="V7" s="1308"/>
      <c r="W7" s="1299" t="s">
        <v>401</v>
      </c>
    </row>
    <row r="8" spans="1:23" s="59" customFormat="1" ht="34.5" customHeight="1">
      <c r="A8" s="1300"/>
      <c r="B8" s="1302"/>
      <c r="C8" s="1304"/>
      <c r="D8" s="233"/>
      <c r="E8" s="233"/>
      <c r="F8" s="233"/>
      <c r="G8" s="234"/>
      <c r="H8" s="234"/>
      <c r="I8" s="234"/>
      <c r="J8" s="234"/>
      <c r="K8" s="234"/>
      <c r="L8" s="234"/>
      <c r="M8" s="1261" t="s">
        <v>145</v>
      </c>
      <c r="N8" s="1261"/>
      <c r="O8" s="1261"/>
      <c r="P8" s="1261"/>
      <c r="Q8" s="1261"/>
      <c r="R8" s="1261"/>
      <c r="S8" s="1261"/>
      <c r="T8" s="1261"/>
      <c r="U8" s="1261"/>
      <c r="V8" s="1264"/>
      <c r="W8" s="1299"/>
    </row>
    <row r="9" spans="1:23" ht="25.5" customHeight="1">
      <c r="C9" s="59"/>
      <c r="D9" s="59"/>
      <c r="E9" s="59"/>
      <c r="F9" s="59"/>
      <c r="G9" s="59"/>
      <c r="H9" s="59"/>
      <c r="I9" s="59"/>
      <c r="J9" s="59"/>
      <c r="K9" s="59"/>
      <c r="L9" s="59"/>
      <c r="M9" s="59"/>
      <c r="N9" s="59"/>
      <c r="O9" s="59"/>
      <c r="P9" s="59"/>
      <c r="Q9" s="59"/>
      <c r="R9" s="59"/>
      <c r="S9" s="59"/>
      <c r="T9" s="59"/>
      <c r="U9" s="59"/>
      <c r="V9" s="59"/>
    </row>
    <row r="10" spans="1:23" ht="30" customHeight="1">
      <c r="A10" s="1243" t="s">
        <v>148</v>
      </c>
      <c r="B10" s="1246" t="s">
        <v>386</v>
      </c>
      <c r="C10" s="1269" t="s">
        <v>149</v>
      </c>
      <c r="D10" s="1270"/>
      <c r="E10" s="1270"/>
      <c r="F10" s="1270"/>
      <c r="G10" s="1270"/>
      <c r="H10" s="1271">
        <v>1900</v>
      </c>
      <c r="I10" s="1271"/>
      <c r="J10" s="1271"/>
      <c r="K10" s="1271"/>
      <c r="L10" s="1272"/>
      <c r="M10" s="1269" t="s">
        <v>150</v>
      </c>
      <c r="N10" s="1270"/>
      <c r="O10" s="1270"/>
      <c r="P10" s="1270"/>
      <c r="Q10" s="1270"/>
      <c r="R10" s="1271">
        <v>1320</v>
      </c>
      <c r="S10" s="1271"/>
      <c r="T10" s="1271"/>
      <c r="U10" s="1271"/>
      <c r="V10" s="1272"/>
      <c r="W10" s="1273" t="s">
        <v>151</v>
      </c>
    </row>
    <row r="11" spans="1:23" ht="30" customHeight="1">
      <c r="A11" s="1265"/>
      <c r="B11" s="1267"/>
      <c r="C11" s="1269" t="s">
        <v>152</v>
      </c>
      <c r="D11" s="1270"/>
      <c r="E11" s="1270"/>
      <c r="F11" s="1270"/>
      <c r="G11" s="1270"/>
      <c r="H11" s="1271">
        <v>1690</v>
      </c>
      <c r="I11" s="1271"/>
      <c r="J11" s="1271"/>
      <c r="K11" s="1271"/>
      <c r="L11" s="1272"/>
      <c r="M11" s="1269" t="s">
        <v>153</v>
      </c>
      <c r="N11" s="1270"/>
      <c r="O11" s="1270"/>
      <c r="P11" s="1270"/>
      <c r="Q11" s="1270"/>
      <c r="R11" s="1271">
        <v>120</v>
      </c>
      <c r="S11" s="1271"/>
      <c r="T11" s="1271"/>
      <c r="U11" s="1271"/>
      <c r="V11" s="1272"/>
      <c r="W11" s="1273"/>
    </row>
    <row r="12" spans="1:23" ht="30" customHeight="1">
      <c r="A12" s="1266"/>
      <c r="B12" s="1268"/>
      <c r="C12" s="1269" t="s">
        <v>154</v>
      </c>
      <c r="D12" s="1270"/>
      <c r="E12" s="1270"/>
      <c r="F12" s="1270"/>
      <c r="G12" s="1270"/>
      <c r="H12" s="1271">
        <v>1670</v>
      </c>
      <c r="I12" s="1271"/>
      <c r="J12" s="1271"/>
      <c r="K12" s="1271"/>
      <c r="L12" s="1272"/>
      <c r="M12" s="1274"/>
      <c r="N12" s="1275"/>
      <c r="O12" s="1275"/>
      <c r="P12" s="1275"/>
      <c r="Q12" s="1275"/>
      <c r="R12" s="1275"/>
      <c r="S12" s="1275"/>
      <c r="T12" s="1275"/>
      <c r="U12" s="1275"/>
      <c r="V12" s="1276"/>
      <c r="W12" s="1273"/>
    </row>
    <row r="13" spans="1:23" ht="25.5" customHeight="1">
      <c r="A13" s="40"/>
      <c r="B13" s="40"/>
      <c r="C13" s="228"/>
      <c r="D13" s="229"/>
      <c r="E13" s="229"/>
      <c r="F13" s="229"/>
      <c r="G13" s="229"/>
      <c r="H13" s="230"/>
      <c r="I13" s="230"/>
      <c r="J13" s="230"/>
      <c r="K13" s="230"/>
      <c r="L13" s="228"/>
      <c r="M13" s="230"/>
      <c r="N13" s="230"/>
      <c r="O13" s="230"/>
      <c r="P13" s="230"/>
      <c r="Q13" s="231"/>
      <c r="R13" s="231"/>
      <c r="S13" s="231"/>
      <c r="T13" s="231"/>
      <c r="U13" s="231"/>
      <c r="V13" s="231"/>
      <c r="W13" s="41"/>
    </row>
    <row r="14" spans="1:23" ht="30" customHeight="1">
      <c r="A14" s="42" t="s">
        <v>155</v>
      </c>
      <c r="B14" s="43" t="s">
        <v>387</v>
      </c>
      <c r="C14" s="1277">
        <v>6270</v>
      </c>
      <c r="D14" s="1277"/>
      <c r="E14" s="1277"/>
      <c r="F14" s="1277"/>
      <c r="G14" s="1277"/>
      <c r="H14" s="1277"/>
      <c r="I14" s="1277"/>
      <c r="J14" s="1277"/>
      <c r="K14" s="1277"/>
      <c r="L14" s="1277"/>
      <c r="M14" s="1277"/>
      <c r="N14" s="1277"/>
      <c r="O14" s="1277"/>
      <c r="P14" s="1277"/>
      <c r="Q14" s="1277"/>
      <c r="R14" s="1277"/>
      <c r="S14" s="1277"/>
      <c r="T14" s="1277"/>
      <c r="U14" s="1277"/>
      <c r="V14" s="1278"/>
      <c r="W14" s="44" t="s">
        <v>156</v>
      </c>
    </row>
    <row r="15" spans="1:23" ht="25.5" customHeight="1">
      <c r="A15" s="40"/>
      <c r="B15" s="40"/>
      <c r="C15" s="228"/>
      <c r="D15" s="229"/>
      <c r="E15" s="229"/>
      <c r="F15" s="229"/>
      <c r="G15" s="229"/>
      <c r="H15" s="230"/>
      <c r="I15" s="230"/>
      <c r="J15" s="230"/>
      <c r="K15" s="230"/>
      <c r="L15" s="228"/>
      <c r="M15" s="230"/>
      <c r="N15" s="230"/>
      <c r="O15" s="230"/>
      <c r="P15" s="230"/>
      <c r="Q15" s="231"/>
      <c r="R15" s="231"/>
      <c r="S15" s="231"/>
      <c r="T15" s="231"/>
      <c r="U15" s="231"/>
      <c r="V15" s="231"/>
      <c r="W15" s="45"/>
    </row>
    <row r="16" spans="1:23" ht="30" customHeight="1">
      <c r="A16" s="42" t="s">
        <v>157</v>
      </c>
      <c r="B16" s="43" t="s">
        <v>388</v>
      </c>
      <c r="C16" s="1279">
        <v>162470</v>
      </c>
      <c r="D16" s="1279"/>
      <c r="E16" s="1279"/>
      <c r="F16" s="1279"/>
      <c r="G16" s="1279"/>
      <c r="H16" s="1279"/>
      <c r="I16" s="1279"/>
      <c r="J16" s="1279"/>
      <c r="K16" s="1279"/>
      <c r="L16" s="1279"/>
      <c r="M16" s="1279"/>
      <c r="N16" s="1279"/>
      <c r="O16" s="1279"/>
      <c r="P16" s="1279"/>
      <c r="Q16" s="1279"/>
      <c r="R16" s="1279"/>
      <c r="S16" s="1279"/>
      <c r="T16" s="1279"/>
      <c r="U16" s="1279"/>
      <c r="V16" s="1280"/>
      <c r="W16" s="44" t="s">
        <v>156</v>
      </c>
    </row>
    <row r="17" spans="1:23" ht="25.5" customHeight="1">
      <c r="A17" s="40"/>
      <c r="B17" s="40"/>
      <c r="C17" s="228"/>
      <c r="D17" s="229"/>
      <c r="E17" s="229"/>
      <c r="F17" s="229"/>
      <c r="G17" s="229"/>
      <c r="H17" s="230"/>
      <c r="I17" s="230"/>
      <c r="J17" s="230"/>
      <c r="K17" s="230"/>
      <c r="L17" s="228"/>
      <c r="M17" s="231"/>
      <c r="N17" s="230"/>
      <c r="O17" s="230"/>
      <c r="P17" s="230"/>
      <c r="Q17" s="231"/>
      <c r="R17" s="231"/>
      <c r="S17" s="231"/>
      <c r="T17" s="231"/>
      <c r="U17" s="231"/>
      <c r="V17" s="231"/>
      <c r="W17" s="45"/>
    </row>
    <row r="18" spans="1:23" ht="30" customHeight="1">
      <c r="A18" s="42" t="s">
        <v>158</v>
      </c>
      <c r="B18" s="43" t="s">
        <v>389</v>
      </c>
      <c r="C18" s="1281">
        <v>160000</v>
      </c>
      <c r="D18" s="1281"/>
      <c r="E18" s="1281"/>
      <c r="F18" s="1281"/>
      <c r="G18" s="1281"/>
      <c r="H18" s="1281"/>
      <c r="I18" s="1281"/>
      <c r="J18" s="1281"/>
      <c r="K18" s="1281"/>
      <c r="L18" s="1281"/>
      <c r="M18" s="1281"/>
      <c r="N18" s="1281"/>
      <c r="O18" s="1281"/>
      <c r="P18" s="1281"/>
      <c r="Q18" s="1281"/>
      <c r="R18" s="1281"/>
      <c r="S18" s="1281"/>
      <c r="T18" s="1281"/>
      <c r="U18" s="1281"/>
      <c r="V18" s="1282"/>
      <c r="W18" s="44" t="s">
        <v>156</v>
      </c>
    </row>
    <row r="19" spans="1:23" ht="30" customHeight="1">
      <c r="A19" s="8"/>
      <c r="B19" s="8"/>
      <c r="C19" s="9"/>
      <c r="D19" s="9"/>
      <c r="E19" s="9"/>
      <c r="F19" s="9"/>
      <c r="G19" s="9"/>
      <c r="H19" s="9"/>
      <c r="I19" s="9"/>
      <c r="J19" s="9"/>
      <c r="K19" s="9"/>
      <c r="L19" s="9"/>
      <c r="M19" s="9"/>
      <c r="N19" s="9"/>
      <c r="O19" s="9"/>
      <c r="P19" s="9"/>
      <c r="Q19" s="9"/>
      <c r="R19" s="9"/>
      <c r="S19" s="9"/>
      <c r="T19" s="9"/>
      <c r="U19" s="9"/>
      <c r="V19" s="9"/>
      <c r="W19" s="10"/>
    </row>
    <row r="20" spans="1:23" ht="20.25" customHeight="1">
      <c r="A20" s="1243" t="s">
        <v>159</v>
      </c>
      <c r="B20" s="1246" t="s">
        <v>253</v>
      </c>
      <c r="C20" s="1283" t="s">
        <v>146</v>
      </c>
      <c r="D20" s="235"/>
      <c r="E20" s="1286" t="s">
        <v>141</v>
      </c>
      <c r="F20" s="1286"/>
      <c r="G20" s="1286"/>
      <c r="H20" s="1286"/>
      <c r="I20" s="1286"/>
      <c r="J20" s="12"/>
      <c r="K20" s="1287" t="s">
        <v>160</v>
      </c>
      <c r="L20" s="1287"/>
      <c r="M20" s="1287"/>
      <c r="N20" s="1287"/>
      <c r="O20" s="1287"/>
      <c r="P20" s="1287"/>
      <c r="Q20" s="1287"/>
      <c r="R20" s="1287"/>
      <c r="S20" s="235"/>
      <c r="T20" s="12"/>
      <c r="U20" s="12"/>
      <c r="V20" s="13"/>
      <c r="W20" s="1292" t="s">
        <v>161</v>
      </c>
    </row>
    <row r="21" spans="1:23" ht="30" customHeight="1">
      <c r="A21" s="1244"/>
      <c r="B21" s="1267"/>
      <c r="C21" s="1284"/>
      <c r="D21" s="14" t="s">
        <v>142</v>
      </c>
      <c r="E21" s="1293">
        <v>79950</v>
      </c>
      <c r="F21" s="1293"/>
      <c r="G21" s="1293"/>
      <c r="H21" s="1293"/>
      <c r="I21" s="1293"/>
      <c r="J21" s="14" t="s">
        <v>143</v>
      </c>
      <c r="K21" s="1294">
        <v>790</v>
      </c>
      <c r="L21" s="1294"/>
      <c r="M21" s="1294"/>
      <c r="N21" s="1294"/>
      <c r="O21" s="1294"/>
      <c r="P21" s="1294"/>
      <c r="Q21" s="1294"/>
      <c r="R21" s="1294"/>
      <c r="S21" s="210" t="s">
        <v>144</v>
      </c>
      <c r="T21" s="14"/>
      <c r="U21" s="14"/>
      <c r="V21" s="15"/>
      <c r="W21" s="1247"/>
    </row>
    <row r="22" spans="1:23" ht="30" customHeight="1">
      <c r="A22" s="1244"/>
      <c r="B22" s="1267"/>
      <c r="C22" s="1285"/>
      <c r="D22" s="16"/>
      <c r="E22" s="236"/>
      <c r="F22" s="236"/>
      <c r="G22" s="236"/>
      <c r="H22" s="236"/>
      <c r="I22" s="1295" t="s">
        <v>145</v>
      </c>
      <c r="J22" s="1295"/>
      <c r="K22" s="1295"/>
      <c r="L22" s="1295"/>
      <c r="M22" s="1295"/>
      <c r="N22" s="1295"/>
      <c r="O22" s="1295"/>
      <c r="P22" s="1295"/>
      <c r="Q22" s="1295"/>
      <c r="R22" s="1295"/>
      <c r="S22" s="1295"/>
      <c r="T22" s="1295"/>
      <c r="U22" s="1295"/>
      <c r="V22" s="1296"/>
      <c r="W22" s="1247"/>
    </row>
    <row r="23" spans="1:23" ht="20.25" customHeight="1">
      <c r="A23" s="1244"/>
      <c r="B23" s="1267"/>
      <c r="C23" s="1283" t="s">
        <v>162</v>
      </c>
      <c r="D23" s="235"/>
      <c r="E23" s="1286" t="s">
        <v>141</v>
      </c>
      <c r="F23" s="1286"/>
      <c r="G23" s="1286"/>
      <c r="H23" s="1286"/>
      <c r="I23" s="1286"/>
      <c r="J23" s="12"/>
      <c r="K23" s="1287" t="s">
        <v>160</v>
      </c>
      <c r="L23" s="1287"/>
      <c r="M23" s="1287"/>
      <c r="N23" s="1287"/>
      <c r="O23" s="1287"/>
      <c r="P23" s="1287"/>
      <c r="Q23" s="1287"/>
      <c r="R23" s="1287"/>
      <c r="S23" s="235"/>
      <c r="T23" s="12"/>
      <c r="U23" s="12"/>
      <c r="V23" s="13"/>
      <c r="W23" s="1247"/>
    </row>
    <row r="24" spans="1:23" ht="30" customHeight="1">
      <c r="A24" s="1244"/>
      <c r="B24" s="1267"/>
      <c r="C24" s="1284"/>
      <c r="D24" s="14" t="s">
        <v>142</v>
      </c>
      <c r="E24" s="1293">
        <v>50000</v>
      </c>
      <c r="F24" s="1293"/>
      <c r="G24" s="1293"/>
      <c r="H24" s="1293"/>
      <c r="I24" s="1293"/>
      <c r="J24" s="14" t="s">
        <v>143</v>
      </c>
      <c r="K24" s="1294">
        <v>500</v>
      </c>
      <c r="L24" s="1294"/>
      <c r="M24" s="1294"/>
      <c r="N24" s="1294"/>
      <c r="O24" s="1294"/>
      <c r="P24" s="1294"/>
      <c r="Q24" s="1294"/>
      <c r="R24" s="1294"/>
      <c r="S24" s="210" t="s">
        <v>144</v>
      </c>
      <c r="T24" s="14"/>
      <c r="U24" s="14"/>
      <c r="V24" s="15"/>
      <c r="W24" s="1247"/>
    </row>
    <row r="25" spans="1:23" ht="30" customHeight="1">
      <c r="A25" s="1244"/>
      <c r="B25" s="1267"/>
      <c r="C25" s="1285"/>
      <c r="D25" s="16"/>
      <c r="E25" s="236"/>
      <c r="F25" s="236"/>
      <c r="G25" s="236"/>
      <c r="H25" s="236"/>
      <c r="I25" s="1295" t="s">
        <v>145</v>
      </c>
      <c r="J25" s="1295"/>
      <c r="K25" s="1295"/>
      <c r="L25" s="1295"/>
      <c r="M25" s="1295"/>
      <c r="N25" s="1295"/>
      <c r="O25" s="1295"/>
      <c r="P25" s="1295"/>
      <c r="Q25" s="1295"/>
      <c r="R25" s="1295"/>
      <c r="S25" s="1295"/>
      <c r="T25" s="1295"/>
      <c r="U25" s="1295"/>
      <c r="V25" s="1296"/>
      <c r="W25" s="1247"/>
    </row>
    <row r="26" spans="1:23" ht="20.25" customHeight="1">
      <c r="A26" s="1244"/>
      <c r="B26" s="1267"/>
      <c r="C26" s="1283" t="s">
        <v>163</v>
      </c>
      <c r="D26" s="1288" t="s">
        <v>141</v>
      </c>
      <c r="E26" s="1286"/>
      <c r="F26" s="1286"/>
      <c r="G26" s="1286"/>
      <c r="H26" s="1286"/>
      <c r="I26" s="1286"/>
      <c r="J26" s="1286"/>
      <c r="K26" s="1286"/>
      <c r="L26" s="1286"/>
      <c r="M26" s="237"/>
      <c r="N26" s="237"/>
      <c r="O26" s="237"/>
      <c r="P26" s="237"/>
      <c r="Q26" s="237"/>
      <c r="R26" s="237"/>
      <c r="S26" s="237"/>
      <c r="T26" s="237"/>
      <c r="U26" s="237"/>
      <c r="V26" s="238"/>
      <c r="W26" s="1247"/>
    </row>
    <row r="27" spans="1:23" ht="30" customHeight="1">
      <c r="A27" s="1245"/>
      <c r="B27" s="1268"/>
      <c r="C27" s="1285"/>
      <c r="D27" s="1297">
        <v>10000</v>
      </c>
      <c r="E27" s="1298"/>
      <c r="F27" s="1298"/>
      <c r="G27" s="1298"/>
      <c r="H27" s="1298"/>
      <c r="I27" s="1298"/>
      <c r="J27" s="1289" t="s">
        <v>164</v>
      </c>
      <c r="K27" s="1289"/>
      <c r="L27" s="1289"/>
      <c r="M27" s="1289"/>
      <c r="N27" s="1289"/>
      <c r="O27" s="1289"/>
      <c r="P27" s="1289"/>
      <c r="Q27" s="1289"/>
      <c r="R27" s="1289"/>
      <c r="S27" s="1289"/>
      <c r="T27" s="1289"/>
      <c r="U27" s="1289"/>
      <c r="V27" s="1290"/>
      <c r="W27" s="1248"/>
    </row>
    <row r="28" spans="1:23" ht="25.5" customHeight="1">
      <c r="A28" s="40"/>
      <c r="B28" s="40"/>
      <c r="C28" s="228"/>
      <c r="D28" s="229"/>
      <c r="E28" s="229"/>
      <c r="F28" s="229"/>
      <c r="G28" s="229"/>
      <c r="H28" s="230"/>
      <c r="I28" s="230"/>
      <c r="J28" s="230"/>
      <c r="K28" s="230"/>
      <c r="L28" s="228"/>
      <c r="M28" s="231"/>
      <c r="N28" s="230"/>
      <c r="O28" s="230"/>
      <c r="P28" s="230"/>
      <c r="Q28" s="231"/>
      <c r="R28" s="231"/>
      <c r="S28" s="231"/>
      <c r="T28" s="231"/>
      <c r="U28" s="231"/>
      <c r="V28" s="231"/>
      <c r="W28" s="10" t="s">
        <v>165</v>
      </c>
    </row>
    <row r="29" spans="1:23" ht="30" customHeight="1">
      <c r="A29" s="42" t="s">
        <v>166</v>
      </c>
      <c r="B29" s="43" t="s">
        <v>390</v>
      </c>
      <c r="C29" s="1279">
        <v>150000</v>
      </c>
      <c r="D29" s="1279"/>
      <c r="E29" s="1279"/>
      <c r="F29" s="1279"/>
      <c r="G29" s="1279"/>
      <c r="H29" s="1279"/>
      <c r="I29" s="1279"/>
      <c r="J29" s="1279"/>
      <c r="K29" s="1279"/>
      <c r="L29" s="1279"/>
      <c r="M29" s="1279"/>
      <c r="N29" s="1279"/>
      <c r="O29" s="1279"/>
      <c r="P29" s="1279"/>
      <c r="Q29" s="1279"/>
      <c r="R29" s="1279"/>
      <c r="S29" s="1279"/>
      <c r="T29" s="1279"/>
      <c r="U29" s="1279"/>
      <c r="V29" s="1280"/>
      <c r="W29" s="44" t="s">
        <v>156</v>
      </c>
    </row>
    <row r="30" spans="1:23" ht="25.5" customHeight="1">
      <c r="A30" s="1291"/>
      <c r="B30" s="1291"/>
      <c r="C30" s="1291"/>
      <c r="D30" s="1291"/>
      <c r="E30" s="1291"/>
      <c r="F30" s="1291"/>
      <c r="G30" s="1291"/>
      <c r="H30" s="1291"/>
      <c r="I30" s="1291"/>
      <c r="J30" s="1291"/>
      <c r="K30" s="1291"/>
      <c r="L30" s="1291"/>
      <c r="M30" s="1291"/>
      <c r="N30" s="1291"/>
      <c r="O30" s="1291"/>
      <c r="P30" s="1291"/>
      <c r="Q30" s="1291"/>
      <c r="R30" s="1291"/>
      <c r="S30" s="1291"/>
      <c r="T30" s="1291"/>
      <c r="U30" s="1291"/>
      <c r="V30" s="1291"/>
      <c r="W30" s="1291"/>
    </row>
    <row r="31" spans="1:23" ht="25.5" customHeight="1">
      <c r="A31" s="1291" t="s">
        <v>254</v>
      </c>
      <c r="B31" s="1291"/>
      <c r="C31" s="1291"/>
      <c r="D31" s="1291"/>
      <c r="E31" s="1291"/>
      <c r="F31" s="1291"/>
      <c r="G31" s="1291"/>
      <c r="H31" s="1291"/>
      <c r="I31" s="1291"/>
      <c r="J31" s="1291"/>
      <c r="K31" s="1291"/>
      <c r="L31" s="1291"/>
      <c r="M31" s="1291"/>
      <c r="N31" s="1291"/>
      <c r="O31" s="1291"/>
      <c r="P31" s="1291"/>
      <c r="Q31" s="1291"/>
      <c r="R31" s="1291"/>
      <c r="S31" s="1291"/>
      <c r="T31" s="1291"/>
      <c r="U31" s="1291"/>
      <c r="V31" s="1291"/>
      <c r="W31" s="1291"/>
    </row>
  </sheetData>
  <sheetProtection selectLockedCells="1" selectUnlockedCells="1"/>
  <mergeCells count="56">
    <mergeCell ref="W7:W8"/>
    <mergeCell ref="M8:V8"/>
    <mergeCell ref="A7:A8"/>
    <mergeCell ref="B7:B8"/>
    <mergeCell ref="C7:C8"/>
    <mergeCell ref="D7:I7"/>
    <mergeCell ref="K7:V7"/>
    <mergeCell ref="C29:V29"/>
    <mergeCell ref="A30:W30"/>
    <mergeCell ref="A31:W31"/>
    <mergeCell ref="W20:W27"/>
    <mergeCell ref="E21:I21"/>
    <mergeCell ref="K21:R21"/>
    <mergeCell ref="I22:V22"/>
    <mergeCell ref="C23:C25"/>
    <mergeCell ref="E23:I23"/>
    <mergeCell ref="K23:R23"/>
    <mergeCell ref="E24:I24"/>
    <mergeCell ref="K24:R24"/>
    <mergeCell ref="I25:V25"/>
    <mergeCell ref="D27:I27"/>
    <mergeCell ref="C14:V14"/>
    <mergeCell ref="C16:V16"/>
    <mergeCell ref="C18:V18"/>
    <mergeCell ref="A20:A27"/>
    <mergeCell ref="B20:B27"/>
    <mergeCell ref="C20:C22"/>
    <mergeCell ref="E20:I20"/>
    <mergeCell ref="K20:R20"/>
    <mergeCell ref="C26:C27"/>
    <mergeCell ref="D26:L26"/>
    <mergeCell ref="J27:V27"/>
    <mergeCell ref="W10:W12"/>
    <mergeCell ref="C11:G11"/>
    <mergeCell ref="H11:L11"/>
    <mergeCell ref="M11:Q11"/>
    <mergeCell ref="R11:V11"/>
    <mergeCell ref="C12:G12"/>
    <mergeCell ref="H12:L12"/>
    <mergeCell ref="M12:V12"/>
    <mergeCell ref="R10:V10"/>
    <mergeCell ref="A10:A12"/>
    <mergeCell ref="B10:B12"/>
    <mergeCell ref="C10:G10"/>
    <mergeCell ref="H10:L10"/>
    <mergeCell ref="M10:Q10"/>
    <mergeCell ref="A3:A5"/>
    <mergeCell ref="B3:B5"/>
    <mergeCell ref="C3:V3"/>
    <mergeCell ref="W3:W5"/>
    <mergeCell ref="C4:K4"/>
    <mergeCell ref="L4:N4"/>
    <mergeCell ref="O4:V4"/>
    <mergeCell ref="C5:K5"/>
    <mergeCell ref="L5:N5"/>
    <mergeCell ref="O5:V5"/>
  </mergeCells>
  <phoneticPr fontId="1"/>
  <conditionalFormatting sqref="W7:W8">
    <cfRule type="expression" dxfId="1" priority="1">
      <formula>W7&lt;#REF!</formula>
    </cfRule>
    <cfRule type="expression" dxfId="0" priority="2">
      <formula>W7&gt;#REF!</formula>
    </cfRule>
  </conditionalFormatting>
  <printOptions horizontalCentered="1"/>
  <pageMargins left="0.39370078740157483" right="0.39370078740157483" top="0.39370078740157483" bottom="0.39370078740157483" header="0.31496062992125984" footer="0.15748031496062992"/>
  <pageSetup paperSize="9" scale="71"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記入方法</vt:lpstr>
      <vt:lpstr>請求書（小規模保育事業B型）</vt:lpstr>
      <vt:lpstr>在籍児童一覧（小規模保育事業B型）</vt:lpstr>
      <vt:lpstr>計算用</vt:lpstr>
      <vt:lpstr>保育単価表（Ｂ型）</vt:lpstr>
      <vt:lpstr>保育単価表（Ｂ型）②</vt:lpstr>
      <vt:lpstr>'在籍児童一覧（小規模保育事業B型）'!Print_Area</vt:lpstr>
      <vt:lpstr>'請求書（小規模保育事業B型）'!Print_Area</vt:lpstr>
      <vt:lpstr>'保育単価表（Ｂ型）'!Print_Area</vt:lpstr>
      <vt:lpstr>'保育単価表（Ｂ型）'!Print_Titles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2021-08-20T03:04:47Z</dcterms:created>
  <dcterms:modified xsi:type="dcterms:W3CDTF">2024-07-16T01:56:33Z</dcterms:modified>
</cp:coreProperties>
</file>