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5" yWindow="-105" windowWidth="19425" windowHeight="10425" tabRatio="811" activeTab="1"/>
  </bookViews>
  <sheets>
    <sheet name="記入方法" sheetId="35" r:id="rId1"/>
    <sheet name="請求書（保育所）" sheetId="24" r:id="rId2"/>
    <sheet name="在籍児童一覧（保育所）" sheetId="31" r:id="rId3"/>
    <sheet name="計算用" sheetId="30" r:id="rId4"/>
    <sheet name="保育単価表" sheetId="28" r:id="rId5"/>
    <sheet name="保育単価表②" sheetId="32" r:id="rId6"/>
    <sheet name="保育単価表③（定員を恒常的に超過する場合）" sheetId="34" r:id="rId7"/>
  </sheets>
  <definedNames>
    <definedName name="_xlnm._FilterDatabase" localSheetId="4" hidden="1">保育単価表!$A$7:$BV$482</definedName>
    <definedName name="_xlnm.Print_Area" localSheetId="2">'在籍児童一覧（保育所）'!$A$1:$Z$247</definedName>
    <definedName name="_xlnm.Print_Area" localSheetId="1">'請求書（保育所）'!$A$1:$Z$391</definedName>
    <definedName name="_xlnm.Print_Area" localSheetId="4">保育単価表!$A$1:$BJ$550</definedName>
    <definedName name="_xlnm.Print_Area" localSheetId="6">'保育単価表③（定員を恒常的に超過する場合）'!$A$1:$U$550</definedName>
    <definedName name="_xlnm.Print_Titles" localSheetId="4">保育単価表!$A:$D,保育単価表!$1:$6</definedName>
    <definedName name="_xlnm.Print_Titles" localSheetId="6">'保育単価表③（定員を恒常的に超過する場合）'!$2:$6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290" i="24" l="1"/>
  <c r="S290" i="24"/>
  <c r="U290" i="24"/>
  <c r="W290" i="24"/>
  <c r="O290" i="24"/>
  <c r="F2" i="31" l="1"/>
  <c r="AE130" i="31" l="1"/>
  <c r="AE131" i="31"/>
  <c r="AE132" i="31"/>
  <c r="AE133" i="31"/>
  <c r="AE134" i="31"/>
  <c r="AE135" i="31"/>
  <c r="AE136" i="31"/>
  <c r="AE137" i="31"/>
  <c r="AE138" i="31"/>
  <c r="AE139" i="31"/>
  <c r="AE11" i="31"/>
  <c r="AE12" i="31"/>
  <c r="AE13" i="31"/>
  <c r="AE14" i="31"/>
  <c r="AE15" i="31"/>
  <c r="AE16" i="31"/>
  <c r="AE17" i="31"/>
  <c r="AE18" i="31"/>
  <c r="AE19" i="31"/>
  <c r="AE20" i="31"/>
  <c r="AE21" i="31"/>
  <c r="AE22" i="31"/>
  <c r="AE23" i="31"/>
  <c r="AE24" i="31"/>
  <c r="AE25" i="31"/>
  <c r="AE26" i="31"/>
  <c r="AE27" i="31"/>
  <c r="AE28" i="31"/>
  <c r="AE29" i="31"/>
  <c r="AE30" i="31"/>
  <c r="AE31" i="31"/>
  <c r="AE32" i="31"/>
  <c r="AE33" i="31"/>
  <c r="AE34" i="31"/>
  <c r="AE35" i="31"/>
  <c r="AE36" i="31"/>
  <c r="AE37" i="31"/>
  <c r="AE38" i="31"/>
  <c r="AE39" i="31"/>
  <c r="AE40" i="31"/>
  <c r="AE41" i="31"/>
  <c r="AE42" i="31"/>
  <c r="AE43" i="31"/>
  <c r="AE44" i="31"/>
  <c r="AE45" i="31"/>
  <c r="AE46" i="31"/>
  <c r="AE47" i="31"/>
  <c r="AE48" i="31"/>
  <c r="AE49" i="31"/>
  <c r="AE50" i="31"/>
  <c r="AE51" i="31"/>
  <c r="AE52" i="31"/>
  <c r="AE53" i="31"/>
  <c r="AE54" i="31"/>
  <c r="AE55" i="31"/>
  <c r="AE56" i="31"/>
  <c r="AE57" i="31"/>
  <c r="AE58" i="31"/>
  <c r="AE59" i="31"/>
  <c r="AE60" i="31"/>
  <c r="AE61" i="31"/>
  <c r="AE62" i="31"/>
  <c r="AE63" i="31"/>
  <c r="AE64" i="31"/>
  <c r="AE65" i="31"/>
  <c r="AE66" i="31"/>
  <c r="AE67" i="31"/>
  <c r="AE68" i="31"/>
  <c r="AE69" i="31"/>
  <c r="AE70" i="31"/>
  <c r="AE71" i="31"/>
  <c r="AE72" i="31"/>
  <c r="AE73" i="31"/>
  <c r="AE74" i="31"/>
  <c r="AE75" i="31"/>
  <c r="AE76" i="31"/>
  <c r="AE77" i="31"/>
  <c r="AE78" i="31"/>
  <c r="AE79" i="31"/>
  <c r="AE80" i="31"/>
  <c r="AE81" i="31"/>
  <c r="AE82" i="31"/>
  <c r="AE83" i="31"/>
  <c r="AE84" i="31"/>
  <c r="AE85" i="31"/>
  <c r="AE86" i="31"/>
  <c r="AE87" i="31"/>
  <c r="AE88" i="31"/>
  <c r="AE89" i="31"/>
  <c r="AE90" i="31"/>
  <c r="AE91" i="31"/>
  <c r="AE92" i="31"/>
  <c r="AE93" i="31"/>
  <c r="AE94" i="31"/>
  <c r="AE95" i="31"/>
  <c r="AE96" i="31"/>
  <c r="AE97" i="31"/>
  <c r="AE98" i="31"/>
  <c r="AE99" i="31"/>
  <c r="AE100" i="31"/>
  <c r="AE101" i="31"/>
  <c r="AE102" i="31"/>
  <c r="AE103" i="31"/>
  <c r="AE104" i="31"/>
  <c r="AE105" i="31"/>
  <c r="AE106" i="31"/>
  <c r="AE107" i="31"/>
  <c r="AE108" i="31"/>
  <c r="AE109" i="31"/>
  <c r="AE110" i="31"/>
  <c r="AE111" i="31"/>
  <c r="AE112" i="31"/>
  <c r="AE113" i="31"/>
  <c r="AE114" i="31"/>
  <c r="AE115" i="31"/>
  <c r="AE116" i="31"/>
  <c r="AE117" i="31"/>
  <c r="AE118" i="31"/>
  <c r="AE119" i="31"/>
  <c r="AE120" i="31"/>
  <c r="AE121" i="31"/>
  <c r="AE122" i="31"/>
  <c r="AE123" i="31"/>
  <c r="AE124" i="31"/>
  <c r="AE125" i="31"/>
  <c r="AE126" i="31"/>
  <c r="AE127" i="31"/>
  <c r="AE128" i="31"/>
  <c r="AE129" i="31"/>
  <c r="AE10" i="31"/>
  <c r="U10" i="31"/>
  <c r="U11" i="31"/>
  <c r="U12" i="31"/>
  <c r="U13" i="31"/>
  <c r="U14" i="31"/>
  <c r="U15" i="31"/>
  <c r="U16" i="31"/>
  <c r="U17" i="31"/>
  <c r="U18" i="31"/>
  <c r="U19" i="31"/>
  <c r="U20" i="31"/>
  <c r="U21" i="31"/>
  <c r="U22" i="31"/>
  <c r="U23" i="31"/>
  <c r="U24" i="31"/>
  <c r="U25" i="31"/>
  <c r="U26" i="31"/>
  <c r="U27" i="31"/>
  <c r="U28" i="31"/>
  <c r="U29" i="31"/>
  <c r="U30" i="31"/>
  <c r="U31" i="31"/>
  <c r="U32" i="31"/>
  <c r="U33" i="31"/>
  <c r="U34" i="31"/>
  <c r="U35" i="31"/>
  <c r="U36" i="31"/>
  <c r="U37" i="31"/>
  <c r="U38" i="31"/>
  <c r="U39" i="31"/>
  <c r="U40" i="31"/>
  <c r="U41" i="31"/>
  <c r="U42" i="31"/>
  <c r="U43" i="31"/>
  <c r="U44" i="31"/>
  <c r="U45" i="31"/>
  <c r="U46" i="31"/>
  <c r="U47" i="31"/>
  <c r="U48" i="31"/>
  <c r="U49" i="31"/>
  <c r="U50" i="31"/>
  <c r="U51" i="31"/>
  <c r="U52" i="31"/>
  <c r="U53" i="31"/>
  <c r="U54" i="31"/>
  <c r="U55" i="31"/>
  <c r="U56" i="31"/>
  <c r="U57" i="31"/>
  <c r="U58" i="31"/>
  <c r="U59" i="31"/>
  <c r="U60" i="31"/>
  <c r="U61" i="31"/>
  <c r="U62" i="31"/>
  <c r="U63" i="31"/>
  <c r="U64" i="31"/>
  <c r="U65" i="31"/>
  <c r="U66" i="31"/>
  <c r="U67" i="31"/>
  <c r="U68" i="31"/>
  <c r="U69" i="31"/>
  <c r="U70" i="31"/>
  <c r="U71" i="31"/>
  <c r="U72" i="31"/>
  <c r="U73" i="31"/>
  <c r="U74" i="31"/>
  <c r="U75" i="31"/>
  <c r="U76" i="31"/>
  <c r="U77" i="31"/>
  <c r="U78" i="31"/>
  <c r="U79" i="31"/>
  <c r="U80" i="31"/>
  <c r="U81" i="31"/>
  <c r="U82" i="31"/>
  <c r="U83" i="31"/>
  <c r="U84" i="31"/>
  <c r="U85" i="31"/>
  <c r="U86" i="31"/>
  <c r="U87" i="31"/>
  <c r="U88" i="31"/>
  <c r="U89" i="31"/>
  <c r="U90" i="31"/>
  <c r="U91" i="31"/>
  <c r="U92" i="31"/>
  <c r="U93" i="31"/>
  <c r="U94" i="31"/>
  <c r="U95" i="31"/>
  <c r="U96" i="31"/>
  <c r="U97" i="31"/>
  <c r="U98" i="31"/>
  <c r="U99" i="31"/>
  <c r="U100" i="31"/>
  <c r="U101" i="31"/>
  <c r="U102" i="31"/>
  <c r="U103" i="31"/>
  <c r="U104" i="31"/>
  <c r="U105" i="31"/>
  <c r="U106" i="31"/>
  <c r="U107" i="31"/>
  <c r="U108" i="31"/>
  <c r="U109" i="31"/>
  <c r="U110" i="31"/>
  <c r="U111" i="31"/>
  <c r="U112" i="31"/>
  <c r="U113" i="31"/>
  <c r="U114" i="31"/>
  <c r="U115" i="31"/>
  <c r="U116" i="31"/>
  <c r="U117" i="31"/>
  <c r="U118" i="31"/>
  <c r="U119" i="31"/>
  <c r="U120" i="31"/>
  <c r="U121" i="31"/>
  <c r="U122" i="31"/>
  <c r="U123" i="31"/>
  <c r="U124" i="31"/>
  <c r="U125" i="31"/>
  <c r="U126" i="31"/>
  <c r="U127" i="31"/>
  <c r="U128" i="31"/>
  <c r="U129" i="31"/>
  <c r="M203" i="24" l="1"/>
  <c r="M202" i="24"/>
  <c r="M189" i="24" l="1"/>
  <c r="M199" i="24" l="1"/>
  <c r="M200" i="24"/>
  <c r="Y150" i="24" l="1"/>
  <c r="D28" i="30"/>
  <c r="A14" i="31" l="1"/>
  <c r="DN129" i="31" l="1"/>
  <c r="DM129" i="31"/>
  <c r="DL129" i="31"/>
  <c r="DK129" i="31"/>
  <c r="DB129" i="31"/>
  <c r="DA129" i="31"/>
  <c r="CZ129" i="31"/>
  <c r="CY129" i="31"/>
  <c r="CX129" i="31"/>
  <c r="CW129" i="31"/>
  <c r="CM129" i="31"/>
  <c r="CL129" i="31"/>
  <c r="CK129" i="31"/>
  <c r="CJ129" i="31"/>
  <c r="CI129" i="31"/>
  <c r="CH129" i="31"/>
  <c r="BX129" i="31"/>
  <c r="BW129" i="31"/>
  <c r="BV129" i="31"/>
  <c r="BU129" i="31"/>
  <c r="BS129" i="31"/>
  <c r="BO129" i="31"/>
  <c r="BL129" i="31"/>
  <c r="BK129" i="31"/>
  <c r="BJ129" i="31"/>
  <c r="BI129" i="31"/>
  <c r="BH129" i="31"/>
  <c r="BG129" i="31"/>
  <c r="BC129" i="31"/>
  <c r="AY129" i="31"/>
  <c r="AT129" i="31"/>
  <c r="AS129" i="31"/>
  <c r="AR129" i="31"/>
  <c r="AQ129" i="31"/>
  <c r="AP129" i="31"/>
  <c r="AO129" i="31"/>
  <c r="AM129" i="31"/>
  <c r="AD129" i="31"/>
  <c r="AC129" i="31"/>
  <c r="AB129" i="31"/>
  <c r="AA129" i="31"/>
  <c r="A129" i="31"/>
  <c r="DN128" i="31"/>
  <c r="DM128" i="31"/>
  <c r="DL128" i="31"/>
  <c r="DK128" i="31"/>
  <c r="DI128" i="31"/>
  <c r="DE128" i="31"/>
  <c r="DB128" i="31"/>
  <c r="DA128" i="31"/>
  <c r="CZ128" i="31"/>
  <c r="CY128" i="31"/>
  <c r="CX128" i="31"/>
  <c r="CW128" i="31"/>
  <c r="CS128" i="31"/>
  <c r="CO128" i="31"/>
  <c r="CM128" i="31"/>
  <c r="CL128" i="31"/>
  <c r="CK128" i="31"/>
  <c r="CJ128" i="31"/>
  <c r="CI128" i="31"/>
  <c r="CH128" i="31"/>
  <c r="CG128" i="31"/>
  <c r="CC128" i="31"/>
  <c r="BY128" i="31"/>
  <c r="BX128" i="31"/>
  <c r="BW128" i="31"/>
  <c r="BV128" i="31"/>
  <c r="BU128" i="31"/>
  <c r="BQ128" i="31"/>
  <c r="BM128" i="31"/>
  <c r="BL128" i="31"/>
  <c r="BK128" i="31"/>
  <c r="BJ128" i="31"/>
  <c r="BI128" i="31"/>
  <c r="BH128" i="31"/>
  <c r="BG128" i="31"/>
  <c r="BE128" i="31"/>
  <c r="BA128" i="31"/>
  <c r="AW128" i="31"/>
  <c r="AT128" i="31"/>
  <c r="AS128" i="31"/>
  <c r="AR128" i="31"/>
  <c r="AQ128" i="31"/>
  <c r="AP128" i="31"/>
  <c r="AO128" i="31"/>
  <c r="AK128" i="31"/>
  <c r="AG128" i="31"/>
  <c r="DH128" i="31"/>
  <c r="AD128" i="31"/>
  <c r="AC128" i="31"/>
  <c r="AB128" i="31"/>
  <c r="AA128" i="31"/>
  <c r="A128" i="31"/>
  <c r="DN127" i="31"/>
  <c r="DM127" i="31"/>
  <c r="DL127" i="31"/>
  <c r="DK127" i="31"/>
  <c r="DB127" i="31"/>
  <c r="DA127" i="31"/>
  <c r="CZ127" i="31"/>
  <c r="CY127" i="31"/>
  <c r="CX127" i="31"/>
  <c r="CW127" i="31"/>
  <c r="CM127" i="31"/>
  <c r="CL127" i="31"/>
  <c r="CK127" i="31"/>
  <c r="CJ127" i="31"/>
  <c r="CI127" i="31"/>
  <c r="CH127" i="31"/>
  <c r="CA127" i="31"/>
  <c r="BX127" i="31"/>
  <c r="BW127" i="31"/>
  <c r="BV127" i="31"/>
  <c r="BU127" i="31"/>
  <c r="BL127" i="31"/>
  <c r="BK127" i="31"/>
  <c r="BJ127" i="31"/>
  <c r="BI127" i="31"/>
  <c r="BH127" i="31"/>
  <c r="BG127" i="31"/>
  <c r="BC127" i="31"/>
  <c r="AT127" i="31"/>
  <c r="AS127" i="31"/>
  <c r="AR127" i="31"/>
  <c r="AQ127" i="31"/>
  <c r="AP127" i="31"/>
  <c r="AO127" i="31"/>
  <c r="DC127" i="31"/>
  <c r="AD127" i="31"/>
  <c r="AC127" i="31"/>
  <c r="AB127" i="31"/>
  <c r="AA127" i="31"/>
  <c r="A127" i="31"/>
  <c r="DN126" i="31"/>
  <c r="DM126" i="31"/>
  <c r="DL126" i="31"/>
  <c r="DK126" i="31"/>
  <c r="DI126" i="31"/>
  <c r="DE126" i="31"/>
  <c r="DB126" i="31"/>
  <c r="DA126" i="31"/>
  <c r="CZ126" i="31"/>
  <c r="CY126" i="31"/>
  <c r="CX126" i="31"/>
  <c r="CW126" i="31"/>
  <c r="CS126" i="31"/>
  <c r="CO126" i="31"/>
  <c r="CM126" i="31"/>
  <c r="CL126" i="31"/>
  <c r="CK126" i="31"/>
  <c r="CJ126" i="31"/>
  <c r="CI126" i="31"/>
  <c r="CH126" i="31"/>
  <c r="CG126" i="31"/>
  <c r="CC126" i="31"/>
  <c r="BY126" i="31"/>
  <c r="BX126" i="31"/>
  <c r="BW126" i="31"/>
  <c r="BV126" i="31"/>
  <c r="BU126" i="31"/>
  <c r="BQ126" i="31"/>
  <c r="BM126" i="31"/>
  <c r="BL126" i="31"/>
  <c r="BK126" i="31"/>
  <c r="BJ126" i="31"/>
  <c r="BI126" i="31"/>
  <c r="BH126" i="31"/>
  <c r="BG126" i="31"/>
  <c r="BE126" i="31"/>
  <c r="BA126" i="31"/>
  <c r="AW126" i="31"/>
  <c r="AT126" i="31"/>
  <c r="AS126" i="31"/>
  <c r="AR126" i="31"/>
  <c r="AQ126" i="31"/>
  <c r="AP126" i="31"/>
  <c r="AO126" i="31"/>
  <c r="AK126" i="31"/>
  <c r="AG126" i="31"/>
  <c r="DH126" i="31"/>
  <c r="AD126" i="31"/>
  <c r="AC126" i="31"/>
  <c r="AB126" i="31"/>
  <c r="AA126" i="31"/>
  <c r="A126" i="31"/>
  <c r="DN125" i="31"/>
  <c r="DM125" i="31"/>
  <c r="DL125" i="31"/>
  <c r="DK125" i="31"/>
  <c r="DG125" i="31"/>
  <c r="DC125" i="31"/>
  <c r="DB125" i="31"/>
  <c r="DA125" i="31"/>
  <c r="CZ125" i="31"/>
  <c r="CY125" i="31"/>
  <c r="CX125" i="31"/>
  <c r="CW125" i="31"/>
  <c r="CU125" i="31"/>
  <c r="CQ125" i="31"/>
  <c r="CM125" i="31"/>
  <c r="CL125" i="31"/>
  <c r="CK125" i="31"/>
  <c r="CJ125" i="31"/>
  <c r="CI125" i="31"/>
  <c r="CH125" i="31"/>
  <c r="CE125" i="31"/>
  <c r="CA125" i="31"/>
  <c r="BX125" i="31"/>
  <c r="BW125" i="31"/>
  <c r="BV125" i="31"/>
  <c r="BU125" i="31"/>
  <c r="BM125" i="31"/>
  <c r="BL125" i="31"/>
  <c r="BK125" i="31"/>
  <c r="BJ125" i="31"/>
  <c r="BI125" i="31"/>
  <c r="BH125" i="31"/>
  <c r="BG125" i="31"/>
  <c r="BC125" i="31"/>
  <c r="AW125" i="31"/>
  <c r="AU125" i="31"/>
  <c r="AT125" i="31"/>
  <c r="AS125" i="31"/>
  <c r="AR125" i="31"/>
  <c r="AQ125" i="31"/>
  <c r="AP125" i="31"/>
  <c r="AO125" i="31"/>
  <c r="AM125" i="31"/>
  <c r="AK125" i="31"/>
  <c r="AD125" i="31"/>
  <c r="AC125" i="31"/>
  <c r="AB125" i="31"/>
  <c r="AA125" i="31"/>
  <c r="A125" i="31"/>
  <c r="DN124" i="31"/>
  <c r="DM124" i="31"/>
  <c r="DL124" i="31"/>
  <c r="DK124" i="31"/>
  <c r="DG124" i="31"/>
  <c r="DE124" i="31"/>
  <c r="DB124" i="31"/>
  <c r="DA124" i="31"/>
  <c r="CZ124" i="31"/>
  <c r="CY124" i="31"/>
  <c r="CX124" i="31"/>
  <c r="CW124" i="31"/>
  <c r="CU124" i="31"/>
  <c r="CO124" i="31"/>
  <c r="CM124" i="31"/>
  <c r="CL124" i="31"/>
  <c r="CK124" i="31"/>
  <c r="CJ124" i="31"/>
  <c r="CI124" i="31"/>
  <c r="CH124" i="31"/>
  <c r="CE124" i="31"/>
  <c r="CC124" i="31"/>
  <c r="BX124" i="31"/>
  <c r="BW124" i="31"/>
  <c r="BV124" i="31"/>
  <c r="BU124" i="31"/>
  <c r="BS124" i="31"/>
  <c r="BQ124" i="31"/>
  <c r="BL124" i="31"/>
  <c r="BK124" i="31"/>
  <c r="BJ124" i="31"/>
  <c r="BI124" i="31"/>
  <c r="BH124" i="31"/>
  <c r="BG124" i="31"/>
  <c r="BA124" i="31"/>
  <c r="AY124" i="31"/>
  <c r="AT124" i="31"/>
  <c r="AS124" i="31"/>
  <c r="AR124" i="31"/>
  <c r="AQ124" i="31"/>
  <c r="AP124" i="31"/>
  <c r="AO124" i="31"/>
  <c r="AI124" i="31"/>
  <c r="AG124" i="31"/>
  <c r="DI124" i="31"/>
  <c r="AD124" i="31"/>
  <c r="AC124" i="31"/>
  <c r="AB124" i="31"/>
  <c r="AA124" i="31"/>
  <c r="A124" i="31"/>
  <c r="DN123" i="31"/>
  <c r="DM123" i="31"/>
  <c r="DL123" i="31"/>
  <c r="DK123" i="31"/>
  <c r="DI123" i="31"/>
  <c r="DF123" i="31"/>
  <c r="DE123" i="31"/>
  <c r="DB123" i="31"/>
  <c r="DA123" i="31"/>
  <c r="CZ123" i="31"/>
  <c r="CY123" i="31"/>
  <c r="CX123" i="31"/>
  <c r="CW123" i="31"/>
  <c r="CT123" i="31"/>
  <c r="CS123" i="31"/>
  <c r="CP123" i="31"/>
  <c r="CO123" i="31"/>
  <c r="CM123" i="31"/>
  <c r="CL123" i="31"/>
  <c r="CK123" i="31"/>
  <c r="CJ123" i="31"/>
  <c r="CI123" i="31"/>
  <c r="CH123" i="31"/>
  <c r="CG123" i="31"/>
  <c r="CD123" i="31"/>
  <c r="CC123" i="31"/>
  <c r="BZ123" i="31"/>
  <c r="BY123" i="31"/>
  <c r="BX123" i="31"/>
  <c r="BW123" i="31"/>
  <c r="BV123" i="31"/>
  <c r="BU123" i="31"/>
  <c r="BR123" i="31"/>
  <c r="BQ123" i="31"/>
  <c r="BN123" i="31"/>
  <c r="BM123" i="31"/>
  <c r="BL123" i="31"/>
  <c r="BK123" i="31"/>
  <c r="BJ123" i="31"/>
  <c r="BI123" i="31"/>
  <c r="BH123" i="31"/>
  <c r="BG123" i="31"/>
  <c r="BF123" i="31"/>
  <c r="BE123" i="31"/>
  <c r="BD123" i="31"/>
  <c r="BB123" i="31"/>
  <c r="BA123" i="31"/>
  <c r="AZ123" i="31"/>
  <c r="AX123" i="31"/>
  <c r="AW123" i="31"/>
  <c r="AV123" i="31"/>
  <c r="AT123" i="31"/>
  <c r="AS123" i="31"/>
  <c r="AR123" i="31"/>
  <c r="AQ123" i="31"/>
  <c r="AP123" i="31"/>
  <c r="AO123" i="31"/>
  <c r="AN123" i="31"/>
  <c r="AL123" i="31"/>
  <c r="AK123" i="31"/>
  <c r="AJ123" i="31"/>
  <c r="AH123" i="31"/>
  <c r="AG123" i="31"/>
  <c r="AF123" i="31"/>
  <c r="DJ123" i="31"/>
  <c r="AD123" i="31"/>
  <c r="AC123" i="31"/>
  <c r="AB123" i="31"/>
  <c r="AA123" i="31"/>
  <c r="A123" i="31"/>
  <c r="DN122" i="31"/>
  <c r="DM122" i="31"/>
  <c r="DL122" i="31"/>
  <c r="DK122" i="31"/>
  <c r="DG122" i="31"/>
  <c r="DD122" i="31"/>
  <c r="DB122" i="31"/>
  <c r="DA122" i="31"/>
  <c r="CZ122" i="31"/>
  <c r="CY122" i="31"/>
  <c r="CX122" i="31"/>
  <c r="CW122" i="31"/>
  <c r="CV122" i="31"/>
  <c r="CQ122" i="31"/>
  <c r="CN122" i="31"/>
  <c r="CM122" i="31"/>
  <c r="CL122" i="31"/>
  <c r="CK122" i="31"/>
  <c r="CJ122" i="31"/>
  <c r="CI122" i="31"/>
  <c r="CH122" i="31"/>
  <c r="CF122" i="31"/>
  <c r="CE122" i="31"/>
  <c r="BX122" i="31"/>
  <c r="BW122" i="31"/>
  <c r="BV122" i="31"/>
  <c r="BU122" i="31"/>
  <c r="BT122" i="31"/>
  <c r="BS122" i="31"/>
  <c r="BL122" i="31"/>
  <c r="BK122" i="31"/>
  <c r="BJ122" i="31"/>
  <c r="BI122" i="31"/>
  <c r="BH122" i="31"/>
  <c r="BG122" i="31"/>
  <c r="AZ122" i="31"/>
  <c r="AY122" i="31"/>
  <c r="AT122" i="31"/>
  <c r="AS122" i="31"/>
  <c r="AR122" i="31"/>
  <c r="AQ122" i="31"/>
  <c r="AP122" i="31"/>
  <c r="AO122" i="31"/>
  <c r="AN122" i="31"/>
  <c r="AJ122" i="31"/>
  <c r="AI122" i="31"/>
  <c r="AF122" i="31"/>
  <c r="AD122" i="31"/>
  <c r="AC122" i="31"/>
  <c r="AB122" i="31"/>
  <c r="AA122" i="31"/>
  <c r="A122" i="31"/>
  <c r="DN121" i="31"/>
  <c r="DM121" i="31"/>
  <c r="DL121" i="31"/>
  <c r="DK121" i="31"/>
  <c r="DJ121" i="31"/>
  <c r="DI121" i="31"/>
  <c r="DF121" i="31"/>
  <c r="DE121" i="31"/>
  <c r="DB121" i="31"/>
  <c r="DA121" i="31"/>
  <c r="CZ121" i="31"/>
  <c r="CY121" i="31"/>
  <c r="CX121" i="31"/>
  <c r="CW121" i="31"/>
  <c r="CV121" i="31"/>
  <c r="CT121" i="31"/>
  <c r="CS121" i="31"/>
  <c r="CR121" i="31"/>
  <c r="CP121" i="31"/>
  <c r="CO121" i="31"/>
  <c r="CN121" i="31"/>
  <c r="CM121" i="31"/>
  <c r="CL121" i="31"/>
  <c r="CK121" i="31"/>
  <c r="CJ121" i="31"/>
  <c r="CI121" i="31"/>
  <c r="CH121" i="31"/>
  <c r="CG121" i="31"/>
  <c r="CF121" i="31"/>
  <c r="CD121" i="31"/>
  <c r="CC121" i="31"/>
  <c r="CB121" i="31"/>
  <c r="BZ121" i="31"/>
  <c r="BY121" i="31"/>
  <c r="BX121" i="31"/>
  <c r="BW121" i="31"/>
  <c r="BV121" i="31"/>
  <c r="BU121" i="31"/>
  <c r="BT121" i="31"/>
  <c r="BR121" i="31"/>
  <c r="BQ121" i="31"/>
  <c r="BP121" i="31"/>
  <c r="BN121" i="31"/>
  <c r="BM121" i="31"/>
  <c r="BL121" i="31"/>
  <c r="BK121" i="31"/>
  <c r="BJ121" i="31"/>
  <c r="BI121" i="31"/>
  <c r="BH121" i="31"/>
  <c r="BG121" i="31"/>
  <c r="BF121" i="31"/>
  <c r="BE121" i="31"/>
  <c r="BD121" i="31"/>
  <c r="BB121" i="31"/>
  <c r="BA121" i="31"/>
  <c r="AZ121" i="31"/>
  <c r="AX121" i="31"/>
  <c r="AW121" i="31"/>
  <c r="AV121" i="31"/>
  <c r="AT121" i="31"/>
  <c r="AS121" i="31"/>
  <c r="AR121" i="31"/>
  <c r="AQ121" i="31"/>
  <c r="AP121" i="31"/>
  <c r="AO121" i="31"/>
  <c r="AN121" i="31"/>
  <c r="AL121" i="31"/>
  <c r="AK121" i="31"/>
  <c r="AJ121" i="31"/>
  <c r="AH121" i="31"/>
  <c r="AG121" i="31"/>
  <c r="AF121" i="31"/>
  <c r="DH121" i="31"/>
  <c r="AD121" i="31"/>
  <c r="AC121" i="31"/>
  <c r="AB121" i="31"/>
  <c r="AA121" i="31"/>
  <c r="A121" i="31"/>
  <c r="DN120" i="31"/>
  <c r="DM120" i="31"/>
  <c r="DL120" i="31"/>
  <c r="DK120" i="31"/>
  <c r="DB120" i="31"/>
  <c r="DA120" i="31"/>
  <c r="CZ120" i="31"/>
  <c r="CY120" i="31"/>
  <c r="CX120" i="31"/>
  <c r="CW120" i="31"/>
  <c r="CM120" i="31"/>
  <c r="CL120" i="31"/>
  <c r="CK120" i="31"/>
  <c r="CJ120" i="31"/>
  <c r="CI120" i="31"/>
  <c r="CH120" i="31"/>
  <c r="BX120" i="31"/>
  <c r="BW120" i="31"/>
  <c r="BV120" i="31"/>
  <c r="BU120" i="31"/>
  <c r="BL120" i="31"/>
  <c r="BK120" i="31"/>
  <c r="BJ120" i="31"/>
  <c r="BI120" i="31"/>
  <c r="BH120" i="31"/>
  <c r="BG120" i="31"/>
  <c r="AT120" i="31"/>
  <c r="AS120" i="31"/>
  <c r="AR120" i="31"/>
  <c r="AQ120" i="31"/>
  <c r="AP120" i="31"/>
  <c r="AO120" i="31"/>
  <c r="DD120" i="31"/>
  <c r="AD120" i="31"/>
  <c r="AC120" i="31"/>
  <c r="AB120" i="31"/>
  <c r="AA120" i="31"/>
  <c r="A120" i="31"/>
  <c r="DN114" i="31"/>
  <c r="DM114" i="31"/>
  <c r="DL114" i="31"/>
  <c r="DK114" i="31"/>
  <c r="DB114" i="31"/>
  <c r="DA114" i="31"/>
  <c r="CZ114" i="31"/>
  <c r="CY114" i="31"/>
  <c r="CX114" i="31"/>
  <c r="CW114" i="31"/>
  <c r="CM114" i="31"/>
  <c r="CL114" i="31"/>
  <c r="CK114" i="31"/>
  <c r="CJ114" i="31"/>
  <c r="CI114" i="31"/>
  <c r="CH114" i="31"/>
  <c r="BX114" i="31"/>
  <c r="BW114" i="31"/>
  <c r="BV114" i="31"/>
  <c r="BU114" i="31"/>
  <c r="BL114" i="31"/>
  <c r="BK114" i="31"/>
  <c r="BJ114" i="31"/>
  <c r="BI114" i="31"/>
  <c r="BH114" i="31"/>
  <c r="BG114" i="31"/>
  <c r="AT114" i="31"/>
  <c r="AS114" i="31"/>
  <c r="AR114" i="31"/>
  <c r="AQ114" i="31"/>
  <c r="AP114" i="31"/>
  <c r="AO114" i="31"/>
  <c r="BC114" i="31"/>
  <c r="AD114" i="31"/>
  <c r="AC114" i="31"/>
  <c r="AB114" i="31"/>
  <c r="AA114" i="31"/>
  <c r="A114" i="31"/>
  <c r="DN113" i="31"/>
  <c r="DM113" i="31"/>
  <c r="DL113" i="31"/>
  <c r="DK113" i="31"/>
  <c r="DI113" i="31"/>
  <c r="DE113" i="31"/>
  <c r="DB113" i="31"/>
  <c r="DA113" i="31"/>
  <c r="CZ113" i="31"/>
  <c r="CY113" i="31"/>
  <c r="CX113" i="31"/>
  <c r="CW113" i="31"/>
  <c r="CS113" i="31"/>
  <c r="CO113" i="31"/>
  <c r="CM113" i="31"/>
  <c r="CL113" i="31"/>
  <c r="CK113" i="31"/>
  <c r="CJ113" i="31"/>
  <c r="CI113" i="31"/>
  <c r="CH113" i="31"/>
  <c r="CG113" i="31"/>
  <c r="CC113" i="31"/>
  <c r="BX113" i="31"/>
  <c r="BW113" i="31"/>
  <c r="BV113" i="31"/>
  <c r="BU113" i="31"/>
  <c r="BM113" i="31"/>
  <c r="BL113" i="31"/>
  <c r="BK113" i="31"/>
  <c r="BJ113" i="31"/>
  <c r="BI113" i="31"/>
  <c r="BH113" i="31"/>
  <c r="BG113" i="31"/>
  <c r="BA113" i="31"/>
  <c r="AW113" i="31"/>
  <c r="AT113" i="31"/>
  <c r="AS113" i="31"/>
  <c r="AR113" i="31"/>
  <c r="AQ113" i="31"/>
  <c r="AP113" i="31"/>
  <c r="AO113" i="31"/>
  <c r="AK113" i="31"/>
  <c r="AG113" i="31"/>
  <c r="DH113" i="31"/>
  <c r="AD113" i="31"/>
  <c r="AC113" i="31"/>
  <c r="AB113" i="31"/>
  <c r="AA113" i="31"/>
  <c r="A113" i="31"/>
  <c r="DN112" i="31"/>
  <c r="DM112" i="31"/>
  <c r="DL112" i="31"/>
  <c r="DK112" i="31"/>
  <c r="DB112" i="31"/>
  <c r="DA112" i="31"/>
  <c r="CZ112" i="31"/>
  <c r="CY112" i="31"/>
  <c r="CX112" i="31"/>
  <c r="CW112" i="31"/>
  <c r="CM112" i="31"/>
  <c r="CL112" i="31"/>
  <c r="CK112" i="31"/>
  <c r="CJ112" i="31"/>
  <c r="CI112" i="31"/>
  <c r="CH112" i="31"/>
  <c r="CA112" i="31"/>
  <c r="BX112" i="31"/>
  <c r="BW112" i="31"/>
  <c r="BV112" i="31"/>
  <c r="BU112" i="31"/>
  <c r="BL112" i="31"/>
  <c r="BK112" i="31"/>
  <c r="BJ112" i="31"/>
  <c r="BI112" i="31"/>
  <c r="BH112" i="31"/>
  <c r="BG112" i="31"/>
  <c r="BC112" i="31"/>
  <c r="AT112" i="31"/>
  <c r="AS112" i="31"/>
  <c r="AR112" i="31"/>
  <c r="AQ112" i="31"/>
  <c r="AP112" i="31"/>
  <c r="AO112" i="31"/>
  <c r="AD112" i="31"/>
  <c r="AC112" i="31"/>
  <c r="AB112" i="31"/>
  <c r="AA112" i="31"/>
  <c r="A112" i="31"/>
  <c r="DN111" i="31"/>
  <c r="DM111" i="31"/>
  <c r="DL111" i="31"/>
  <c r="DK111" i="31"/>
  <c r="DB111" i="31"/>
  <c r="DA111" i="31"/>
  <c r="CZ111" i="31"/>
  <c r="CY111" i="31"/>
  <c r="CX111" i="31"/>
  <c r="CW111" i="31"/>
  <c r="CM111" i="31"/>
  <c r="CL111" i="31"/>
  <c r="CK111" i="31"/>
  <c r="CJ111" i="31"/>
  <c r="CI111" i="31"/>
  <c r="CH111" i="31"/>
  <c r="BX111" i="31"/>
  <c r="BW111" i="31"/>
  <c r="BV111" i="31"/>
  <c r="BU111" i="31"/>
  <c r="BQ111" i="31"/>
  <c r="BL111" i="31"/>
  <c r="BK111" i="31"/>
  <c r="BJ111" i="31"/>
  <c r="BI111" i="31"/>
  <c r="BH111" i="31"/>
  <c r="BG111" i="31"/>
  <c r="AT111" i="31"/>
  <c r="AS111" i="31"/>
  <c r="AR111" i="31"/>
  <c r="AQ111" i="31"/>
  <c r="AP111" i="31"/>
  <c r="AO111" i="31"/>
  <c r="BY111" i="31"/>
  <c r="AD111" i="31"/>
  <c r="AC111" i="31"/>
  <c r="AB111" i="31"/>
  <c r="AA111" i="31"/>
  <c r="A111" i="31"/>
  <c r="DN110" i="31"/>
  <c r="DM110" i="31"/>
  <c r="DL110" i="31"/>
  <c r="DK110" i="31"/>
  <c r="DB110" i="31"/>
  <c r="DA110" i="31"/>
  <c r="CZ110" i="31"/>
  <c r="CY110" i="31"/>
  <c r="CX110" i="31"/>
  <c r="CW110" i="31"/>
  <c r="CM110" i="31"/>
  <c r="CL110" i="31"/>
  <c r="CK110" i="31"/>
  <c r="CJ110" i="31"/>
  <c r="CI110" i="31"/>
  <c r="CH110" i="31"/>
  <c r="BX110" i="31"/>
  <c r="BW110" i="31"/>
  <c r="BV110" i="31"/>
  <c r="BU110" i="31"/>
  <c r="BL110" i="31"/>
  <c r="BK110" i="31"/>
  <c r="BJ110" i="31"/>
  <c r="BI110" i="31"/>
  <c r="BH110" i="31"/>
  <c r="BG110" i="31"/>
  <c r="AT110" i="31"/>
  <c r="AS110" i="31"/>
  <c r="AR110" i="31"/>
  <c r="AQ110" i="31"/>
  <c r="AP110" i="31"/>
  <c r="AO110" i="31"/>
  <c r="DC110" i="31"/>
  <c r="AD110" i="31"/>
  <c r="AC110" i="31"/>
  <c r="AB110" i="31"/>
  <c r="AA110" i="31"/>
  <c r="A110" i="31"/>
  <c r="DN109" i="31"/>
  <c r="DM109" i="31"/>
  <c r="DL109" i="31"/>
  <c r="DK109" i="31"/>
  <c r="DB109" i="31"/>
  <c r="DA109" i="31"/>
  <c r="CZ109" i="31"/>
  <c r="CY109" i="31"/>
  <c r="CX109" i="31"/>
  <c r="CW109" i="31"/>
  <c r="CM109" i="31"/>
  <c r="CL109" i="31"/>
  <c r="CK109" i="31"/>
  <c r="CJ109" i="31"/>
  <c r="CI109" i="31"/>
  <c r="CH109" i="31"/>
  <c r="BX109" i="31"/>
  <c r="BW109" i="31"/>
  <c r="BV109" i="31"/>
  <c r="BU109" i="31"/>
  <c r="BL109" i="31"/>
  <c r="BK109" i="31"/>
  <c r="BJ109" i="31"/>
  <c r="BI109" i="31"/>
  <c r="BH109" i="31"/>
  <c r="BG109" i="31"/>
  <c r="AT109" i="31"/>
  <c r="AS109" i="31"/>
  <c r="AR109" i="31"/>
  <c r="AQ109" i="31"/>
  <c r="AP109" i="31"/>
  <c r="AO109" i="31"/>
  <c r="AD109" i="31"/>
  <c r="AC109" i="31"/>
  <c r="AB109" i="31"/>
  <c r="AA109" i="31"/>
  <c r="A109" i="31"/>
  <c r="DN108" i="31"/>
  <c r="DM108" i="31"/>
  <c r="DL108" i="31"/>
  <c r="DK108" i="31"/>
  <c r="DB108" i="31"/>
  <c r="DA108" i="31"/>
  <c r="CZ108" i="31"/>
  <c r="CY108" i="31"/>
  <c r="CX108" i="31"/>
  <c r="CW108" i="31"/>
  <c r="CM108" i="31"/>
  <c r="CL108" i="31"/>
  <c r="CK108" i="31"/>
  <c r="CJ108" i="31"/>
  <c r="CI108" i="31"/>
  <c r="CH108" i="31"/>
  <c r="CA108" i="31"/>
  <c r="BX108" i="31"/>
  <c r="BW108" i="31"/>
  <c r="BV108" i="31"/>
  <c r="BU108" i="31"/>
  <c r="BL108" i="31"/>
  <c r="BK108" i="31"/>
  <c r="BJ108" i="31"/>
  <c r="BI108" i="31"/>
  <c r="BH108" i="31"/>
  <c r="BG108" i="31"/>
  <c r="AT108" i="31"/>
  <c r="AS108" i="31"/>
  <c r="AR108" i="31"/>
  <c r="AQ108" i="31"/>
  <c r="AP108" i="31"/>
  <c r="AO108" i="31"/>
  <c r="AM108" i="31"/>
  <c r="DF108" i="31"/>
  <c r="AD108" i="31"/>
  <c r="AC108" i="31"/>
  <c r="AB108" i="31"/>
  <c r="AA108" i="31"/>
  <c r="A108" i="31"/>
  <c r="DN107" i="31"/>
  <c r="DM107" i="31"/>
  <c r="DL107" i="31"/>
  <c r="DK107" i="31"/>
  <c r="DE107" i="31"/>
  <c r="DD107" i="31"/>
  <c r="DB107" i="31"/>
  <c r="DA107" i="31"/>
  <c r="CZ107" i="31"/>
  <c r="CY107" i="31"/>
  <c r="CX107" i="31"/>
  <c r="CW107" i="31"/>
  <c r="CV107" i="31"/>
  <c r="CS107" i="31"/>
  <c r="CN107" i="31"/>
  <c r="CM107" i="31"/>
  <c r="CL107" i="31"/>
  <c r="CK107" i="31"/>
  <c r="CJ107" i="31"/>
  <c r="CI107" i="31"/>
  <c r="CH107" i="31"/>
  <c r="CF107" i="31"/>
  <c r="CC107" i="31"/>
  <c r="BX107" i="31"/>
  <c r="BW107" i="31"/>
  <c r="BV107" i="31"/>
  <c r="BU107" i="31"/>
  <c r="BT107" i="31"/>
  <c r="BQ107" i="31"/>
  <c r="BP107" i="31"/>
  <c r="BL107" i="31"/>
  <c r="BK107" i="31"/>
  <c r="BJ107" i="31"/>
  <c r="BI107" i="31"/>
  <c r="BH107" i="31"/>
  <c r="BG107" i="31"/>
  <c r="BE107" i="31"/>
  <c r="BA107" i="31"/>
  <c r="AZ107" i="31"/>
  <c r="AW107" i="31"/>
  <c r="AT107" i="31"/>
  <c r="AS107" i="31"/>
  <c r="AR107" i="31"/>
  <c r="AQ107" i="31"/>
  <c r="AP107" i="31"/>
  <c r="AO107" i="31"/>
  <c r="AN107" i="31"/>
  <c r="AJ107" i="31"/>
  <c r="AG107" i="31"/>
  <c r="AF107" i="31"/>
  <c r="DG107" i="31"/>
  <c r="AD107" i="31"/>
  <c r="AC107" i="31"/>
  <c r="AB107" i="31"/>
  <c r="AA107" i="31"/>
  <c r="A107" i="31"/>
  <c r="DN106" i="31"/>
  <c r="DM106" i="31"/>
  <c r="DL106" i="31"/>
  <c r="DK106" i="31"/>
  <c r="DB106" i="31"/>
  <c r="DA106" i="31"/>
  <c r="CZ106" i="31"/>
  <c r="CY106" i="31"/>
  <c r="CX106" i="31"/>
  <c r="CW106" i="31"/>
  <c r="CM106" i="31"/>
  <c r="CL106" i="31"/>
  <c r="CK106" i="31"/>
  <c r="CJ106" i="31"/>
  <c r="CI106" i="31"/>
  <c r="CH106" i="31"/>
  <c r="BX106" i="31"/>
  <c r="BW106" i="31"/>
  <c r="BV106" i="31"/>
  <c r="BU106" i="31"/>
  <c r="BS106" i="31"/>
  <c r="BR106" i="31"/>
  <c r="BL106" i="31"/>
  <c r="BK106" i="31"/>
  <c r="BJ106" i="31"/>
  <c r="BI106" i="31"/>
  <c r="BH106" i="31"/>
  <c r="BG106" i="31"/>
  <c r="BB106" i="31"/>
  <c r="AY106" i="31"/>
  <c r="AT106" i="31"/>
  <c r="AS106" i="31"/>
  <c r="AR106" i="31"/>
  <c r="AQ106" i="31"/>
  <c r="AP106" i="31"/>
  <c r="AO106" i="31"/>
  <c r="AI106" i="31"/>
  <c r="AH106" i="31"/>
  <c r="DC106" i="31"/>
  <c r="AD106" i="31"/>
  <c r="AC106" i="31"/>
  <c r="AB106" i="31"/>
  <c r="AA106" i="31"/>
  <c r="A106" i="31"/>
  <c r="DN105" i="31"/>
  <c r="DM105" i="31"/>
  <c r="DL105" i="31"/>
  <c r="DK105" i="31"/>
  <c r="DI105" i="31"/>
  <c r="DD105" i="31"/>
  <c r="DB105" i="31"/>
  <c r="DA105" i="31"/>
  <c r="CZ105" i="31"/>
  <c r="CY105" i="31"/>
  <c r="CX105" i="31"/>
  <c r="CW105" i="31"/>
  <c r="CS105" i="31"/>
  <c r="CR105" i="31"/>
  <c r="CM105" i="31"/>
  <c r="CL105" i="31"/>
  <c r="CK105" i="31"/>
  <c r="CJ105" i="31"/>
  <c r="CI105" i="31"/>
  <c r="CH105" i="31"/>
  <c r="CC105" i="31"/>
  <c r="CB105" i="31"/>
  <c r="BX105" i="31"/>
  <c r="BW105" i="31"/>
  <c r="BV105" i="31"/>
  <c r="BU105" i="31"/>
  <c r="BQ105" i="31"/>
  <c r="BP105" i="31"/>
  <c r="BM105" i="31"/>
  <c r="BL105" i="31"/>
  <c r="BK105" i="31"/>
  <c r="BJ105" i="31"/>
  <c r="BI105" i="31"/>
  <c r="BH105" i="31"/>
  <c r="BG105" i="31"/>
  <c r="BE105" i="31"/>
  <c r="BD105" i="31"/>
  <c r="AZ105" i="31"/>
  <c r="AW105" i="31"/>
  <c r="AV105" i="31"/>
  <c r="AT105" i="31"/>
  <c r="AS105" i="31"/>
  <c r="AR105" i="31"/>
  <c r="AQ105" i="31"/>
  <c r="AP105" i="31"/>
  <c r="AO105" i="31"/>
  <c r="AN105" i="31"/>
  <c r="AK105" i="31"/>
  <c r="AH105" i="31"/>
  <c r="AG105" i="31"/>
  <c r="AF105" i="31"/>
  <c r="DG105" i="31"/>
  <c r="AD105" i="31"/>
  <c r="AC105" i="31"/>
  <c r="AB105" i="31"/>
  <c r="AA105" i="31"/>
  <c r="A105" i="31"/>
  <c r="DN104" i="31"/>
  <c r="DM104" i="31"/>
  <c r="DL104" i="31"/>
  <c r="DK104" i="31"/>
  <c r="DB104" i="31"/>
  <c r="DA104" i="31"/>
  <c r="CZ104" i="31"/>
  <c r="CY104" i="31"/>
  <c r="CX104" i="31"/>
  <c r="CW104" i="31"/>
  <c r="CM104" i="31"/>
  <c r="CL104" i="31"/>
  <c r="CK104" i="31"/>
  <c r="CJ104" i="31"/>
  <c r="CI104" i="31"/>
  <c r="CH104" i="31"/>
  <c r="BX104" i="31"/>
  <c r="BW104" i="31"/>
  <c r="BV104" i="31"/>
  <c r="BU104" i="31"/>
  <c r="BO104" i="31"/>
  <c r="BN104" i="31"/>
  <c r="BL104" i="31"/>
  <c r="BK104" i="31"/>
  <c r="BJ104" i="31"/>
  <c r="BI104" i="31"/>
  <c r="BH104" i="31"/>
  <c r="BG104" i="31"/>
  <c r="BF104" i="31"/>
  <c r="BE104" i="31"/>
  <c r="BA104" i="31"/>
  <c r="AZ104" i="31"/>
  <c r="AV104" i="31"/>
  <c r="AT104" i="31"/>
  <c r="AS104" i="31"/>
  <c r="AR104" i="31"/>
  <c r="AQ104" i="31"/>
  <c r="AP104" i="31"/>
  <c r="AO104" i="31"/>
  <c r="AL104" i="31"/>
  <c r="AK104" i="31"/>
  <c r="AG104" i="31"/>
  <c r="AF104" i="31"/>
  <c r="DF104" i="31"/>
  <c r="AD104" i="31"/>
  <c r="AC104" i="31"/>
  <c r="AB104" i="31"/>
  <c r="AA104" i="31"/>
  <c r="A104" i="31"/>
  <c r="DN103" i="31"/>
  <c r="DM103" i="31"/>
  <c r="DL103" i="31"/>
  <c r="DK103" i="31"/>
  <c r="DB103" i="31"/>
  <c r="DA103" i="31"/>
  <c r="CZ103" i="31"/>
  <c r="CY103" i="31"/>
  <c r="CX103" i="31"/>
  <c r="CW103" i="31"/>
  <c r="CM103" i="31"/>
  <c r="CL103" i="31"/>
  <c r="CK103" i="31"/>
  <c r="CJ103" i="31"/>
  <c r="CI103" i="31"/>
  <c r="CH103" i="31"/>
  <c r="BX103" i="31"/>
  <c r="BW103" i="31"/>
  <c r="BV103" i="31"/>
  <c r="BU103" i="31"/>
  <c r="BL103" i="31"/>
  <c r="BK103" i="31"/>
  <c r="BJ103" i="31"/>
  <c r="BI103" i="31"/>
  <c r="BH103" i="31"/>
  <c r="BG103" i="31"/>
  <c r="AT103" i="31"/>
  <c r="AS103" i="31"/>
  <c r="AR103" i="31"/>
  <c r="AQ103" i="31"/>
  <c r="AP103" i="31"/>
  <c r="AO103" i="31"/>
  <c r="AD103" i="31"/>
  <c r="AC103" i="31"/>
  <c r="AB103" i="31"/>
  <c r="AA103" i="31"/>
  <c r="A103" i="31"/>
  <c r="DN102" i="31"/>
  <c r="DM102" i="31"/>
  <c r="DL102" i="31"/>
  <c r="DK102" i="31"/>
  <c r="DB102" i="31"/>
  <c r="DA102" i="31"/>
  <c r="CZ102" i="31"/>
  <c r="CY102" i="31"/>
  <c r="CX102" i="31"/>
  <c r="CW102" i="31"/>
  <c r="CM102" i="31"/>
  <c r="CL102" i="31"/>
  <c r="CK102" i="31"/>
  <c r="CJ102" i="31"/>
  <c r="CI102" i="31"/>
  <c r="CH102" i="31"/>
  <c r="BX102" i="31"/>
  <c r="BW102" i="31"/>
  <c r="BV102" i="31"/>
  <c r="BU102" i="31"/>
  <c r="BL102" i="31"/>
  <c r="BK102" i="31"/>
  <c r="BJ102" i="31"/>
  <c r="BI102" i="31"/>
  <c r="BH102" i="31"/>
  <c r="BG102" i="31"/>
  <c r="AT102" i="31"/>
  <c r="AS102" i="31"/>
  <c r="AR102" i="31"/>
  <c r="AQ102" i="31"/>
  <c r="AP102" i="31"/>
  <c r="AO102" i="31"/>
  <c r="DH102" i="31"/>
  <c r="AD102" i="31"/>
  <c r="AC102" i="31"/>
  <c r="AB102" i="31"/>
  <c r="AA102" i="31"/>
  <c r="A102" i="31"/>
  <c r="DN101" i="31"/>
  <c r="DM101" i="31"/>
  <c r="DL101" i="31"/>
  <c r="DK101" i="31"/>
  <c r="DB101" i="31"/>
  <c r="DA101" i="31"/>
  <c r="CZ101" i="31"/>
  <c r="CY101" i="31"/>
  <c r="CX101" i="31"/>
  <c r="CW101" i="31"/>
  <c r="CM101" i="31"/>
  <c r="CL101" i="31"/>
  <c r="CK101" i="31"/>
  <c r="CJ101" i="31"/>
  <c r="CI101" i="31"/>
  <c r="CH101" i="31"/>
  <c r="BX101" i="31"/>
  <c r="BW101" i="31"/>
  <c r="BV101" i="31"/>
  <c r="BU101" i="31"/>
  <c r="BL101" i="31"/>
  <c r="BK101" i="31"/>
  <c r="BJ101" i="31"/>
  <c r="BI101" i="31"/>
  <c r="BH101" i="31"/>
  <c r="BG101" i="31"/>
  <c r="AT101" i="31"/>
  <c r="AS101" i="31"/>
  <c r="AR101" i="31"/>
  <c r="AQ101" i="31"/>
  <c r="AP101" i="31"/>
  <c r="AO101" i="31"/>
  <c r="AD101" i="31"/>
  <c r="AC101" i="31"/>
  <c r="AB101" i="31"/>
  <c r="AA101" i="31"/>
  <c r="A101" i="31"/>
  <c r="DN100" i="31"/>
  <c r="DM100" i="31"/>
  <c r="DL100" i="31"/>
  <c r="DK100" i="31"/>
  <c r="DB100" i="31"/>
  <c r="DA100" i="31"/>
  <c r="CZ100" i="31"/>
  <c r="CY100" i="31"/>
  <c r="CX100" i="31"/>
  <c r="CW100" i="31"/>
  <c r="CM100" i="31"/>
  <c r="CL100" i="31"/>
  <c r="CK100" i="31"/>
  <c r="CJ100" i="31"/>
  <c r="CI100" i="31"/>
  <c r="CH100" i="31"/>
  <c r="BX100" i="31"/>
  <c r="BW100" i="31"/>
  <c r="BV100" i="31"/>
  <c r="BU100" i="31"/>
  <c r="BL100" i="31"/>
  <c r="BK100" i="31"/>
  <c r="BJ100" i="31"/>
  <c r="BI100" i="31"/>
  <c r="BH100" i="31"/>
  <c r="BG100" i="31"/>
  <c r="AT100" i="31"/>
  <c r="AS100" i="31"/>
  <c r="AR100" i="31"/>
  <c r="AQ100" i="31"/>
  <c r="AP100" i="31"/>
  <c r="AO100" i="31"/>
  <c r="DG100" i="31"/>
  <c r="AD100" i="31"/>
  <c r="AC100" i="31"/>
  <c r="AB100" i="31"/>
  <c r="AA100" i="31"/>
  <c r="A100" i="31"/>
  <c r="DN116" i="31"/>
  <c r="DM116" i="31"/>
  <c r="DL116" i="31"/>
  <c r="DK116" i="31"/>
  <c r="DB116" i="31"/>
  <c r="DA116" i="31"/>
  <c r="CZ116" i="31"/>
  <c r="CY116" i="31"/>
  <c r="CX116" i="31"/>
  <c r="CW116" i="31"/>
  <c r="CM116" i="31"/>
  <c r="CL116" i="31"/>
  <c r="CK116" i="31"/>
  <c r="CJ116" i="31"/>
  <c r="CI116" i="31"/>
  <c r="CH116" i="31"/>
  <c r="BX116" i="31"/>
  <c r="BW116" i="31"/>
  <c r="BV116" i="31"/>
  <c r="BU116" i="31"/>
  <c r="BS116" i="31"/>
  <c r="BL116" i="31"/>
  <c r="BK116" i="31"/>
  <c r="BJ116" i="31"/>
  <c r="BI116" i="31"/>
  <c r="BH116" i="31"/>
  <c r="BG116" i="31"/>
  <c r="AT116" i="31"/>
  <c r="AS116" i="31"/>
  <c r="AR116" i="31"/>
  <c r="AQ116" i="31"/>
  <c r="AP116" i="31"/>
  <c r="AO116" i="31"/>
  <c r="BO116" i="31"/>
  <c r="AD116" i="31"/>
  <c r="AC116" i="31"/>
  <c r="AB116" i="31"/>
  <c r="AA116" i="31"/>
  <c r="A116" i="31"/>
  <c r="DN115" i="31"/>
  <c r="DM115" i="31"/>
  <c r="DL115" i="31"/>
  <c r="DK115" i="31"/>
  <c r="DB115" i="31"/>
  <c r="DA115" i="31"/>
  <c r="CZ115" i="31"/>
  <c r="CY115" i="31"/>
  <c r="CX115" i="31"/>
  <c r="CW115" i="31"/>
  <c r="CM115" i="31"/>
  <c r="CL115" i="31"/>
  <c r="CK115" i="31"/>
  <c r="CJ115" i="31"/>
  <c r="CI115" i="31"/>
  <c r="CH115" i="31"/>
  <c r="BX115" i="31"/>
  <c r="BW115" i="31"/>
  <c r="BV115" i="31"/>
  <c r="BU115" i="31"/>
  <c r="BL115" i="31"/>
  <c r="BK115" i="31"/>
  <c r="BJ115" i="31"/>
  <c r="BI115" i="31"/>
  <c r="BH115" i="31"/>
  <c r="BG115" i="31"/>
  <c r="BE115" i="31"/>
  <c r="AT115" i="31"/>
  <c r="AS115" i="31"/>
  <c r="AR115" i="31"/>
  <c r="AQ115" i="31"/>
  <c r="AP115" i="31"/>
  <c r="AO115" i="31"/>
  <c r="DH115" i="31"/>
  <c r="AD115" i="31"/>
  <c r="AC115" i="31"/>
  <c r="AB115" i="31"/>
  <c r="AA115" i="31"/>
  <c r="A115" i="31"/>
  <c r="DN99" i="31"/>
  <c r="DM99" i="31"/>
  <c r="DL99" i="31"/>
  <c r="DK99" i="31"/>
  <c r="DB99" i="31"/>
  <c r="DA99" i="31"/>
  <c r="CZ99" i="31"/>
  <c r="CY99" i="31"/>
  <c r="CX99" i="31"/>
  <c r="CW99" i="31"/>
  <c r="CM99" i="31"/>
  <c r="CL99" i="31"/>
  <c r="CK99" i="31"/>
  <c r="CJ99" i="31"/>
  <c r="CI99" i="31"/>
  <c r="CH99" i="31"/>
  <c r="BX99" i="31"/>
  <c r="BW99" i="31"/>
  <c r="BV99" i="31"/>
  <c r="BU99" i="31"/>
  <c r="BL99" i="31"/>
  <c r="BK99" i="31"/>
  <c r="BJ99" i="31"/>
  <c r="BI99" i="31"/>
  <c r="BH99" i="31"/>
  <c r="BG99" i="31"/>
  <c r="AT99" i="31"/>
  <c r="AS99" i="31"/>
  <c r="AR99" i="31"/>
  <c r="AQ99" i="31"/>
  <c r="AP99" i="31"/>
  <c r="AO99" i="31"/>
  <c r="AD99" i="31"/>
  <c r="AC99" i="31"/>
  <c r="AB99" i="31"/>
  <c r="AA99" i="31"/>
  <c r="A99" i="31"/>
  <c r="DN98" i="31"/>
  <c r="DM98" i="31"/>
  <c r="DL98" i="31"/>
  <c r="DK98" i="31"/>
  <c r="DB98" i="31"/>
  <c r="DA98" i="31"/>
  <c r="CZ98" i="31"/>
  <c r="CY98" i="31"/>
  <c r="CX98" i="31"/>
  <c r="CW98" i="31"/>
  <c r="CM98" i="31"/>
  <c r="CL98" i="31"/>
  <c r="CK98" i="31"/>
  <c r="CJ98" i="31"/>
  <c r="CI98" i="31"/>
  <c r="CH98" i="31"/>
  <c r="BX98" i="31"/>
  <c r="BW98" i="31"/>
  <c r="BV98" i="31"/>
  <c r="BU98" i="31"/>
  <c r="BL98" i="31"/>
  <c r="BK98" i="31"/>
  <c r="BJ98" i="31"/>
  <c r="BI98" i="31"/>
  <c r="BH98" i="31"/>
  <c r="BG98" i="31"/>
  <c r="AT98" i="31"/>
  <c r="AS98" i="31"/>
  <c r="AR98" i="31"/>
  <c r="AQ98" i="31"/>
  <c r="AP98" i="31"/>
  <c r="AO98" i="31"/>
  <c r="CC98" i="31"/>
  <c r="AD98" i="31"/>
  <c r="AC98" i="31"/>
  <c r="AB98" i="31"/>
  <c r="AA98" i="31"/>
  <c r="A98" i="31"/>
  <c r="DN97" i="31"/>
  <c r="DM97" i="31"/>
  <c r="DL97" i="31"/>
  <c r="DK97" i="31"/>
  <c r="DB97" i="31"/>
  <c r="DA97" i="31"/>
  <c r="CZ97" i="31"/>
  <c r="CY97" i="31"/>
  <c r="CX97" i="31"/>
  <c r="CW97" i="31"/>
  <c r="CM97" i="31"/>
  <c r="CL97" i="31"/>
  <c r="CK97" i="31"/>
  <c r="CJ97" i="31"/>
  <c r="CI97" i="31"/>
  <c r="CH97" i="31"/>
  <c r="BX97" i="31"/>
  <c r="BW97" i="31"/>
  <c r="BV97" i="31"/>
  <c r="BU97" i="31"/>
  <c r="BL97" i="31"/>
  <c r="BK97" i="31"/>
  <c r="BJ97" i="31"/>
  <c r="BI97" i="31"/>
  <c r="BH97" i="31"/>
  <c r="BG97" i="31"/>
  <c r="AT97" i="31"/>
  <c r="AS97" i="31"/>
  <c r="AR97" i="31"/>
  <c r="AQ97" i="31"/>
  <c r="AP97" i="31"/>
  <c r="AO97" i="31"/>
  <c r="DE97" i="31"/>
  <c r="AD97" i="31"/>
  <c r="AC97" i="31"/>
  <c r="AB97" i="31"/>
  <c r="AA97" i="31"/>
  <c r="A97" i="31"/>
  <c r="DN96" i="31"/>
  <c r="DM96" i="31"/>
  <c r="DL96" i="31"/>
  <c r="DK96" i="31"/>
  <c r="DB96" i="31"/>
  <c r="DA96" i="31"/>
  <c r="CZ96" i="31"/>
  <c r="CY96" i="31"/>
  <c r="CX96" i="31"/>
  <c r="CW96" i="31"/>
  <c r="CM96" i="31"/>
  <c r="CL96" i="31"/>
  <c r="CK96" i="31"/>
  <c r="CJ96" i="31"/>
  <c r="CI96" i="31"/>
  <c r="CH96" i="31"/>
  <c r="BX96" i="31"/>
  <c r="BW96" i="31"/>
  <c r="BV96" i="31"/>
  <c r="BU96" i="31"/>
  <c r="BL96" i="31"/>
  <c r="BK96" i="31"/>
  <c r="BJ96" i="31"/>
  <c r="BI96" i="31"/>
  <c r="BH96" i="31"/>
  <c r="BG96" i="31"/>
  <c r="AT96" i="31"/>
  <c r="AS96" i="31"/>
  <c r="AR96" i="31"/>
  <c r="AQ96" i="31"/>
  <c r="AP96" i="31"/>
  <c r="AO96" i="31"/>
  <c r="CG96" i="31"/>
  <c r="AD96" i="31"/>
  <c r="AC96" i="31"/>
  <c r="AB96" i="31"/>
  <c r="AA96" i="31"/>
  <c r="A96" i="31"/>
  <c r="DN95" i="31"/>
  <c r="DM95" i="31"/>
  <c r="DL95" i="31"/>
  <c r="DK95" i="31"/>
  <c r="DB95" i="31"/>
  <c r="DA95" i="31"/>
  <c r="CZ95" i="31"/>
  <c r="CY95" i="31"/>
  <c r="CX95" i="31"/>
  <c r="CW95" i="31"/>
  <c r="CM95" i="31"/>
  <c r="CL95" i="31"/>
  <c r="CK95" i="31"/>
  <c r="CJ95" i="31"/>
  <c r="CI95" i="31"/>
  <c r="CH95" i="31"/>
  <c r="BX95" i="31"/>
  <c r="BW95" i="31"/>
  <c r="BV95" i="31"/>
  <c r="BU95" i="31"/>
  <c r="BL95" i="31"/>
  <c r="BK95" i="31"/>
  <c r="BJ95" i="31"/>
  <c r="BI95" i="31"/>
  <c r="BH95" i="31"/>
  <c r="BG95" i="31"/>
  <c r="AT95" i="31"/>
  <c r="AS95" i="31"/>
  <c r="AR95" i="31"/>
  <c r="AQ95" i="31"/>
  <c r="AP95" i="31"/>
  <c r="AO95" i="31"/>
  <c r="DH95" i="31"/>
  <c r="AD95" i="31"/>
  <c r="AC95" i="31"/>
  <c r="AB95" i="31"/>
  <c r="AA95" i="31"/>
  <c r="A95" i="31"/>
  <c r="DN94" i="31"/>
  <c r="DM94" i="31"/>
  <c r="DL94" i="31"/>
  <c r="DK94" i="31"/>
  <c r="DB94" i="31"/>
  <c r="DA94" i="31"/>
  <c r="CZ94" i="31"/>
  <c r="CY94" i="31"/>
  <c r="CX94" i="31"/>
  <c r="CW94" i="31"/>
  <c r="CM94" i="31"/>
  <c r="CL94" i="31"/>
  <c r="CK94" i="31"/>
  <c r="CJ94" i="31"/>
  <c r="CI94" i="31"/>
  <c r="CH94" i="31"/>
  <c r="BX94" i="31"/>
  <c r="BW94" i="31"/>
  <c r="BV94" i="31"/>
  <c r="BU94" i="31"/>
  <c r="BL94" i="31"/>
  <c r="BK94" i="31"/>
  <c r="BJ94" i="31"/>
  <c r="BI94" i="31"/>
  <c r="BH94" i="31"/>
  <c r="BG94" i="31"/>
  <c r="AT94" i="31"/>
  <c r="AS94" i="31"/>
  <c r="AR94" i="31"/>
  <c r="AQ94" i="31"/>
  <c r="AP94" i="31"/>
  <c r="AO94" i="31"/>
  <c r="DC94" i="31"/>
  <c r="AD94" i="31"/>
  <c r="AC94" i="31"/>
  <c r="AB94" i="31"/>
  <c r="AA94" i="31"/>
  <c r="A94" i="31"/>
  <c r="DN93" i="31"/>
  <c r="DM93" i="31"/>
  <c r="DL93" i="31"/>
  <c r="DK93" i="31"/>
  <c r="DH93" i="31"/>
  <c r="DB93" i="31"/>
  <c r="DA93" i="31"/>
  <c r="CZ93" i="31"/>
  <c r="CY93" i="31"/>
  <c r="CX93" i="31"/>
  <c r="CW93" i="31"/>
  <c r="CN93" i="31"/>
  <c r="CM93" i="31"/>
  <c r="CL93" i="31"/>
  <c r="CK93" i="31"/>
  <c r="CJ93" i="31"/>
  <c r="CI93" i="31"/>
  <c r="CH93" i="31"/>
  <c r="BZ93" i="31"/>
  <c r="BX93" i="31"/>
  <c r="BW93" i="31"/>
  <c r="BV93" i="31"/>
  <c r="BU93" i="31"/>
  <c r="BL93" i="31"/>
  <c r="BK93" i="31"/>
  <c r="BJ93" i="31"/>
  <c r="BI93" i="31"/>
  <c r="BH93" i="31"/>
  <c r="BG93" i="31"/>
  <c r="AT93" i="31"/>
  <c r="AS93" i="31"/>
  <c r="AR93" i="31"/>
  <c r="AQ93" i="31"/>
  <c r="AP93" i="31"/>
  <c r="AO93" i="31"/>
  <c r="AJ93" i="31"/>
  <c r="AD93" i="31"/>
  <c r="AC93" i="31"/>
  <c r="AB93" i="31"/>
  <c r="AA93" i="31"/>
  <c r="A93" i="31"/>
  <c r="DN92" i="31"/>
  <c r="DM92" i="31"/>
  <c r="DL92" i="31"/>
  <c r="DK92" i="31"/>
  <c r="DB92" i="31"/>
  <c r="DA92" i="31"/>
  <c r="CZ92" i="31"/>
  <c r="CY92" i="31"/>
  <c r="CX92" i="31"/>
  <c r="CW92" i="31"/>
  <c r="CM92" i="31"/>
  <c r="CL92" i="31"/>
  <c r="CK92" i="31"/>
  <c r="CJ92" i="31"/>
  <c r="CI92" i="31"/>
  <c r="CH92" i="31"/>
  <c r="BX92" i="31"/>
  <c r="BW92" i="31"/>
  <c r="BV92" i="31"/>
  <c r="BU92" i="31"/>
  <c r="BL92" i="31"/>
  <c r="BK92" i="31"/>
  <c r="BJ92" i="31"/>
  <c r="BI92" i="31"/>
  <c r="BH92" i="31"/>
  <c r="BG92" i="31"/>
  <c r="AY92" i="31"/>
  <c r="AT92" i="31"/>
  <c r="AS92" i="31"/>
  <c r="AR92" i="31"/>
  <c r="AQ92" i="31"/>
  <c r="AP92" i="31"/>
  <c r="AO92" i="31"/>
  <c r="AD92" i="31"/>
  <c r="AC92" i="31"/>
  <c r="AB92" i="31"/>
  <c r="AA92" i="31"/>
  <c r="A92" i="31"/>
  <c r="DN91" i="31"/>
  <c r="DM91" i="31"/>
  <c r="DL91" i="31"/>
  <c r="DK91" i="31"/>
  <c r="DB91" i="31"/>
  <c r="DA91" i="31"/>
  <c r="CZ91" i="31"/>
  <c r="CY91" i="31"/>
  <c r="CX91" i="31"/>
  <c r="CW91" i="31"/>
  <c r="CM91" i="31"/>
  <c r="CL91" i="31"/>
  <c r="CK91" i="31"/>
  <c r="CJ91" i="31"/>
  <c r="CI91" i="31"/>
  <c r="CH91" i="31"/>
  <c r="BX91" i="31"/>
  <c r="BW91" i="31"/>
  <c r="BV91" i="31"/>
  <c r="BU91" i="31"/>
  <c r="BL91" i="31"/>
  <c r="BK91" i="31"/>
  <c r="BJ91" i="31"/>
  <c r="BI91" i="31"/>
  <c r="BH91" i="31"/>
  <c r="BG91" i="31"/>
  <c r="AT91" i="31"/>
  <c r="AS91" i="31"/>
  <c r="AR91" i="31"/>
  <c r="AQ91" i="31"/>
  <c r="AP91" i="31"/>
  <c r="AO91" i="31"/>
  <c r="AD91" i="31"/>
  <c r="AC91" i="31"/>
  <c r="AB91" i="31"/>
  <c r="AA91" i="31"/>
  <c r="A91" i="31"/>
  <c r="DN90" i="31"/>
  <c r="DM90" i="31"/>
  <c r="DL90" i="31"/>
  <c r="DK90" i="31"/>
  <c r="DE90" i="31"/>
  <c r="DB90" i="31"/>
  <c r="DA90" i="31"/>
  <c r="CZ90" i="31"/>
  <c r="CY90" i="31"/>
  <c r="CX90" i="31"/>
  <c r="CW90" i="31"/>
  <c r="CV90" i="31"/>
  <c r="CN90" i="31"/>
  <c r="CM90" i="31"/>
  <c r="CL90" i="31"/>
  <c r="CK90" i="31"/>
  <c r="CJ90" i="31"/>
  <c r="CI90" i="31"/>
  <c r="CH90" i="31"/>
  <c r="CF90" i="31"/>
  <c r="BX90" i="31"/>
  <c r="BW90" i="31"/>
  <c r="BV90" i="31"/>
  <c r="BU90" i="31"/>
  <c r="BT90" i="31"/>
  <c r="BL90" i="31"/>
  <c r="BK90" i="31"/>
  <c r="BJ90" i="31"/>
  <c r="BI90" i="31"/>
  <c r="BH90" i="31"/>
  <c r="BG90" i="31"/>
  <c r="BA90" i="31"/>
  <c r="AV90" i="31"/>
  <c r="AT90" i="31"/>
  <c r="AS90" i="31"/>
  <c r="AR90" i="31"/>
  <c r="AQ90" i="31"/>
  <c r="AP90" i="31"/>
  <c r="AO90" i="31"/>
  <c r="AK90" i="31"/>
  <c r="AJ90" i="31"/>
  <c r="AD90" i="31"/>
  <c r="AC90" i="31"/>
  <c r="AB90" i="31"/>
  <c r="AA90" i="31"/>
  <c r="A90" i="31"/>
  <c r="DN89" i="31"/>
  <c r="DM89" i="31"/>
  <c r="DL89" i="31"/>
  <c r="DK89" i="31"/>
  <c r="DG89" i="31"/>
  <c r="DB89" i="31"/>
  <c r="DA89" i="31"/>
  <c r="CZ89" i="31"/>
  <c r="CY89" i="31"/>
  <c r="CX89" i="31"/>
  <c r="CW89" i="31"/>
  <c r="CP89" i="31"/>
  <c r="CM89" i="31"/>
  <c r="CL89" i="31"/>
  <c r="CK89" i="31"/>
  <c r="CJ89" i="31"/>
  <c r="CI89" i="31"/>
  <c r="CH89" i="31"/>
  <c r="BX89" i="31"/>
  <c r="BW89" i="31"/>
  <c r="BV89" i="31"/>
  <c r="BU89" i="31"/>
  <c r="BS89" i="31"/>
  <c r="BR89" i="31"/>
  <c r="BL89" i="31"/>
  <c r="BK89" i="31"/>
  <c r="BJ89" i="31"/>
  <c r="BI89" i="31"/>
  <c r="BH89" i="31"/>
  <c r="BG89" i="31"/>
  <c r="BB89" i="31"/>
  <c r="AY89" i="31"/>
  <c r="AT89" i="31"/>
  <c r="AS89" i="31"/>
  <c r="AR89" i="31"/>
  <c r="AQ89" i="31"/>
  <c r="AP89" i="31"/>
  <c r="AO89" i="31"/>
  <c r="AI89" i="31"/>
  <c r="AH89" i="31"/>
  <c r="DC89" i="31"/>
  <c r="AD89" i="31"/>
  <c r="AC89" i="31"/>
  <c r="AB89" i="31"/>
  <c r="AA89" i="31"/>
  <c r="A89" i="31"/>
  <c r="AX100" i="31" l="1"/>
  <c r="BZ100" i="31"/>
  <c r="CF100" i="31"/>
  <c r="CN100" i="31"/>
  <c r="DH100" i="31"/>
  <c r="AJ102" i="31"/>
  <c r="BD102" i="31"/>
  <c r="BQ102" i="31"/>
  <c r="BZ102" i="31"/>
  <c r="CF102" i="31"/>
  <c r="CO102" i="31"/>
  <c r="DI102" i="31"/>
  <c r="DI109" i="31"/>
  <c r="CQ109" i="31"/>
  <c r="CG109" i="31"/>
  <c r="BQ109" i="31"/>
  <c r="BA109" i="31"/>
  <c r="BC120" i="31"/>
  <c r="CA120" i="31"/>
  <c r="BE100" i="31"/>
  <c r="BM100" i="31"/>
  <c r="BR100" i="31"/>
  <c r="CT100" i="31"/>
  <c r="AF102" i="31"/>
  <c r="AK102" i="31"/>
  <c r="BR102" i="31"/>
  <c r="DJ102" i="31"/>
  <c r="AM114" i="31"/>
  <c r="BS114" i="31"/>
  <c r="BD120" i="31"/>
  <c r="BP120" i="31"/>
  <c r="CB120" i="31"/>
  <c r="CU120" i="31"/>
  <c r="CD89" i="31"/>
  <c r="BD93" i="31"/>
  <c r="CF93" i="31"/>
  <c r="CS93" i="31"/>
  <c r="AN95" i="31"/>
  <c r="BB95" i="31"/>
  <c r="BY95" i="31"/>
  <c r="CR95" i="31"/>
  <c r="AK97" i="31"/>
  <c r="BA97" i="31"/>
  <c r="BS97" i="31"/>
  <c r="AK98" i="31"/>
  <c r="AW98" i="31"/>
  <c r="BM98" i="31"/>
  <c r="BC116" i="31"/>
  <c r="AG100" i="31"/>
  <c r="AL100" i="31"/>
  <c r="AV100" i="31"/>
  <c r="BA100" i="31"/>
  <c r="BF100" i="31"/>
  <c r="BN100" i="31"/>
  <c r="BT100" i="31"/>
  <c r="CC100" i="31"/>
  <c r="CP100" i="31"/>
  <c r="CV100" i="31"/>
  <c r="DE100" i="31"/>
  <c r="DJ100" i="31"/>
  <c r="AG102" i="31"/>
  <c r="AL102" i="31"/>
  <c r="AV102" i="31"/>
  <c r="BA102" i="31"/>
  <c r="BF102" i="31"/>
  <c r="BN102" i="31"/>
  <c r="BT102" i="31"/>
  <c r="CC102" i="31"/>
  <c r="CS102" i="31"/>
  <c r="DE102" i="31"/>
  <c r="AH104" i="31"/>
  <c r="AN104" i="31"/>
  <c r="AW104" i="31"/>
  <c r="BB104" i="31"/>
  <c r="BZ104" i="31"/>
  <c r="CT104" i="31"/>
  <c r="DC104" i="31"/>
  <c r="AJ105" i="31"/>
  <c r="BA105" i="31"/>
  <c r="BT105" i="31"/>
  <c r="CF105" i="31"/>
  <c r="CN105" i="31"/>
  <c r="CV105" i="31"/>
  <c r="DE105" i="31"/>
  <c r="CD106" i="31"/>
  <c r="CP106" i="31"/>
  <c r="DG106" i="31"/>
  <c r="AK107" i="31"/>
  <c r="AV107" i="31"/>
  <c r="BD107" i="31"/>
  <c r="BM107" i="31"/>
  <c r="BY107" i="31"/>
  <c r="CG107" i="31"/>
  <c r="CO107" i="31"/>
  <c r="DH107" i="31"/>
  <c r="BF108" i="31"/>
  <c r="AI109" i="31"/>
  <c r="AU109" i="31"/>
  <c r="BY109" i="31"/>
  <c r="CO109" i="31"/>
  <c r="BE111" i="31"/>
  <c r="AI120" i="31"/>
  <c r="AY120" i="31"/>
  <c r="BS120" i="31"/>
  <c r="CE120" i="31"/>
  <c r="CN120" i="31"/>
  <c r="CV120" i="31"/>
  <c r="DJ122" i="31"/>
  <c r="DF122" i="31"/>
  <c r="CT122" i="31"/>
  <c r="CP122" i="31"/>
  <c r="CD122" i="31"/>
  <c r="BZ122" i="31"/>
  <c r="BR122" i="31"/>
  <c r="BN122" i="31"/>
  <c r="BF122" i="31"/>
  <c r="BB122" i="31"/>
  <c r="AX122" i="31"/>
  <c r="AL122" i="31"/>
  <c r="AH122" i="31"/>
  <c r="DI122" i="31"/>
  <c r="DE122" i="31"/>
  <c r="CS122" i="31"/>
  <c r="CO122" i="31"/>
  <c r="CG122" i="31"/>
  <c r="CC122" i="31"/>
  <c r="BY122" i="31"/>
  <c r="BQ122" i="31"/>
  <c r="BM122" i="31"/>
  <c r="BE122" i="31"/>
  <c r="BA122" i="31"/>
  <c r="AW122" i="31"/>
  <c r="AK122" i="31"/>
  <c r="AG122" i="31"/>
  <c r="AM122" i="31"/>
  <c r="AU122" i="31"/>
  <c r="BC122" i="31"/>
  <c r="BO122" i="31"/>
  <c r="CA122" i="31"/>
  <c r="CR122" i="31"/>
  <c r="DH122" i="31"/>
  <c r="AJ100" i="31"/>
  <c r="BD100" i="31"/>
  <c r="BQ100" i="31"/>
  <c r="CS100" i="31"/>
  <c r="AX102" i="31"/>
  <c r="BM109" i="31"/>
  <c r="AY114" i="31"/>
  <c r="BO114" i="31"/>
  <c r="DJ120" i="31"/>
  <c r="DF120" i="31"/>
  <c r="CT120" i="31"/>
  <c r="CP120" i="31"/>
  <c r="CD120" i="31"/>
  <c r="BZ120" i="31"/>
  <c r="BR120" i="31"/>
  <c r="BN120" i="31"/>
  <c r="BF120" i="31"/>
  <c r="BB120" i="31"/>
  <c r="AX120" i="31"/>
  <c r="AL120" i="31"/>
  <c r="AH120" i="31"/>
  <c r="DI120" i="31"/>
  <c r="DE120" i="31"/>
  <c r="CS120" i="31"/>
  <c r="CO120" i="31"/>
  <c r="CG120" i="31"/>
  <c r="CC120" i="31"/>
  <c r="BY120" i="31"/>
  <c r="BQ120" i="31"/>
  <c r="BM120" i="31"/>
  <c r="BE120" i="31"/>
  <c r="BA120" i="31"/>
  <c r="AW120" i="31"/>
  <c r="AK120" i="31"/>
  <c r="AG120" i="31"/>
  <c r="AM120" i="31"/>
  <c r="AU120" i="31"/>
  <c r="BO120" i="31"/>
  <c r="CR120" i="31"/>
  <c r="DH120" i="31"/>
  <c r="CE94" i="31"/>
  <c r="AH95" i="31"/>
  <c r="AW95" i="31"/>
  <c r="BP95" i="31"/>
  <c r="DI95" i="31"/>
  <c r="AI97" i="31"/>
  <c r="AY97" i="31"/>
  <c r="BQ97" i="31"/>
  <c r="AF100" i="31"/>
  <c r="AK100" i="31"/>
  <c r="AZ100" i="31"/>
  <c r="CB100" i="31"/>
  <c r="CG100" i="31"/>
  <c r="CO100" i="31"/>
  <c r="DD100" i="31"/>
  <c r="DI100" i="31"/>
  <c r="AZ102" i="31"/>
  <c r="BE102" i="31"/>
  <c r="BM102" i="31"/>
  <c r="CB102" i="31"/>
  <c r="CG102" i="31"/>
  <c r="CP102" i="31"/>
  <c r="AG109" i="31"/>
  <c r="BC109" i="31"/>
  <c r="BS109" i="31"/>
  <c r="DG109" i="31"/>
  <c r="AF120" i="31"/>
  <c r="AN120" i="31"/>
  <c r="AV120" i="31"/>
  <c r="DC120" i="31"/>
  <c r="DJ127" i="31"/>
  <c r="DF127" i="31"/>
  <c r="CT127" i="31"/>
  <c r="CP127" i="31"/>
  <c r="CD127" i="31"/>
  <c r="BZ127" i="31"/>
  <c r="BR127" i="31"/>
  <c r="BN127" i="31"/>
  <c r="BF127" i="31"/>
  <c r="BB127" i="31"/>
  <c r="AX127" i="31"/>
  <c r="AL127" i="31"/>
  <c r="AH127" i="31"/>
  <c r="DI127" i="31"/>
  <c r="DE127" i="31"/>
  <c r="CS127" i="31"/>
  <c r="CO127" i="31"/>
  <c r="CG127" i="31"/>
  <c r="CC127" i="31"/>
  <c r="BY127" i="31"/>
  <c r="BQ127" i="31"/>
  <c r="BM127" i="31"/>
  <c r="BE127" i="31"/>
  <c r="BA127" i="31"/>
  <c r="AW127" i="31"/>
  <c r="AK127" i="31"/>
  <c r="AG127" i="31"/>
  <c r="DH127" i="31"/>
  <c r="DD127" i="31"/>
  <c r="CV127" i="31"/>
  <c r="CR127" i="31"/>
  <c r="CN127" i="31"/>
  <c r="CF127" i="31"/>
  <c r="CB127" i="31"/>
  <c r="BT127" i="31"/>
  <c r="BP127" i="31"/>
  <c r="BD127" i="31"/>
  <c r="AZ127" i="31"/>
  <c r="AV127" i="31"/>
  <c r="AN127" i="31"/>
  <c r="AJ127" i="31"/>
  <c r="AF127" i="31"/>
  <c r="BO127" i="31"/>
  <c r="AY127" i="31"/>
  <c r="AM127" i="31"/>
  <c r="DG127" i="31"/>
  <c r="CU127" i="31"/>
  <c r="CE127" i="31"/>
  <c r="AU127" i="31"/>
  <c r="AI127" i="31"/>
  <c r="CD95" i="31"/>
  <c r="AM98" i="31"/>
  <c r="BC98" i="31"/>
  <c r="BQ115" i="31"/>
  <c r="AM116" i="31"/>
  <c r="AH100" i="31"/>
  <c r="AN100" i="31"/>
  <c r="AW100" i="31"/>
  <c r="BB100" i="31"/>
  <c r="BP100" i="31"/>
  <c r="BY100" i="31"/>
  <c r="CD100" i="31"/>
  <c r="CR100" i="31"/>
  <c r="DF100" i="31"/>
  <c r="AH102" i="31"/>
  <c r="AN102" i="31"/>
  <c r="AW102" i="31"/>
  <c r="BB102" i="31"/>
  <c r="BP102" i="31"/>
  <c r="BY102" i="31"/>
  <c r="CD102" i="31"/>
  <c r="CT102" i="31"/>
  <c r="DF102" i="31"/>
  <c r="AJ104" i="31"/>
  <c r="AX104" i="31"/>
  <c r="BD104" i="31"/>
  <c r="CA104" i="31"/>
  <c r="CU104" i="31"/>
  <c r="BY105" i="31"/>
  <c r="CG105" i="31"/>
  <c r="CO105" i="31"/>
  <c r="DH105" i="31"/>
  <c r="CE106" i="31"/>
  <c r="CQ106" i="31"/>
  <c r="DJ106" i="31"/>
  <c r="CB107" i="31"/>
  <c r="CR107" i="31"/>
  <c r="DI107" i="31"/>
  <c r="AK109" i="31"/>
  <c r="AY109" i="31"/>
  <c r="CE109" i="31"/>
  <c r="DH111" i="31"/>
  <c r="DI111" i="31"/>
  <c r="CS111" i="31"/>
  <c r="CG111" i="31"/>
  <c r="BM111" i="31"/>
  <c r="BA111" i="31"/>
  <c r="AK111" i="31"/>
  <c r="DE111" i="31"/>
  <c r="CO111" i="31"/>
  <c r="CC111" i="31"/>
  <c r="AW111" i="31"/>
  <c r="AG111" i="31"/>
  <c r="AJ120" i="31"/>
  <c r="AZ120" i="31"/>
  <c r="BT120" i="31"/>
  <c r="CF120" i="31"/>
  <c r="CQ120" i="31"/>
  <c r="DG120" i="31"/>
  <c r="AV122" i="31"/>
  <c r="BD122" i="31"/>
  <c r="BP122" i="31"/>
  <c r="CB122" i="31"/>
  <c r="CU122" i="31"/>
  <c r="DC122" i="31"/>
  <c r="DJ125" i="31"/>
  <c r="DF125" i="31"/>
  <c r="CT125" i="31"/>
  <c r="CP125" i="31"/>
  <c r="CD125" i="31"/>
  <c r="BZ125" i="31"/>
  <c r="BR125" i="31"/>
  <c r="BN125" i="31"/>
  <c r="BF125" i="31"/>
  <c r="BB125" i="31"/>
  <c r="AX125" i="31"/>
  <c r="AL125" i="31"/>
  <c r="AH125" i="31"/>
  <c r="DI125" i="31"/>
  <c r="DE125" i="31"/>
  <c r="CS125" i="31"/>
  <c r="CO125" i="31"/>
  <c r="CG125" i="31"/>
  <c r="CC125" i="31"/>
  <c r="BY125" i="31"/>
  <c r="DH125" i="31"/>
  <c r="DD125" i="31"/>
  <c r="CV125" i="31"/>
  <c r="CR125" i="31"/>
  <c r="CN125" i="31"/>
  <c r="CF125" i="31"/>
  <c r="CB125" i="31"/>
  <c r="BT125" i="31"/>
  <c r="BP125" i="31"/>
  <c r="BD125" i="31"/>
  <c r="AZ125" i="31"/>
  <c r="AV125" i="31"/>
  <c r="AN125" i="31"/>
  <c r="AJ125" i="31"/>
  <c r="AF125" i="31"/>
  <c r="BS125" i="31"/>
  <c r="BA125" i="31"/>
  <c r="AI125" i="31"/>
  <c r="BQ125" i="31"/>
  <c r="AY125" i="31"/>
  <c r="AG125" i="31"/>
  <c r="BE125" i="31"/>
  <c r="BO125" i="31"/>
  <c r="BS127" i="31"/>
  <c r="CQ127" i="31"/>
  <c r="BE113" i="31"/>
  <c r="BQ113" i="31"/>
  <c r="AI121" i="31"/>
  <c r="AM121" i="31"/>
  <c r="AU121" i="31"/>
  <c r="AY121" i="31"/>
  <c r="BC121" i="31"/>
  <c r="BO121" i="31"/>
  <c r="BS121" i="31"/>
  <c r="CA121" i="31"/>
  <c r="CE121" i="31"/>
  <c r="CQ121" i="31"/>
  <c r="CU121" i="31"/>
  <c r="DC121" i="31"/>
  <c r="DG121" i="31"/>
  <c r="AI123" i="31"/>
  <c r="AM123" i="31"/>
  <c r="AU123" i="31"/>
  <c r="AY123" i="31"/>
  <c r="BC123" i="31"/>
  <c r="BO123" i="31"/>
  <c r="BS123" i="31"/>
  <c r="CA123" i="31"/>
  <c r="CE123" i="31"/>
  <c r="CQ123" i="31"/>
  <c r="CU123" i="31"/>
  <c r="DC123" i="31"/>
  <c r="DG123" i="31"/>
  <c r="AK124" i="31"/>
  <c r="AU124" i="31"/>
  <c r="BC124" i="31"/>
  <c r="BM124" i="31"/>
  <c r="BY124" i="31"/>
  <c r="CG124" i="31"/>
  <c r="CQ124" i="31"/>
  <c r="DJ129" i="31"/>
  <c r="DF129" i="31"/>
  <c r="CT129" i="31"/>
  <c r="CP129" i="31"/>
  <c r="CD129" i="31"/>
  <c r="BZ129" i="31"/>
  <c r="BR129" i="31"/>
  <c r="BN129" i="31"/>
  <c r="BF129" i="31"/>
  <c r="BB129" i="31"/>
  <c r="AX129" i="31"/>
  <c r="AL129" i="31"/>
  <c r="AH129" i="31"/>
  <c r="DI129" i="31"/>
  <c r="DE129" i="31"/>
  <c r="CS129" i="31"/>
  <c r="CO129" i="31"/>
  <c r="CG129" i="31"/>
  <c r="CC129" i="31"/>
  <c r="BY129" i="31"/>
  <c r="BQ129" i="31"/>
  <c r="BM129" i="31"/>
  <c r="BE129" i="31"/>
  <c r="BA129" i="31"/>
  <c r="AW129" i="31"/>
  <c r="AK129" i="31"/>
  <c r="AG129" i="31"/>
  <c r="DH129" i="31"/>
  <c r="DD129" i="31"/>
  <c r="CV129" i="31"/>
  <c r="CR129" i="31"/>
  <c r="CN129" i="31"/>
  <c r="CF129" i="31"/>
  <c r="CB129" i="31"/>
  <c r="BT129" i="31"/>
  <c r="BP129" i="31"/>
  <c r="BD129" i="31"/>
  <c r="AZ129" i="31"/>
  <c r="AV129" i="31"/>
  <c r="AN129" i="31"/>
  <c r="AJ129" i="31"/>
  <c r="AF129" i="31"/>
  <c r="CA129" i="31"/>
  <c r="CQ129" i="31"/>
  <c r="DC129" i="31"/>
  <c r="BY113" i="31"/>
  <c r="DD121" i="31"/>
  <c r="BP123" i="31"/>
  <c r="BT123" i="31"/>
  <c r="CB123" i="31"/>
  <c r="CF123" i="31"/>
  <c r="CN123" i="31"/>
  <c r="CR123" i="31"/>
  <c r="CV123" i="31"/>
  <c r="DD123" i="31"/>
  <c r="DH123" i="31"/>
  <c r="DH124" i="31"/>
  <c r="DD124" i="31"/>
  <c r="CV124" i="31"/>
  <c r="CR124" i="31"/>
  <c r="CN124" i="31"/>
  <c r="CF124" i="31"/>
  <c r="CB124" i="31"/>
  <c r="BT124" i="31"/>
  <c r="BP124" i="31"/>
  <c r="BD124" i="31"/>
  <c r="AZ124" i="31"/>
  <c r="AV124" i="31"/>
  <c r="AN124" i="31"/>
  <c r="AJ124" i="31"/>
  <c r="AF124" i="31"/>
  <c r="DJ124" i="31"/>
  <c r="DF124" i="31"/>
  <c r="CT124" i="31"/>
  <c r="CP124" i="31"/>
  <c r="CD124" i="31"/>
  <c r="BZ124" i="31"/>
  <c r="BR124" i="31"/>
  <c r="BN124" i="31"/>
  <c r="BF124" i="31"/>
  <c r="BB124" i="31"/>
  <c r="AX124" i="31"/>
  <c r="AL124" i="31"/>
  <c r="AH124" i="31"/>
  <c r="AM124" i="31"/>
  <c r="AW124" i="31"/>
  <c r="BE124" i="31"/>
  <c r="BO124" i="31"/>
  <c r="CA124" i="31"/>
  <c r="CS124" i="31"/>
  <c r="DC124" i="31"/>
  <c r="AI129" i="31"/>
  <c r="AU129" i="31"/>
  <c r="CE129" i="31"/>
  <c r="CU129" i="31"/>
  <c r="DG129" i="31"/>
  <c r="AH126" i="31"/>
  <c r="AL126" i="31"/>
  <c r="AX126" i="31"/>
  <c r="BB126" i="31"/>
  <c r="BF126" i="31"/>
  <c r="BN126" i="31"/>
  <c r="BR126" i="31"/>
  <c r="BZ126" i="31"/>
  <c r="CD126" i="31"/>
  <c r="CP126" i="31"/>
  <c r="CT126" i="31"/>
  <c r="DF126" i="31"/>
  <c r="DJ126" i="31"/>
  <c r="AH128" i="31"/>
  <c r="AL128" i="31"/>
  <c r="AX128" i="31"/>
  <c r="BB128" i="31"/>
  <c r="BF128" i="31"/>
  <c r="BN128" i="31"/>
  <c r="BR128" i="31"/>
  <c r="BZ128" i="31"/>
  <c r="CD128" i="31"/>
  <c r="CP128" i="31"/>
  <c r="CT128" i="31"/>
  <c r="DF128" i="31"/>
  <c r="DJ128" i="31"/>
  <c r="AI126" i="31"/>
  <c r="AM126" i="31"/>
  <c r="AU126" i="31"/>
  <c r="AY126" i="31"/>
  <c r="BC126" i="31"/>
  <c r="BO126" i="31"/>
  <c r="BS126" i="31"/>
  <c r="CA126" i="31"/>
  <c r="CE126" i="31"/>
  <c r="CQ126" i="31"/>
  <c r="CU126" i="31"/>
  <c r="DC126" i="31"/>
  <c r="DG126" i="31"/>
  <c r="AI128" i="31"/>
  <c r="AM128" i="31"/>
  <c r="AU128" i="31"/>
  <c r="AY128" i="31"/>
  <c r="BC128" i="31"/>
  <c r="BO128" i="31"/>
  <c r="BS128" i="31"/>
  <c r="CA128" i="31"/>
  <c r="CE128" i="31"/>
  <c r="CQ128" i="31"/>
  <c r="CU128" i="31"/>
  <c r="DC128" i="31"/>
  <c r="DG128" i="31"/>
  <c r="AF126" i="31"/>
  <c r="AJ126" i="31"/>
  <c r="AN126" i="31"/>
  <c r="AV126" i="31"/>
  <c r="AZ126" i="31"/>
  <c r="BD126" i="31"/>
  <c r="BP126" i="31"/>
  <c r="BT126" i="31"/>
  <c r="CB126" i="31"/>
  <c r="CF126" i="31"/>
  <c r="CN126" i="31"/>
  <c r="CR126" i="31"/>
  <c r="CV126" i="31"/>
  <c r="DD126" i="31"/>
  <c r="AF128" i="31"/>
  <c r="AJ128" i="31"/>
  <c r="AN128" i="31"/>
  <c r="AV128" i="31"/>
  <c r="AZ128" i="31"/>
  <c r="BD128" i="31"/>
  <c r="BP128" i="31"/>
  <c r="BT128" i="31"/>
  <c r="CB128" i="31"/>
  <c r="CF128" i="31"/>
  <c r="CN128" i="31"/>
  <c r="CR128" i="31"/>
  <c r="CV128" i="31"/>
  <c r="DD128" i="31"/>
  <c r="DJ101" i="31"/>
  <c r="DF101" i="31"/>
  <c r="CT101" i="31"/>
  <c r="CP101" i="31"/>
  <c r="CD101" i="31"/>
  <c r="BZ101" i="31"/>
  <c r="BR101" i="31"/>
  <c r="BN101" i="31"/>
  <c r="BF101" i="31"/>
  <c r="BB101" i="31"/>
  <c r="AX101" i="31"/>
  <c r="AL101" i="31"/>
  <c r="AH101" i="31"/>
  <c r="CF101" i="31"/>
  <c r="CB101" i="31"/>
  <c r="AZ101" i="31"/>
  <c r="DI101" i="31"/>
  <c r="DE101" i="31"/>
  <c r="CS101" i="31"/>
  <c r="CO101" i="31"/>
  <c r="CG101" i="31"/>
  <c r="CC101" i="31"/>
  <c r="BY101" i="31"/>
  <c r="BQ101" i="31"/>
  <c r="BM101" i="31"/>
  <c r="BE101" i="31"/>
  <c r="BA101" i="31"/>
  <c r="AW101" i="31"/>
  <c r="AK101" i="31"/>
  <c r="AG101" i="31"/>
  <c r="DH101" i="31"/>
  <c r="DD101" i="31"/>
  <c r="CV101" i="31"/>
  <c r="CR101" i="31"/>
  <c r="CN101" i="31"/>
  <c r="BT101" i="31"/>
  <c r="BP101" i="31"/>
  <c r="BD101" i="31"/>
  <c r="AV101" i="31"/>
  <c r="AN101" i="31"/>
  <c r="AJ101" i="31"/>
  <c r="AF101" i="31"/>
  <c r="CQ101" i="31"/>
  <c r="DJ103" i="31"/>
  <c r="DF103" i="31"/>
  <c r="CT103" i="31"/>
  <c r="CP103" i="31"/>
  <c r="CD103" i="31"/>
  <c r="BZ103" i="31"/>
  <c r="BR103" i="31"/>
  <c r="BN103" i="31"/>
  <c r="BF103" i="31"/>
  <c r="BB103" i="31"/>
  <c r="AX103" i="31"/>
  <c r="AL103" i="31"/>
  <c r="AH103" i="31"/>
  <c r="CF103" i="31"/>
  <c r="CB103" i="31"/>
  <c r="AZ103" i="31"/>
  <c r="DI103" i="31"/>
  <c r="DE103" i="31"/>
  <c r="CS103" i="31"/>
  <c r="CO103" i="31"/>
  <c r="CG103" i="31"/>
  <c r="CC103" i="31"/>
  <c r="BY103" i="31"/>
  <c r="BQ103" i="31"/>
  <c r="BM103" i="31"/>
  <c r="BE103" i="31"/>
  <c r="BA103" i="31"/>
  <c r="AW103" i="31"/>
  <c r="AK103" i="31"/>
  <c r="AG103" i="31"/>
  <c r="DH103" i="31"/>
  <c r="DD103" i="31"/>
  <c r="CV103" i="31"/>
  <c r="CR103" i="31"/>
  <c r="CN103" i="31"/>
  <c r="BT103" i="31"/>
  <c r="BP103" i="31"/>
  <c r="BD103" i="31"/>
  <c r="AV103" i="31"/>
  <c r="AN103" i="31"/>
  <c r="AJ103" i="31"/>
  <c r="AF103" i="31"/>
  <c r="DJ110" i="31"/>
  <c r="DF110" i="31"/>
  <c r="CT110" i="31"/>
  <c r="CP110" i="31"/>
  <c r="CD110" i="31"/>
  <c r="BZ110" i="31"/>
  <c r="BR110" i="31"/>
  <c r="BN110" i="31"/>
  <c r="BF110" i="31"/>
  <c r="BB110" i="31"/>
  <c r="AX110" i="31"/>
  <c r="AL110" i="31"/>
  <c r="AH110" i="31"/>
  <c r="DI110" i="31"/>
  <c r="DE110" i="31"/>
  <c r="DH110" i="31"/>
  <c r="DD110" i="31"/>
  <c r="CV110" i="31"/>
  <c r="CR110" i="31"/>
  <c r="CN110" i="31"/>
  <c r="CF110" i="31"/>
  <c r="CB110" i="31"/>
  <c r="BT110" i="31"/>
  <c r="BP110" i="31"/>
  <c r="BD110" i="31"/>
  <c r="AZ110" i="31"/>
  <c r="AV110" i="31"/>
  <c r="AN110" i="31"/>
  <c r="AJ110" i="31"/>
  <c r="AF110" i="31"/>
  <c r="CQ110" i="31"/>
  <c r="CG110" i="31"/>
  <c r="BY110" i="31"/>
  <c r="BM110" i="31"/>
  <c r="BC110" i="31"/>
  <c r="AU110" i="31"/>
  <c r="AK110" i="31"/>
  <c r="CO110" i="31"/>
  <c r="CE110" i="31"/>
  <c r="BS110" i="31"/>
  <c r="BA110" i="31"/>
  <c r="AI110" i="31"/>
  <c r="BQ110" i="31"/>
  <c r="BE110" i="31"/>
  <c r="DG110" i="31"/>
  <c r="CU110" i="31"/>
  <c r="CC110" i="31"/>
  <c r="AW110" i="31"/>
  <c r="AG110" i="31"/>
  <c r="BO110" i="31"/>
  <c r="AY110" i="31"/>
  <c r="AM110" i="31"/>
  <c r="CS110" i="31"/>
  <c r="BR92" i="31"/>
  <c r="CA92" i="31"/>
  <c r="AL92" i="31"/>
  <c r="CP92" i="31"/>
  <c r="DC92" i="31"/>
  <c r="DG93" i="31"/>
  <c r="DF93" i="31"/>
  <c r="CR93" i="31"/>
  <c r="CD93" i="31"/>
  <c r="BY93" i="31"/>
  <c r="BP93" i="31"/>
  <c r="BB93" i="31"/>
  <c r="AW93" i="31"/>
  <c r="AN93" i="31"/>
  <c r="AH93" i="31"/>
  <c r="DI93" i="31"/>
  <c r="CO93" i="31"/>
  <c r="CG93" i="31"/>
  <c r="CB93" i="31"/>
  <c r="AK93" i="31"/>
  <c r="AF93" i="31"/>
  <c r="DJ93" i="31"/>
  <c r="DE93" i="31"/>
  <c r="CV93" i="31"/>
  <c r="CP93" i="31"/>
  <c r="CC93" i="31"/>
  <c r="BT93" i="31"/>
  <c r="BN93" i="31"/>
  <c r="BF93" i="31"/>
  <c r="BA93" i="31"/>
  <c r="AV93" i="31"/>
  <c r="AL93" i="31"/>
  <c r="AG93" i="31"/>
  <c r="DD93" i="31"/>
  <c r="CT93" i="31"/>
  <c r="BR93" i="31"/>
  <c r="BM93" i="31"/>
  <c r="BE93" i="31"/>
  <c r="AZ93" i="31"/>
  <c r="AX93" i="31"/>
  <c r="BQ93" i="31"/>
  <c r="DC96" i="31"/>
  <c r="DH96" i="31"/>
  <c r="CN96" i="31"/>
  <c r="CF96" i="31"/>
  <c r="AF96" i="31"/>
  <c r="BS96" i="31"/>
  <c r="BD96" i="31"/>
  <c r="AJ96" i="31"/>
  <c r="BQ96" i="31"/>
  <c r="AW96" i="31"/>
  <c r="CO96" i="31"/>
  <c r="AM101" i="31"/>
  <c r="AY101" i="31"/>
  <c r="BO101" i="31"/>
  <c r="AM103" i="31"/>
  <c r="AY103" i="31"/>
  <c r="BO103" i="31"/>
  <c r="CA110" i="31"/>
  <c r="CA101" i="31"/>
  <c r="DC101" i="31"/>
  <c r="CA103" i="31"/>
  <c r="CQ103" i="31"/>
  <c r="DC103" i="31"/>
  <c r="BC99" i="31"/>
  <c r="CA99" i="31"/>
  <c r="AI101" i="31"/>
  <c r="AU101" i="31"/>
  <c r="CE101" i="31"/>
  <c r="CU101" i="31"/>
  <c r="DG101" i="31"/>
  <c r="AI103" i="31"/>
  <c r="AU103" i="31"/>
  <c r="CE103" i="31"/>
  <c r="CU103" i="31"/>
  <c r="DG103" i="31"/>
  <c r="DG90" i="31"/>
  <c r="DD90" i="31"/>
  <c r="CS90" i="31"/>
  <c r="CC90" i="31"/>
  <c r="BQ90" i="31"/>
  <c r="AZ90" i="31"/>
  <c r="AG90" i="31"/>
  <c r="DH90" i="31"/>
  <c r="CO90" i="31"/>
  <c r="CG90" i="31"/>
  <c r="BY90" i="31"/>
  <c r="DI90" i="31"/>
  <c r="CR90" i="31"/>
  <c r="CB90" i="31"/>
  <c r="BP90" i="31"/>
  <c r="BE90" i="31"/>
  <c r="AW90" i="31"/>
  <c r="AN90" i="31"/>
  <c r="AF90" i="31"/>
  <c r="BM90" i="31"/>
  <c r="BD90" i="31"/>
  <c r="BC101" i="31"/>
  <c r="BS101" i="31"/>
  <c r="BC103" i="31"/>
  <c r="BS103" i="31"/>
  <c r="DJ108" i="31"/>
  <c r="DI108" i="31"/>
  <c r="DE108" i="31"/>
  <c r="CS108" i="31"/>
  <c r="CO108" i="31"/>
  <c r="CG108" i="31"/>
  <c r="CC108" i="31"/>
  <c r="BY108" i="31"/>
  <c r="BQ108" i="31"/>
  <c r="BM108" i="31"/>
  <c r="BE108" i="31"/>
  <c r="BA108" i="31"/>
  <c r="AW108" i="31"/>
  <c r="AK108" i="31"/>
  <c r="AG108" i="31"/>
  <c r="DH108" i="31"/>
  <c r="DD108" i="31"/>
  <c r="CV108" i="31"/>
  <c r="CR108" i="31"/>
  <c r="CN108" i="31"/>
  <c r="CF108" i="31"/>
  <c r="CB108" i="31"/>
  <c r="BT108" i="31"/>
  <c r="BP108" i="31"/>
  <c r="BD108" i="31"/>
  <c r="AZ108" i="31"/>
  <c r="AV108" i="31"/>
  <c r="AN108" i="31"/>
  <c r="AJ108" i="31"/>
  <c r="AF108" i="31"/>
  <c r="DC108" i="31"/>
  <c r="CT108" i="31"/>
  <c r="BZ108" i="31"/>
  <c r="BN108" i="31"/>
  <c r="BC108" i="31"/>
  <c r="AU108" i="31"/>
  <c r="AL108" i="31"/>
  <c r="DG108" i="31"/>
  <c r="CP108" i="31"/>
  <c r="CD108" i="31"/>
  <c r="BR108" i="31"/>
  <c r="AY108" i="31"/>
  <c r="AH108" i="31"/>
  <c r="CQ108" i="31"/>
  <c r="CE108" i="31"/>
  <c r="BS108" i="31"/>
  <c r="BB108" i="31"/>
  <c r="AI108" i="31"/>
  <c r="AX108" i="31"/>
  <c r="BO108" i="31"/>
  <c r="CU108" i="31"/>
  <c r="AX95" i="31"/>
  <c r="BD95" i="31"/>
  <c r="BQ95" i="31"/>
  <c r="CS95" i="31"/>
  <c r="DJ95" i="31"/>
  <c r="BY115" i="31"/>
  <c r="DJ112" i="31"/>
  <c r="DF112" i="31"/>
  <c r="CT112" i="31"/>
  <c r="CP112" i="31"/>
  <c r="CD112" i="31"/>
  <c r="BZ112" i="31"/>
  <c r="BR112" i="31"/>
  <c r="BN112" i="31"/>
  <c r="BF112" i="31"/>
  <c r="BB112" i="31"/>
  <c r="AX112" i="31"/>
  <c r="AL112" i="31"/>
  <c r="AH112" i="31"/>
  <c r="DI112" i="31"/>
  <c r="DE112" i="31"/>
  <c r="CS112" i="31"/>
  <c r="CO112" i="31"/>
  <c r="CG112" i="31"/>
  <c r="CC112" i="31"/>
  <c r="BY112" i="31"/>
  <c r="BQ112" i="31"/>
  <c r="BM112" i="31"/>
  <c r="BE112" i="31"/>
  <c r="BA112" i="31"/>
  <c r="AW112" i="31"/>
  <c r="AK112" i="31"/>
  <c r="AG112" i="31"/>
  <c r="DH112" i="31"/>
  <c r="DD112" i="31"/>
  <c r="CV112" i="31"/>
  <c r="CR112" i="31"/>
  <c r="CN112" i="31"/>
  <c r="CF112" i="31"/>
  <c r="CB112" i="31"/>
  <c r="BT112" i="31"/>
  <c r="BP112" i="31"/>
  <c r="BD112" i="31"/>
  <c r="AZ112" i="31"/>
  <c r="AV112" i="31"/>
  <c r="AN112" i="31"/>
  <c r="AJ112" i="31"/>
  <c r="AF112" i="31"/>
  <c r="BO112" i="31"/>
  <c r="AY112" i="31"/>
  <c r="AM112" i="31"/>
  <c r="DG112" i="31"/>
  <c r="CU112" i="31"/>
  <c r="CE112" i="31"/>
  <c r="AU112" i="31"/>
  <c r="AI112" i="31"/>
  <c r="CE89" i="31"/>
  <c r="CQ89" i="31"/>
  <c r="DJ89" i="31"/>
  <c r="AI94" i="31"/>
  <c r="AV94" i="31"/>
  <c r="BP94" i="31"/>
  <c r="DG94" i="31"/>
  <c r="AF95" i="31"/>
  <c r="AK95" i="31"/>
  <c r="AZ95" i="31"/>
  <c r="BE95" i="31"/>
  <c r="BM95" i="31"/>
  <c r="BR95" i="31"/>
  <c r="CB95" i="31"/>
  <c r="CG95" i="31"/>
  <c r="CO95" i="31"/>
  <c r="CT95" i="31"/>
  <c r="DD95" i="31"/>
  <c r="AG115" i="31"/>
  <c r="AW115" i="31"/>
  <c r="CC115" i="31"/>
  <c r="CO115" i="31"/>
  <c r="DE115" i="31"/>
  <c r="AY116" i="31"/>
  <c r="AI100" i="31"/>
  <c r="AM100" i="31"/>
  <c r="AU100" i="31"/>
  <c r="AY100" i="31"/>
  <c r="BC100" i="31"/>
  <c r="BO100" i="31"/>
  <c r="BS100" i="31"/>
  <c r="CA100" i="31"/>
  <c r="CE100" i="31"/>
  <c r="CQ100" i="31"/>
  <c r="CU100" i="31"/>
  <c r="DC100" i="31"/>
  <c r="AI102" i="31"/>
  <c r="AM102" i="31"/>
  <c r="AU102" i="31"/>
  <c r="AY102" i="31"/>
  <c r="BC102" i="31"/>
  <c r="BO102" i="31"/>
  <c r="BS102" i="31"/>
  <c r="CA102" i="31"/>
  <c r="CE102" i="31"/>
  <c r="CQ102" i="31"/>
  <c r="CU102" i="31"/>
  <c r="DC102" i="31"/>
  <c r="DG102" i="31"/>
  <c r="DI104" i="31"/>
  <c r="DE104" i="31"/>
  <c r="CS104" i="31"/>
  <c r="CO104" i="31"/>
  <c r="CG104" i="31"/>
  <c r="CC104" i="31"/>
  <c r="BY104" i="31"/>
  <c r="BQ104" i="31"/>
  <c r="BM104" i="31"/>
  <c r="DH104" i="31"/>
  <c r="DD104" i="31"/>
  <c r="CV104" i="31"/>
  <c r="CR104" i="31"/>
  <c r="CN104" i="31"/>
  <c r="CF104" i="31"/>
  <c r="CB104" i="31"/>
  <c r="BT104" i="31"/>
  <c r="BP104" i="31"/>
  <c r="AI104" i="31"/>
  <c r="AM104" i="31"/>
  <c r="AU104" i="31"/>
  <c r="AY104" i="31"/>
  <c r="BC104" i="31"/>
  <c r="BR104" i="31"/>
  <c r="CD104" i="31"/>
  <c r="CP104" i="31"/>
  <c r="DG104" i="31"/>
  <c r="AL106" i="31"/>
  <c r="AU106" i="31"/>
  <c r="BC106" i="31"/>
  <c r="BN106" i="31"/>
  <c r="BZ106" i="31"/>
  <c r="CT106" i="31"/>
  <c r="DC112" i="31"/>
  <c r="AJ95" i="31"/>
  <c r="BZ95" i="31"/>
  <c r="CF95" i="31"/>
  <c r="CN95" i="31"/>
  <c r="AN94" i="31"/>
  <c r="BB94" i="31"/>
  <c r="BZ94" i="31"/>
  <c r="CP94" i="31"/>
  <c r="AG95" i="31"/>
  <c r="AL95" i="31"/>
  <c r="AV95" i="31"/>
  <c r="BA95" i="31"/>
  <c r="BF95" i="31"/>
  <c r="BN95" i="31"/>
  <c r="BT95" i="31"/>
  <c r="CC95" i="31"/>
  <c r="CP95" i="31"/>
  <c r="CV95" i="31"/>
  <c r="DE95" i="31"/>
  <c r="AK115" i="31"/>
  <c r="BA115" i="31"/>
  <c r="BM115" i="31"/>
  <c r="CG115" i="31"/>
  <c r="CS115" i="31"/>
  <c r="DI115" i="31"/>
  <c r="CN102" i="31"/>
  <c r="CR102" i="31"/>
  <c r="CV102" i="31"/>
  <c r="DD102" i="31"/>
  <c r="BS104" i="31"/>
  <c r="CE104" i="31"/>
  <c r="CQ104" i="31"/>
  <c r="DJ104" i="31"/>
  <c r="DI106" i="31"/>
  <c r="DE106" i="31"/>
  <c r="CS106" i="31"/>
  <c r="CO106" i="31"/>
  <c r="CG106" i="31"/>
  <c r="CC106" i="31"/>
  <c r="BY106" i="31"/>
  <c r="BQ106" i="31"/>
  <c r="BM106" i="31"/>
  <c r="BE106" i="31"/>
  <c r="BA106" i="31"/>
  <c r="AW106" i="31"/>
  <c r="AK106" i="31"/>
  <c r="AG106" i="31"/>
  <c r="DH106" i="31"/>
  <c r="DD106" i="31"/>
  <c r="CV106" i="31"/>
  <c r="CR106" i="31"/>
  <c r="CN106" i="31"/>
  <c r="CF106" i="31"/>
  <c r="CB106" i="31"/>
  <c r="BT106" i="31"/>
  <c r="BP106" i="31"/>
  <c r="BD106" i="31"/>
  <c r="AZ106" i="31"/>
  <c r="AV106" i="31"/>
  <c r="AN106" i="31"/>
  <c r="AJ106" i="31"/>
  <c r="AF106" i="31"/>
  <c r="AM106" i="31"/>
  <c r="AX106" i="31"/>
  <c r="BF106" i="31"/>
  <c r="BO106" i="31"/>
  <c r="CA106" i="31"/>
  <c r="CU106" i="31"/>
  <c r="DF106" i="31"/>
  <c r="BS112" i="31"/>
  <c r="CQ112" i="31"/>
  <c r="AL105" i="31"/>
  <c r="AX105" i="31"/>
  <c r="BB105" i="31"/>
  <c r="BF105" i="31"/>
  <c r="BN105" i="31"/>
  <c r="BR105" i="31"/>
  <c r="BZ105" i="31"/>
  <c r="CD105" i="31"/>
  <c r="CP105" i="31"/>
  <c r="CT105" i="31"/>
  <c r="DF105" i="31"/>
  <c r="DJ105" i="31"/>
  <c r="AH107" i="31"/>
  <c r="AL107" i="31"/>
  <c r="AX107" i="31"/>
  <c r="BB107" i="31"/>
  <c r="BF107" i="31"/>
  <c r="BN107" i="31"/>
  <c r="BR107" i="31"/>
  <c r="BZ107" i="31"/>
  <c r="CD107" i="31"/>
  <c r="CP107" i="31"/>
  <c r="CT107" i="31"/>
  <c r="DF107" i="31"/>
  <c r="DJ107" i="31"/>
  <c r="DH109" i="31"/>
  <c r="DD109" i="31"/>
  <c r="CV109" i="31"/>
  <c r="CR109" i="31"/>
  <c r="CN109" i="31"/>
  <c r="CF109" i="31"/>
  <c r="CB109" i="31"/>
  <c r="BT109" i="31"/>
  <c r="BP109" i="31"/>
  <c r="BD109" i="31"/>
  <c r="AZ109" i="31"/>
  <c r="AV109" i="31"/>
  <c r="AN109" i="31"/>
  <c r="AJ109" i="31"/>
  <c r="AF109" i="31"/>
  <c r="DJ109" i="31"/>
  <c r="DF109" i="31"/>
  <c r="CT109" i="31"/>
  <c r="CP109" i="31"/>
  <c r="CD109" i="31"/>
  <c r="BZ109" i="31"/>
  <c r="BR109" i="31"/>
  <c r="BN109" i="31"/>
  <c r="BF109" i="31"/>
  <c r="BB109" i="31"/>
  <c r="AX109" i="31"/>
  <c r="AL109" i="31"/>
  <c r="AH109" i="31"/>
  <c r="AM109" i="31"/>
  <c r="AW109" i="31"/>
  <c r="BE109" i="31"/>
  <c r="BO109" i="31"/>
  <c r="CA109" i="31"/>
  <c r="CS109" i="31"/>
  <c r="DC109" i="31"/>
  <c r="DJ114" i="31"/>
  <c r="DF114" i="31"/>
  <c r="CT114" i="31"/>
  <c r="CP114" i="31"/>
  <c r="CD114" i="31"/>
  <c r="BZ114" i="31"/>
  <c r="BR114" i="31"/>
  <c r="BN114" i="31"/>
  <c r="BF114" i="31"/>
  <c r="BB114" i="31"/>
  <c r="AX114" i="31"/>
  <c r="AL114" i="31"/>
  <c r="AH114" i="31"/>
  <c r="DI114" i="31"/>
  <c r="DE114" i="31"/>
  <c r="CS114" i="31"/>
  <c r="CO114" i="31"/>
  <c r="CG114" i="31"/>
  <c r="CC114" i="31"/>
  <c r="BY114" i="31"/>
  <c r="BQ114" i="31"/>
  <c r="BM114" i="31"/>
  <c r="BE114" i="31"/>
  <c r="BA114" i="31"/>
  <c r="AW114" i="31"/>
  <c r="AK114" i="31"/>
  <c r="AG114" i="31"/>
  <c r="DH114" i="31"/>
  <c r="DD114" i="31"/>
  <c r="CV114" i="31"/>
  <c r="CR114" i="31"/>
  <c r="CN114" i="31"/>
  <c r="CF114" i="31"/>
  <c r="CB114" i="31"/>
  <c r="BT114" i="31"/>
  <c r="BP114" i="31"/>
  <c r="BD114" i="31"/>
  <c r="AZ114" i="31"/>
  <c r="AV114" i="31"/>
  <c r="AN114" i="31"/>
  <c r="AJ114" i="31"/>
  <c r="AF114" i="31"/>
  <c r="CA114" i="31"/>
  <c r="CQ114" i="31"/>
  <c r="DC114" i="31"/>
  <c r="AI105" i="31"/>
  <c r="AM105" i="31"/>
  <c r="AU105" i="31"/>
  <c r="AY105" i="31"/>
  <c r="BC105" i="31"/>
  <c r="BO105" i="31"/>
  <c r="BS105" i="31"/>
  <c r="CA105" i="31"/>
  <c r="CE105" i="31"/>
  <c r="CQ105" i="31"/>
  <c r="CU105" i="31"/>
  <c r="DC105" i="31"/>
  <c r="AI107" i="31"/>
  <c r="AM107" i="31"/>
  <c r="AU107" i="31"/>
  <c r="AY107" i="31"/>
  <c r="BC107" i="31"/>
  <c r="BO107" i="31"/>
  <c r="BS107" i="31"/>
  <c r="CA107" i="31"/>
  <c r="CE107" i="31"/>
  <c r="CQ107" i="31"/>
  <c r="CU107" i="31"/>
  <c r="DC107" i="31"/>
  <c r="CC109" i="31"/>
  <c r="CU109" i="31"/>
  <c r="DE109" i="31"/>
  <c r="AI114" i="31"/>
  <c r="AU114" i="31"/>
  <c r="CE114" i="31"/>
  <c r="CU114" i="31"/>
  <c r="DG114" i="31"/>
  <c r="AH111" i="31"/>
  <c r="AL111" i="31"/>
  <c r="AX111" i="31"/>
  <c r="BB111" i="31"/>
  <c r="BF111" i="31"/>
  <c r="BN111" i="31"/>
  <c r="BR111" i="31"/>
  <c r="BZ111" i="31"/>
  <c r="CD111" i="31"/>
  <c r="CP111" i="31"/>
  <c r="CT111" i="31"/>
  <c r="DF111" i="31"/>
  <c r="DJ111" i="31"/>
  <c r="AH113" i="31"/>
  <c r="AL113" i="31"/>
  <c r="AX113" i="31"/>
  <c r="BB113" i="31"/>
  <c r="BF113" i="31"/>
  <c r="BN113" i="31"/>
  <c r="BR113" i="31"/>
  <c r="BZ113" i="31"/>
  <c r="CD113" i="31"/>
  <c r="CP113" i="31"/>
  <c r="CT113" i="31"/>
  <c r="DF113" i="31"/>
  <c r="DJ113" i="31"/>
  <c r="AI111" i="31"/>
  <c r="AM111" i="31"/>
  <c r="AU111" i="31"/>
  <c r="AY111" i="31"/>
  <c r="BC111" i="31"/>
  <c r="BO111" i="31"/>
  <c r="BS111" i="31"/>
  <c r="CA111" i="31"/>
  <c r="CE111" i="31"/>
  <c r="CQ111" i="31"/>
  <c r="CU111" i="31"/>
  <c r="DC111" i="31"/>
  <c r="DG111" i="31"/>
  <c r="AI113" i="31"/>
  <c r="AM113" i="31"/>
  <c r="AU113" i="31"/>
  <c r="AY113" i="31"/>
  <c r="BC113" i="31"/>
  <c r="BO113" i="31"/>
  <c r="BS113" i="31"/>
  <c r="CA113" i="31"/>
  <c r="CE113" i="31"/>
  <c r="CQ113" i="31"/>
  <c r="CU113" i="31"/>
  <c r="DC113" i="31"/>
  <c r="DG113" i="31"/>
  <c r="AF111" i="31"/>
  <c r="AJ111" i="31"/>
  <c r="AN111" i="31"/>
  <c r="AV111" i="31"/>
  <c r="AZ111" i="31"/>
  <c r="BD111" i="31"/>
  <c r="BP111" i="31"/>
  <c r="BT111" i="31"/>
  <c r="CB111" i="31"/>
  <c r="CF111" i="31"/>
  <c r="CN111" i="31"/>
  <c r="CR111" i="31"/>
  <c r="CV111" i="31"/>
  <c r="DD111" i="31"/>
  <c r="AF113" i="31"/>
  <c r="AJ113" i="31"/>
  <c r="AN113" i="31"/>
  <c r="AV113" i="31"/>
  <c r="AZ113" i="31"/>
  <c r="BD113" i="31"/>
  <c r="BP113" i="31"/>
  <c r="BT113" i="31"/>
  <c r="CB113" i="31"/>
  <c r="CF113" i="31"/>
  <c r="CN113" i="31"/>
  <c r="CR113" i="31"/>
  <c r="CV113" i="31"/>
  <c r="DD113" i="31"/>
  <c r="DG91" i="31"/>
  <c r="DC91" i="31"/>
  <c r="CU91" i="31"/>
  <c r="DH91" i="31"/>
  <c r="CS91" i="31"/>
  <c r="CO91" i="31"/>
  <c r="CG91" i="31"/>
  <c r="CC91" i="31"/>
  <c r="BY91" i="31"/>
  <c r="BQ91" i="31"/>
  <c r="BM91" i="31"/>
  <c r="BE91" i="31"/>
  <c r="BA91" i="31"/>
  <c r="AW91" i="31"/>
  <c r="AK91" i="31"/>
  <c r="AG91" i="31"/>
  <c r="DF91" i="31"/>
  <c r="CR91" i="31"/>
  <c r="CN91" i="31"/>
  <c r="CF91" i="31"/>
  <c r="CB91" i="31"/>
  <c r="BT91" i="31"/>
  <c r="BP91" i="31"/>
  <c r="BD91" i="31"/>
  <c r="AZ91" i="31"/>
  <c r="AV91" i="31"/>
  <c r="AN91" i="31"/>
  <c r="AJ91" i="31"/>
  <c r="AF91" i="31"/>
  <c r="AM91" i="31"/>
  <c r="AX91" i="31"/>
  <c r="BF91" i="31"/>
  <c r="BO91" i="31"/>
  <c r="CA91" i="31"/>
  <c r="CV91" i="31"/>
  <c r="DE91" i="31"/>
  <c r="AH91" i="31"/>
  <c r="AY91" i="31"/>
  <c r="BR91" i="31"/>
  <c r="CD91" i="31"/>
  <c r="CP91" i="31"/>
  <c r="DI91" i="31"/>
  <c r="CU92" i="31"/>
  <c r="DH92" i="31"/>
  <c r="AL89" i="31"/>
  <c r="AU89" i="31"/>
  <c r="BC89" i="31"/>
  <c r="BN89" i="31"/>
  <c r="BZ89" i="31"/>
  <c r="CT89" i="31"/>
  <c r="AI91" i="31"/>
  <c r="BB91" i="31"/>
  <c r="BS91" i="31"/>
  <c r="CE91" i="31"/>
  <c r="CQ91" i="31"/>
  <c r="DJ91" i="31"/>
  <c r="AF92" i="31"/>
  <c r="BD92" i="31"/>
  <c r="DI92" i="31"/>
  <c r="DE92" i="31"/>
  <c r="CS92" i="31"/>
  <c r="CO92" i="31"/>
  <c r="CG92" i="31"/>
  <c r="CC92" i="31"/>
  <c r="BY92" i="31"/>
  <c r="BQ92" i="31"/>
  <c r="BM92" i="31"/>
  <c r="BE92" i="31"/>
  <c r="BA92" i="31"/>
  <c r="AW92" i="31"/>
  <c r="AK92" i="31"/>
  <c r="AG92" i="31"/>
  <c r="DG92" i="31"/>
  <c r="CT92" i="31"/>
  <c r="CN92" i="31"/>
  <c r="CE92" i="31"/>
  <c r="BZ92" i="31"/>
  <c r="BP92" i="31"/>
  <c r="BB92" i="31"/>
  <c r="AV92" i="31"/>
  <c r="AN92" i="31"/>
  <c r="AI92" i="31"/>
  <c r="DD92" i="31"/>
  <c r="DF92" i="31"/>
  <c r="CR92" i="31"/>
  <c r="CD92" i="31"/>
  <c r="BT92" i="31"/>
  <c r="BO92" i="31"/>
  <c r="BF92" i="31"/>
  <c r="AZ92" i="31"/>
  <c r="AU92" i="31"/>
  <c r="AM92" i="31"/>
  <c r="AH92" i="31"/>
  <c r="DJ92" i="31"/>
  <c r="CV92" i="31"/>
  <c r="CQ92" i="31"/>
  <c r="CB92" i="31"/>
  <c r="BC92" i="31"/>
  <c r="BN92" i="31"/>
  <c r="CF92" i="31"/>
  <c r="DI89" i="31"/>
  <c r="DE89" i="31"/>
  <c r="CS89" i="31"/>
  <c r="CO89" i="31"/>
  <c r="CG89" i="31"/>
  <c r="CC89" i="31"/>
  <c r="BY89" i="31"/>
  <c r="BQ89" i="31"/>
  <c r="BM89" i="31"/>
  <c r="BE89" i="31"/>
  <c r="BA89" i="31"/>
  <c r="AW89" i="31"/>
  <c r="AK89" i="31"/>
  <c r="AG89" i="31"/>
  <c r="DH89" i="31"/>
  <c r="DD89" i="31"/>
  <c r="CV89" i="31"/>
  <c r="CR89" i="31"/>
  <c r="CN89" i="31"/>
  <c r="CF89" i="31"/>
  <c r="CB89" i="31"/>
  <c r="BT89" i="31"/>
  <c r="BP89" i="31"/>
  <c r="BD89" i="31"/>
  <c r="AZ89" i="31"/>
  <c r="AV89" i="31"/>
  <c r="AN89" i="31"/>
  <c r="AJ89" i="31"/>
  <c r="AF89" i="31"/>
  <c r="AM89" i="31"/>
  <c r="AX89" i="31"/>
  <c r="BF89" i="31"/>
  <c r="BO89" i="31"/>
  <c r="CA89" i="31"/>
  <c r="CU89" i="31"/>
  <c r="DF89" i="31"/>
  <c r="AL91" i="31"/>
  <c r="AU91" i="31"/>
  <c r="BC91" i="31"/>
  <c r="BN91" i="31"/>
  <c r="BZ91" i="31"/>
  <c r="CT91" i="31"/>
  <c r="DD91" i="31"/>
  <c r="AJ92" i="31"/>
  <c r="AX92" i="31"/>
  <c r="BS92" i="31"/>
  <c r="AJ94" i="31"/>
  <c r="AX94" i="31"/>
  <c r="BC94" i="31"/>
  <c r="BR94" i="31"/>
  <c r="CA94" i="31"/>
  <c r="CF94" i="31"/>
  <c r="CQ94" i="31"/>
  <c r="DJ94" i="31"/>
  <c r="DJ99" i="31"/>
  <c r="DF99" i="31"/>
  <c r="CT99" i="31"/>
  <c r="CP99" i="31"/>
  <c r="CD99" i="31"/>
  <c r="BZ99" i="31"/>
  <c r="BR99" i="31"/>
  <c r="BN99" i="31"/>
  <c r="BF99" i="31"/>
  <c r="BB99" i="31"/>
  <c r="AX99" i="31"/>
  <c r="AL99" i="31"/>
  <c r="AH99" i="31"/>
  <c r="DI99" i="31"/>
  <c r="DE99" i="31"/>
  <c r="CS99" i="31"/>
  <c r="CO99" i="31"/>
  <c r="CG99" i="31"/>
  <c r="CC99" i="31"/>
  <c r="BY99" i="31"/>
  <c r="BQ99" i="31"/>
  <c r="BM99" i="31"/>
  <c r="BE99" i="31"/>
  <c r="BA99" i="31"/>
  <c r="AW99" i="31"/>
  <c r="AK99" i="31"/>
  <c r="AG99" i="31"/>
  <c r="DH99" i="31"/>
  <c r="DD99" i="31"/>
  <c r="CV99" i="31"/>
  <c r="CR99" i="31"/>
  <c r="CN99" i="31"/>
  <c r="CF99" i="31"/>
  <c r="CB99" i="31"/>
  <c r="BT99" i="31"/>
  <c r="BP99" i="31"/>
  <c r="BD99" i="31"/>
  <c r="AZ99" i="31"/>
  <c r="AV99" i="31"/>
  <c r="AN99" i="31"/>
  <c r="AJ99" i="31"/>
  <c r="AF99" i="31"/>
  <c r="BO99" i="31"/>
  <c r="AY99" i="31"/>
  <c r="AM99" i="31"/>
  <c r="DG99" i="31"/>
  <c r="CU99" i="31"/>
  <c r="CE99" i="31"/>
  <c r="AU99" i="31"/>
  <c r="AI99" i="31"/>
  <c r="AH90" i="31"/>
  <c r="AL90" i="31"/>
  <c r="AX90" i="31"/>
  <c r="BB90" i="31"/>
  <c r="BF90" i="31"/>
  <c r="BN90" i="31"/>
  <c r="BR90" i="31"/>
  <c r="BZ90" i="31"/>
  <c r="CD90" i="31"/>
  <c r="CP90" i="31"/>
  <c r="CT90" i="31"/>
  <c r="DF90" i="31"/>
  <c r="DJ90" i="31"/>
  <c r="AF94" i="31"/>
  <c r="AL94" i="31"/>
  <c r="AY94" i="31"/>
  <c r="BD94" i="31"/>
  <c r="BN94" i="31"/>
  <c r="BS94" i="31"/>
  <c r="CB94" i="31"/>
  <c r="CT94" i="31"/>
  <c r="AK96" i="31"/>
  <c r="AY96" i="31"/>
  <c r="CA96" i="31"/>
  <c r="CS96" i="31"/>
  <c r="CC97" i="31"/>
  <c r="CO97" i="31"/>
  <c r="DH98" i="31"/>
  <c r="DD98" i="31"/>
  <c r="CV98" i="31"/>
  <c r="CR98" i="31"/>
  <c r="CN98" i="31"/>
  <c r="CF98" i="31"/>
  <c r="CB98" i="31"/>
  <c r="BT98" i="31"/>
  <c r="BP98" i="31"/>
  <c r="BD98" i="31"/>
  <c r="AZ98" i="31"/>
  <c r="AV98" i="31"/>
  <c r="AN98" i="31"/>
  <c r="AJ98" i="31"/>
  <c r="AF98" i="31"/>
  <c r="DG98" i="31"/>
  <c r="DC98" i="31"/>
  <c r="CU98" i="31"/>
  <c r="CQ98" i="31"/>
  <c r="CE98" i="31"/>
  <c r="CA98" i="31"/>
  <c r="DJ98" i="31"/>
  <c r="DF98" i="31"/>
  <c r="CT98" i="31"/>
  <c r="CP98" i="31"/>
  <c r="CD98" i="31"/>
  <c r="BZ98" i="31"/>
  <c r="BR98" i="31"/>
  <c r="BN98" i="31"/>
  <c r="BF98" i="31"/>
  <c r="BB98" i="31"/>
  <c r="AX98" i="31"/>
  <c r="AL98" i="31"/>
  <c r="AH98" i="31"/>
  <c r="BS98" i="31"/>
  <c r="BA98" i="31"/>
  <c r="AI98" i="31"/>
  <c r="DI98" i="31"/>
  <c r="CS98" i="31"/>
  <c r="CG98" i="31"/>
  <c r="BQ98" i="31"/>
  <c r="AY98" i="31"/>
  <c r="AG98" i="31"/>
  <c r="BE98" i="31"/>
  <c r="BO98" i="31"/>
  <c r="DE98" i="31"/>
  <c r="DC99" i="31"/>
  <c r="DI94" i="31"/>
  <c r="DE94" i="31"/>
  <c r="CS94" i="31"/>
  <c r="CO94" i="31"/>
  <c r="CG94" i="31"/>
  <c r="CC94" i="31"/>
  <c r="BY94" i="31"/>
  <c r="BQ94" i="31"/>
  <c r="BM94" i="31"/>
  <c r="BE94" i="31"/>
  <c r="BA94" i="31"/>
  <c r="AW94" i="31"/>
  <c r="AK94" i="31"/>
  <c r="AG94" i="31"/>
  <c r="DH94" i="31"/>
  <c r="DD94" i="31"/>
  <c r="CV94" i="31"/>
  <c r="CR94" i="31"/>
  <c r="CN94" i="31"/>
  <c r="AI90" i="31"/>
  <c r="AM90" i="31"/>
  <c r="AU90" i="31"/>
  <c r="AY90" i="31"/>
  <c r="BC90" i="31"/>
  <c r="BO90" i="31"/>
  <c r="BS90" i="31"/>
  <c r="CA90" i="31"/>
  <c r="CE90" i="31"/>
  <c r="CQ90" i="31"/>
  <c r="CU90" i="31"/>
  <c r="DC90" i="31"/>
  <c r="AH94" i="31"/>
  <c r="AM94" i="31"/>
  <c r="AU94" i="31"/>
  <c r="AZ94" i="31"/>
  <c r="BF94" i="31"/>
  <c r="BO94" i="31"/>
  <c r="BT94" i="31"/>
  <c r="CD94" i="31"/>
  <c r="CU94" i="31"/>
  <c r="DF94" i="31"/>
  <c r="DJ96" i="31"/>
  <c r="DF96" i="31"/>
  <c r="CT96" i="31"/>
  <c r="CP96" i="31"/>
  <c r="CD96" i="31"/>
  <c r="BZ96" i="31"/>
  <c r="BR96" i="31"/>
  <c r="BN96" i="31"/>
  <c r="BF96" i="31"/>
  <c r="BB96" i="31"/>
  <c r="AX96" i="31"/>
  <c r="AL96" i="31"/>
  <c r="AH96" i="31"/>
  <c r="DE96" i="31"/>
  <c r="CR96" i="31"/>
  <c r="CE96" i="31"/>
  <c r="BY96" i="31"/>
  <c r="BP96" i="31"/>
  <c r="BA96" i="31"/>
  <c r="AV96" i="31"/>
  <c r="AN96" i="31"/>
  <c r="AI96" i="31"/>
  <c r="DI96" i="31"/>
  <c r="DD96" i="31"/>
  <c r="CV96" i="31"/>
  <c r="CQ96" i="31"/>
  <c r="CC96" i="31"/>
  <c r="BT96" i="31"/>
  <c r="BO96" i="31"/>
  <c r="BE96" i="31"/>
  <c r="AZ96" i="31"/>
  <c r="AU96" i="31"/>
  <c r="AM96" i="31"/>
  <c r="AG96" i="31"/>
  <c r="BC96" i="31"/>
  <c r="BM96" i="31"/>
  <c r="CB96" i="31"/>
  <c r="CU96" i="31"/>
  <c r="DG96" i="31"/>
  <c r="DJ97" i="31"/>
  <c r="DF97" i="31"/>
  <c r="CT97" i="31"/>
  <c r="CP97" i="31"/>
  <c r="CD97" i="31"/>
  <c r="BZ97" i="31"/>
  <c r="BR97" i="31"/>
  <c r="BN97" i="31"/>
  <c r="BF97" i="31"/>
  <c r="BB97" i="31"/>
  <c r="AX97" i="31"/>
  <c r="DH97" i="31"/>
  <c r="DD97" i="31"/>
  <c r="CV97" i="31"/>
  <c r="CR97" i="31"/>
  <c r="CN97" i="31"/>
  <c r="CF97" i="31"/>
  <c r="CB97" i="31"/>
  <c r="BT97" i="31"/>
  <c r="BP97" i="31"/>
  <c r="BD97" i="31"/>
  <c r="AZ97" i="31"/>
  <c r="AV97" i="31"/>
  <c r="AN97" i="31"/>
  <c r="AJ97" i="31"/>
  <c r="AF97" i="31"/>
  <c r="DC97" i="31"/>
  <c r="CS97" i="31"/>
  <c r="CA97" i="31"/>
  <c r="BO97" i="31"/>
  <c r="BE97" i="31"/>
  <c r="AW97" i="31"/>
  <c r="AM97" i="31"/>
  <c r="AH97" i="31"/>
  <c r="DI97" i="31"/>
  <c r="CQ97" i="31"/>
  <c r="CG97" i="31"/>
  <c r="BY97" i="31"/>
  <c r="BM97" i="31"/>
  <c r="BC97" i="31"/>
  <c r="AU97" i="31"/>
  <c r="AL97" i="31"/>
  <c r="AG97" i="31"/>
  <c r="CE97" i="31"/>
  <c r="CU97" i="31"/>
  <c r="DG97" i="31"/>
  <c r="AU98" i="31"/>
  <c r="BY98" i="31"/>
  <c r="CO98" i="31"/>
  <c r="BS99" i="31"/>
  <c r="CQ99" i="31"/>
  <c r="DF95" i="31"/>
  <c r="DJ116" i="31"/>
  <c r="DF116" i="31"/>
  <c r="CT116" i="31"/>
  <c r="CP116" i="31"/>
  <c r="CD116" i="31"/>
  <c r="BZ116" i="31"/>
  <c r="BR116" i="31"/>
  <c r="BN116" i="31"/>
  <c r="BF116" i="31"/>
  <c r="BB116" i="31"/>
  <c r="AX116" i="31"/>
  <c r="AL116" i="31"/>
  <c r="AH116" i="31"/>
  <c r="DI116" i="31"/>
  <c r="DE116" i="31"/>
  <c r="CS116" i="31"/>
  <c r="CO116" i="31"/>
  <c r="CG116" i="31"/>
  <c r="CC116" i="31"/>
  <c r="BY116" i="31"/>
  <c r="BQ116" i="31"/>
  <c r="BM116" i="31"/>
  <c r="BE116" i="31"/>
  <c r="BA116" i="31"/>
  <c r="AW116" i="31"/>
  <c r="AK116" i="31"/>
  <c r="AG116" i="31"/>
  <c r="DH116" i="31"/>
  <c r="DD116" i="31"/>
  <c r="CV116" i="31"/>
  <c r="CR116" i="31"/>
  <c r="CN116" i="31"/>
  <c r="CF116" i="31"/>
  <c r="CB116" i="31"/>
  <c r="BT116" i="31"/>
  <c r="BP116" i="31"/>
  <c r="BD116" i="31"/>
  <c r="AZ116" i="31"/>
  <c r="AV116" i="31"/>
  <c r="AN116" i="31"/>
  <c r="AJ116" i="31"/>
  <c r="AF116" i="31"/>
  <c r="CA116" i="31"/>
  <c r="CQ116" i="31"/>
  <c r="DC116" i="31"/>
  <c r="AI93" i="31"/>
  <c r="AM93" i="31"/>
  <c r="AU93" i="31"/>
  <c r="AY93" i="31"/>
  <c r="BC93" i="31"/>
  <c r="BO93" i="31"/>
  <c r="BS93" i="31"/>
  <c r="CA93" i="31"/>
  <c r="CE93" i="31"/>
  <c r="CQ93" i="31"/>
  <c r="CU93" i="31"/>
  <c r="DC93" i="31"/>
  <c r="AI95" i="31"/>
  <c r="AM95" i="31"/>
  <c r="AU95" i="31"/>
  <c r="AY95" i="31"/>
  <c r="BC95" i="31"/>
  <c r="BO95" i="31"/>
  <c r="BS95" i="31"/>
  <c r="CA95" i="31"/>
  <c r="CE95" i="31"/>
  <c r="CQ95" i="31"/>
  <c r="CU95" i="31"/>
  <c r="DC95" i="31"/>
  <c r="DG95" i="31"/>
  <c r="AI116" i="31"/>
  <c r="AU116" i="31"/>
  <c r="CE116" i="31"/>
  <c r="CU116" i="31"/>
  <c r="DG116" i="31"/>
  <c r="AH115" i="31"/>
  <c r="AL115" i="31"/>
  <c r="AX115" i="31"/>
  <c r="BB115" i="31"/>
  <c r="BF115" i="31"/>
  <c r="BN115" i="31"/>
  <c r="BR115" i="31"/>
  <c r="BZ115" i="31"/>
  <c r="CD115" i="31"/>
  <c r="CP115" i="31"/>
  <c r="CT115" i="31"/>
  <c r="DF115" i="31"/>
  <c r="DJ115" i="31"/>
  <c r="AI115" i="31"/>
  <c r="AM115" i="31"/>
  <c r="AU115" i="31"/>
  <c r="AY115" i="31"/>
  <c r="BC115" i="31"/>
  <c r="BO115" i="31"/>
  <c r="BS115" i="31"/>
  <c r="CA115" i="31"/>
  <c r="CE115" i="31"/>
  <c r="CQ115" i="31"/>
  <c r="CU115" i="31"/>
  <c r="DC115" i="31"/>
  <c r="DG115" i="31"/>
  <c r="AF115" i="31"/>
  <c r="AJ115" i="31"/>
  <c r="AN115" i="31"/>
  <c r="AV115" i="31"/>
  <c r="AZ115" i="31"/>
  <c r="BD115" i="31"/>
  <c r="BP115" i="31"/>
  <c r="BT115" i="31"/>
  <c r="CB115" i="31"/>
  <c r="CF115" i="31"/>
  <c r="CN115" i="31"/>
  <c r="CR115" i="31"/>
  <c r="CV115" i="31"/>
  <c r="DD115" i="31"/>
  <c r="A15" i="31"/>
  <c r="AA15" i="31"/>
  <c r="AB15" i="31"/>
  <c r="AC15" i="31"/>
  <c r="AD15" i="31"/>
  <c r="AG15" i="31"/>
  <c r="AO15" i="31"/>
  <c r="AP15" i="31"/>
  <c r="AQ15" i="31"/>
  <c r="AR15" i="31"/>
  <c r="AS15" i="31"/>
  <c r="AT15" i="31"/>
  <c r="BE15" i="31"/>
  <c r="BG15" i="31"/>
  <c r="BH15" i="31"/>
  <c r="BI15" i="31"/>
  <c r="BJ15" i="31"/>
  <c r="BK15" i="31"/>
  <c r="BL15" i="31"/>
  <c r="BU15" i="31"/>
  <c r="BV15" i="31"/>
  <c r="BW15" i="31"/>
  <c r="BX15" i="31"/>
  <c r="CB15" i="31"/>
  <c r="CH15" i="31"/>
  <c r="CI15" i="31"/>
  <c r="CJ15" i="31"/>
  <c r="CK15" i="31"/>
  <c r="CL15" i="31"/>
  <c r="CM15" i="31"/>
  <c r="CR15" i="31"/>
  <c r="CV15" i="31"/>
  <c r="CW15" i="31"/>
  <c r="CX15" i="31"/>
  <c r="CY15" i="31"/>
  <c r="CZ15" i="31"/>
  <c r="DA15" i="31"/>
  <c r="DB15" i="31"/>
  <c r="DE15" i="31"/>
  <c r="DI15" i="31"/>
  <c r="DK15" i="31"/>
  <c r="DL15" i="31"/>
  <c r="DM15" i="31"/>
  <c r="DN15" i="31"/>
  <c r="DN18" i="31"/>
  <c r="DM18" i="31"/>
  <c r="DL18" i="31"/>
  <c r="DK18" i="31"/>
  <c r="DB18" i="31"/>
  <c r="DA18" i="31"/>
  <c r="CZ18" i="31"/>
  <c r="CY18" i="31"/>
  <c r="CX18" i="31"/>
  <c r="CW18" i="31"/>
  <c r="CM18" i="31"/>
  <c r="CL18" i="31"/>
  <c r="CK18" i="31"/>
  <c r="CJ18" i="31"/>
  <c r="CI18" i="31"/>
  <c r="CH18" i="31"/>
  <c r="BX18" i="31"/>
  <c r="BW18" i="31"/>
  <c r="BV18" i="31"/>
  <c r="BU18" i="31"/>
  <c r="BL18" i="31"/>
  <c r="BK18" i="31"/>
  <c r="BJ18" i="31"/>
  <c r="BI18" i="31"/>
  <c r="BH18" i="31"/>
  <c r="BG18" i="31"/>
  <c r="AT18" i="31"/>
  <c r="AS18" i="31"/>
  <c r="AR18" i="31"/>
  <c r="AQ18" i="31"/>
  <c r="AP18" i="31"/>
  <c r="AO18" i="31"/>
  <c r="DJ18" i="31"/>
  <c r="AD18" i="31"/>
  <c r="AC18" i="31"/>
  <c r="AB18" i="31"/>
  <c r="AA18" i="31"/>
  <c r="A18" i="31"/>
  <c r="DN21" i="31"/>
  <c r="DM21" i="31"/>
  <c r="DL21" i="31"/>
  <c r="DK21" i="31"/>
  <c r="DB21" i="31"/>
  <c r="DA21" i="31"/>
  <c r="CZ21" i="31"/>
  <c r="CY21" i="31"/>
  <c r="CX21" i="31"/>
  <c r="CW21" i="31"/>
  <c r="CM21" i="31"/>
  <c r="CL21" i="31"/>
  <c r="CK21" i="31"/>
  <c r="CJ21" i="31"/>
  <c r="CI21" i="31"/>
  <c r="CH21" i="31"/>
  <c r="BX21" i="31"/>
  <c r="BW21" i="31"/>
  <c r="BV21" i="31"/>
  <c r="BU21" i="31"/>
  <c r="BL21" i="31"/>
  <c r="BK21" i="31"/>
  <c r="BJ21" i="31"/>
  <c r="BI21" i="31"/>
  <c r="BH21" i="31"/>
  <c r="BG21" i="31"/>
  <c r="AT21" i="31"/>
  <c r="AS21" i="31"/>
  <c r="AR21" i="31"/>
  <c r="AQ21" i="31"/>
  <c r="AP21" i="31"/>
  <c r="AO21" i="31"/>
  <c r="DJ21" i="31"/>
  <c r="AD21" i="31"/>
  <c r="AC21" i="31"/>
  <c r="AB21" i="31"/>
  <c r="AA21" i="31"/>
  <c r="A21" i="31"/>
  <c r="A11" i="31"/>
  <c r="A12" i="31"/>
  <c r="A13" i="31"/>
  <c r="A16" i="31"/>
  <c r="A17" i="31"/>
  <c r="A19" i="31"/>
  <c r="A20" i="31"/>
  <c r="A22" i="31"/>
  <c r="A23" i="31"/>
  <c r="A24" i="31"/>
  <c r="A25" i="31"/>
  <c r="A26" i="31"/>
  <c r="A27" i="31"/>
  <c r="A28" i="31"/>
  <c r="A29" i="31"/>
  <c r="A30" i="31"/>
  <c r="A31" i="31"/>
  <c r="A32" i="31"/>
  <c r="A33" i="31"/>
  <c r="A34" i="31"/>
  <c r="A35" i="31"/>
  <c r="A36" i="31"/>
  <c r="A37" i="31"/>
  <c r="A38" i="31"/>
  <c r="A39" i="31"/>
  <c r="A40" i="31"/>
  <c r="A41" i="31"/>
  <c r="A42" i="31"/>
  <c r="A43" i="31"/>
  <c r="A44" i="31"/>
  <c r="A45" i="31"/>
  <c r="A46" i="31"/>
  <c r="A47" i="31"/>
  <c r="A48" i="31"/>
  <c r="A49" i="31"/>
  <c r="A50" i="31"/>
  <c r="A51" i="31"/>
  <c r="A52" i="31"/>
  <c r="A53" i="31"/>
  <c r="A54" i="31"/>
  <c r="A55" i="31"/>
  <c r="A56" i="31"/>
  <c r="A57" i="31"/>
  <c r="A58" i="31"/>
  <c r="A59" i="31"/>
  <c r="A60" i="31"/>
  <c r="A61" i="31"/>
  <c r="A62" i="31"/>
  <c r="A63" i="31"/>
  <c r="A64" i="31"/>
  <c r="A65" i="31"/>
  <c r="A66" i="31"/>
  <c r="A67" i="31"/>
  <c r="A68" i="31"/>
  <c r="A69" i="31"/>
  <c r="A70" i="31"/>
  <c r="A71" i="31"/>
  <c r="A72" i="31"/>
  <c r="A73" i="31"/>
  <c r="A74" i="31"/>
  <c r="A75" i="31"/>
  <c r="A76" i="31"/>
  <c r="A77" i="31"/>
  <c r="A78" i="31"/>
  <c r="A79" i="31"/>
  <c r="A80" i="31"/>
  <c r="A81" i="31"/>
  <c r="A82" i="31"/>
  <c r="A83" i="31"/>
  <c r="A84" i="31"/>
  <c r="A85" i="31"/>
  <c r="A86" i="31"/>
  <c r="A87" i="31"/>
  <c r="A88" i="31"/>
  <c r="A117" i="31"/>
  <c r="A118" i="31"/>
  <c r="A119" i="31"/>
  <c r="A130" i="31"/>
  <c r="A131" i="31"/>
  <c r="A132" i="31"/>
  <c r="A133" i="31"/>
  <c r="A134" i="31"/>
  <c r="A135" i="31"/>
  <c r="A136" i="31"/>
  <c r="A137" i="31"/>
  <c r="A138" i="31"/>
  <c r="A139" i="31"/>
  <c r="A10" i="31"/>
  <c r="CN15" i="31" l="1"/>
  <c r="BP15" i="31"/>
  <c r="AW15" i="31"/>
  <c r="AN15" i="31"/>
  <c r="DH15" i="31"/>
  <c r="CO15" i="31"/>
  <c r="CG15" i="31"/>
  <c r="BY15" i="31"/>
  <c r="BM15" i="31"/>
  <c r="BD15" i="31"/>
  <c r="AV15" i="31"/>
  <c r="AK15" i="31"/>
  <c r="CF15" i="31"/>
  <c r="BT15" i="31"/>
  <c r="AJ15" i="31"/>
  <c r="BA15" i="31"/>
  <c r="DD15" i="31"/>
  <c r="CS15" i="31"/>
  <c r="CC15" i="31"/>
  <c r="BQ15" i="31"/>
  <c r="AZ15" i="31"/>
  <c r="AF15" i="31"/>
  <c r="DG15" i="31"/>
  <c r="DC15" i="31"/>
  <c r="CU15" i="31"/>
  <c r="CQ15" i="31"/>
  <c r="CE15" i="31"/>
  <c r="CA15" i="31"/>
  <c r="BS15" i="31"/>
  <c r="BO15" i="31"/>
  <c r="BC15" i="31"/>
  <c r="AY15" i="31"/>
  <c r="AU15" i="31"/>
  <c r="AM15" i="31"/>
  <c r="AI15" i="31"/>
  <c r="DJ15" i="31"/>
  <c r="DF15" i="31"/>
  <c r="CT15" i="31"/>
  <c r="CP15" i="31"/>
  <c r="CD15" i="31"/>
  <c r="BZ15" i="31"/>
  <c r="BR15" i="31"/>
  <c r="BN15" i="31"/>
  <c r="BF15" i="31"/>
  <c r="BB15" i="31"/>
  <c r="AX15" i="31"/>
  <c r="AL15" i="31"/>
  <c r="AH15" i="31"/>
  <c r="AY18" i="31"/>
  <c r="BO18" i="31"/>
  <c r="BS18" i="31"/>
  <c r="CA18" i="31"/>
  <c r="CE18" i="31"/>
  <c r="CQ18" i="31"/>
  <c r="CU18" i="31"/>
  <c r="DC18" i="31"/>
  <c r="DG18" i="31"/>
  <c r="AF18" i="31"/>
  <c r="AJ18" i="31"/>
  <c r="AN18" i="31"/>
  <c r="AV18" i="31"/>
  <c r="AZ18" i="31"/>
  <c r="BD18" i="31"/>
  <c r="BP18" i="31"/>
  <c r="BT18" i="31"/>
  <c r="CB18" i="31"/>
  <c r="CF18" i="31"/>
  <c r="CN18" i="31"/>
  <c r="CR18" i="31"/>
  <c r="CV18" i="31"/>
  <c r="DD18" i="31"/>
  <c r="DH18" i="31"/>
  <c r="AG18" i="31"/>
  <c r="AK18" i="31"/>
  <c r="AW18" i="31"/>
  <c r="BA18" i="31"/>
  <c r="BE18" i="31"/>
  <c r="BM18" i="31"/>
  <c r="BQ18" i="31"/>
  <c r="BY18" i="31"/>
  <c r="CC18" i="31"/>
  <c r="CG18" i="31"/>
  <c r="CO18" i="31"/>
  <c r="CS18" i="31"/>
  <c r="DE18" i="31"/>
  <c r="DI18" i="31"/>
  <c r="AI18" i="31"/>
  <c r="AM18" i="31"/>
  <c r="AU18" i="31"/>
  <c r="BC18" i="31"/>
  <c r="AH18" i="31"/>
  <c r="AL18" i="31"/>
  <c r="AX18" i="31"/>
  <c r="BB18" i="31"/>
  <c r="BF18" i="31"/>
  <c r="BN18" i="31"/>
  <c r="BR18" i="31"/>
  <c r="BZ18" i="31"/>
  <c r="CD18" i="31"/>
  <c r="CP18" i="31"/>
  <c r="CT18" i="31"/>
  <c r="DF18" i="31"/>
  <c r="BO21" i="31"/>
  <c r="BS21" i="31"/>
  <c r="CA21" i="31"/>
  <c r="CE21" i="31"/>
  <c r="CQ21" i="31"/>
  <c r="CU21" i="31"/>
  <c r="DC21" i="31"/>
  <c r="DG21" i="31"/>
  <c r="AF21" i="31"/>
  <c r="AJ21" i="31"/>
  <c r="AN21" i="31"/>
  <c r="AV21" i="31"/>
  <c r="AZ21" i="31"/>
  <c r="BD21" i="31"/>
  <c r="BP21" i="31"/>
  <c r="BT21" i="31"/>
  <c r="CB21" i="31"/>
  <c r="CF21" i="31"/>
  <c r="CN21" i="31"/>
  <c r="CR21" i="31"/>
  <c r="CV21" i="31"/>
  <c r="DD21" i="31"/>
  <c r="DH21" i="31"/>
  <c r="AU21" i="31"/>
  <c r="BC21" i="31"/>
  <c r="AG21" i="31"/>
  <c r="AK21" i="31"/>
  <c r="AW21" i="31"/>
  <c r="BA21" i="31"/>
  <c r="BE21" i="31"/>
  <c r="BM21" i="31"/>
  <c r="BQ21" i="31"/>
  <c r="BY21" i="31"/>
  <c r="CC21" i="31"/>
  <c r="CG21" i="31"/>
  <c r="CO21" i="31"/>
  <c r="CS21" i="31"/>
  <c r="DE21" i="31"/>
  <c r="DI21" i="31"/>
  <c r="AI21" i="31"/>
  <c r="AM21" i="31"/>
  <c r="AY21" i="31"/>
  <c r="AH21" i="31"/>
  <c r="AL21" i="31"/>
  <c r="AX21" i="31"/>
  <c r="BB21" i="31"/>
  <c r="BF21" i="31"/>
  <c r="BN21" i="31"/>
  <c r="BR21" i="31"/>
  <c r="BZ21" i="31"/>
  <c r="CD21" i="31"/>
  <c r="CP21" i="31"/>
  <c r="CT21" i="31"/>
  <c r="DF21" i="31"/>
  <c r="U130" i="31" l="1"/>
  <c r="U131" i="31"/>
  <c r="U132" i="31"/>
  <c r="U133" i="31"/>
  <c r="U134" i="31"/>
  <c r="U135" i="31"/>
  <c r="U136" i="31"/>
  <c r="U137" i="31"/>
  <c r="U138" i="31"/>
  <c r="U139" i="31"/>
  <c r="DK11" i="31" l="1"/>
  <c r="DL11" i="31"/>
  <c r="DM11" i="31"/>
  <c r="DN11" i="31"/>
  <c r="DK12" i="31"/>
  <c r="DL12" i="31"/>
  <c r="DM12" i="31"/>
  <c r="DN12" i="31"/>
  <c r="DK13" i="31"/>
  <c r="DL13" i="31"/>
  <c r="DM13" i="31"/>
  <c r="DN13" i="31"/>
  <c r="DK14" i="31"/>
  <c r="DL14" i="31"/>
  <c r="DM14" i="31"/>
  <c r="DN14" i="31"/>
  <c r="DK16" i="31"/>
  <c r="DL16" i="31"/>
  <c r="DM16" i="31"/>
  <c r="DN16" i="31"/>
  <c r="DK17" i="31"/>
  <c r="DL17" i="31"/>
  <c r="DM17" i="31"/>
  <c r="DN17" i="31"/>
  <c r="DK19" i="31"/>
  <c r="DL19" i="31"/>
  <c r="DM19" i="31"/>
  <c r="DN19" i="31"/>
  <c r="DK20" i="31"/>
  <c r="DL20" i="31"/>
  <c r="DM20" i="31"/>
  <c r="DN20" i="31"/>
  <c r="DK22" i="31"/>
  <c r="DL22" i="31"/>
  <c r="DM22" i="31"/>
  <c r="DN22" i="31"/>
  <c r="DK23" i="31"/>
  <c r="DL23" i="31"/>
  <c r="DM23" i="31"/>
  <c r="DN23" i="31"/>
  <c r="DK24" i="31"/>
  <c r="DL24" i="31"/>
  <c r="DM24" i="31"/>
  <c r="DN24" i="31"/>
  <c r="DK25" i="31"/>
  <c r="DL25" i="31"/>
  <c r="DM25" i="31"/>
  <c r="DN25" i="31"/>
  <c r="DK26" i="31"/>
  <c r="DL26" i="31"/>
  <c r="DM26" i="31"/>
  <c r="DN26" i="31"/>
  <c r="DK27" i="31"/>
  <c r="DL27" i="31"/>
  <c r="DM27" i="31"/>
  <c r="DN27" i="31"/>
  <c r="DK28" i="31"/>
  <c r="DL28" i="31"/>
  <c r="DM28" i="31"/>
  <c r="DN28" i="31"/>
  <c r="DK29" i="31"/>
  <c r="DL29" i="31"/>
  <c r="DM29" i="31"/>
  <c r="DN29" i="31"/>
  <c r="DK30" i="31"/>
  <c r="DL30" i="31"/>
  <c r="DM30" i="31"/>
  <c r="DN30" i="31"/>
  <c r="DK31" i="31"/>
  <c r="DL31" i="31"/>
  <c r="DM31" i="31"/>
  <c r="DN31" i="31"/>
  <c r="DK32" i="31"/>
  <c r="DL32" i="31"/>
  <c r="DM32" i="31"/>
  <c r="DN32" i="31"/>
  <c r="DK33" i="31"/>
  <c r="DL33" i="31"/>
  <c r="DM33" i="31"/>
  <c r="DN33" i="31"/>
  <c r="DK34" i="31"/>
  <c r="DL34" i="31"/>
  <c r="DM34" i="31"/>
  <c r="DN34" i="31"/>
  <c r="DK35" i="31"/>
  <c r="DL35" i="31"/>
  <c r="DM35" i="31"/>
  <c r="DN35" i="31"/>
  <c r="DK36" i="31"/>
  <c r="DL36" i="31"/>
  <c r="DM36" i="31"/>
  <c r="DN36" i="31"/>
  <c r="DK37" i="31"/>
  <c r="DL37" i="31"/>
  <c r="DM37" i="31"/>
  <c r="DN37" i="31"/>
  <c r="DK38" i="31"/>
  <c r="DL38" i="31"/>
  <c r="DM38" i="31"/>
  <c r="DN38" i="31"/>
  <c r="DK39" i="31"/>
  <c r="DL39" i="31"/>
  <c r="DM39" i="31"/>
  <c r="DN39" i="31"/>
  <c r="DK40" i="31"/>
  <c r="DL40" i="31"/>
  <c r="DM40" i="31"/>
  <c r="DN40" i="31"/>
  <c r="DK41" i="31"/>
  <c r="DL41" i="31"/>
  <c r="DM41" i="31"/>
  <c r="DN41" i="31"/>
  <c r="DK42" i="31"/>
  <c r="DL42" i="31"/>
  <c r="DM42" i="31"/>
  <c r="DN42" i="31"/>
  <c r="DK43" i="31"/>
  <c r="DL43" i="31"/>
  <c r="DM43" i="31"/>
  <c r="DN43" i="31"/>
  <c r="DK44" i="31"/>
  <c r="DL44" i="31"/>
  <c r="DM44" i="31"/>
  <c r="DN44" i="31"/>
  <c r="DK45" i="31"/>
  <c r="DL45" i="31"/>
  <c r="DM45" i="31"/>
  <c r="DN45" i="31"/>
  <c r="DK46" i="31"/>
  <c r="DL46" i="31"/>
  <c r="DM46" i="31"/>
  <c r="DN46" i="31"/>
  <c r="DK47" i="31"/>
  <c r="DL47" i="31"/>
  <c r="DM47" i="31"/>
  <c r="DN47" i="31"/>
  <c r="DK48" i="31"/>
  <c r="DL48" i="31"/>
  <c r="DM48" i="31"/>
  <c r="DN48" i="31"/>
  <c r="DK49" i="31"/>
  <c r="DL49" i="31"/>
  <c r="DM49" i="31"/>
  <c r="DN49" i="31"/>
  <c r="DK50" i="31"/>
  <c r="DL50" i="31"/>
  <c r="DM50" i="31"/>
  <c r="DN50" i="31"/>
  <c r="DK51" i="31"/>
  <c r="DL51" i="31"/>
  <c r="DM51" i="31"/>
  <c r="DN51" i="31"/>
  <c r="DK52" i="31"/>
  <c r="DL52" i="31"/>
  <c r="DM52" i="31"/>
  <c r="DN52" i="31"/>
  <c r="DK53" i="31"/>
  <c r="DL53" i="31"/>
  <c r="DM53" i="31"/>
  <c r="DN53" i="31"/>
  <c r="DK54" i="31"/>
  <c r="DL54" i="31"/>
  <c r="DM54" i="31"/>
  <c r="DN54" i="31"/>
  <c r="DK55" i="31"/>
  <c r="DL55" i="31"/>
  <c r="DM55" i="31"/>
  <c r="DN55" i="31"/>
  <c r="DK56" i="31"/>
  <c r="DL56" i="31"/>
  <c r="DM56" i="31"/>
  <c r="DN56" i="31"/>
  <c r="DK57" i="31"/>
  <c r="DL57" i="31"/>
  <c r="DM57" i="31"/>
  <c r="DN57" i="31"/>
  <c r="DK58" i="31"/>
  <c r="DL58" i="31"/>
  <c r="DM58" i="31"/>
  <c r="DN58" i="31"/>
  <c r="DK59" i="31"/>
  <c r="DL59" i="31"/>
  <c r="DM59" i="31"/>
  <c r="DN59" i="31"/>
  <c r="DK60" i="31"/>
  <c r="DL60" i="31"/>
  <c r="DM60" i="31"/>
  <c r="DN60" i="31"/>
  <c r="DK61" i="31"/>
  <c r="DL61" i="31"/>
  <c r="DM61" i="31"/>
  <c r="DN61" i="31"/>
  <c r="DK62" i="31"/>
  <c r="DL62" i="31"/>
  <c r="DM62" i="31"/>
  <c r="DN62" i="31"/>
  <c r="DK63" i="31"/>
  <c r="DL63" i="31"/>
  <c r="DM63" i="31"/>
  <c r="DN63" i="31"/>
  <c r="DK64" i="31"/>
  <c r="DL64" i="31"/>
  <c r="DM64" i="31"/>
  <c r="DN64" i="31"/>
  <c r="DK65" i="31"/>
  <c r="DL65" i="31"/>
  <c r="DM65" i="31"/>
  <c r="DN65" i="31"/>
  <c r="DK66" i="31"/>
  <c r="DL66" i="31"/>
  <c r="DM66" i="31"/>
  <c r="DN66" i="31"/>
  <c r="DK67" i="31"/>
  <c r="DL67" i="31"/>
  <c r="DM67" i="31"/>
  <c r="DN67" i="31"/>
  <c r="DK68" i="31"/>
  <c r="DL68" i="31"/>
  <c r="DM68" i="31"/>
  <c r="DN68" i="31"/>
  <c r="DK69" i="31"/>
  <c r="DL69" i="31"/>
  <c r="DM69" i="31"/>
  <c r="DN69" i="31"/>
  <c r="DK70" i="31"/>
  <c r="DL70" i="31"/>
  <c r="DM70" i="31"/>
  <c r="DN70" i="31"/>
  <c r="DK71" i="31"/>
  <c r="DL71" i="31"/>
  <c r="DM71" i="31"/>
  <c r="DN71" i="31"/>
  <c r="DK72" i="31"/>
  <c r="DL72" i="31"/>
  <c r="DM72" i="31"/>
  <c r="DN72" i="31"/>
  <c r="DK73" i="31"/>
  <c r="DL73" i="31"/>
  <c r="DM73" i="31"/>
  <c r="DN73" i="31"/>
  <c r="DK74" i="31"/>
  <c r="DL74" i="31"/>
  <c r="DM74" i="31"/>
  <c r="DN74" i="31"/>
  <c r="DK75" i="31"/>
  <c r="DL75" i="31"/>
  <c r="DM75" i="31"/>
  <c r="DN75" i="31"/>
  <c r="DK76" i="31"/>
  <c r="DL76" i="31"/>
  <c r="DM76" i="31"/>
  <c r="DN76" i="31"/>
  <c r="DK77" i="31"/>
  <c r="DL77" i="31"/>
  <c r="DM77" i="31"/>
  <c r="DN77" i="31"/>
  <c r="DK78" i="31"/>
  <c r="DL78" i="31"/>
  <c r="DM78" i="31"/>
  <c r="DN78" i="31"/>
  <c r="DK79" i="31"/>
  <c r="DL79" i="31"/>
  <c r="DM79" i="31"/>
  <c r="DN79" i="31"/>
  <c r="DK80" i="31"/>
  <c r="DL80" i="31"/>
  <c r="DM80" i="31"/>
  <c r="DN80" i="31"/>
  <c r="DK81" i="31"/>
  <c r="DL81" i="31"/>
  <c r="DM81" i="31"/>
  <c r="DN81" i="31"/>
  <c r="DK82" i="31"/>
  <c r="DL82" i="31"/>
  <c r="DM82" i="31"/>
  <c r="DN82" i="31"/>
  <c r="DK83" i="31"/>
  <c r="DL83" i="31"/>
  <c r="DM83" i="31"/>
  <c r="DN83" i="31"/>
  <c r="DK84" i="31"/>
  <c r="DL84" i="31"/>
  <c r="DM84" i="31"/>
  <c r="DN84" i="31"/>
  <c r="DK85" i="31"/>
  <c r="DL85" i="31"/>
  <c r="DM85" i="31"/>
  <c r="DN85" i="31"/>
  <c r="DK86" i="31"/>
  <c r="DL86" i="31"/>
  <c r="DM86" i="31"/>
  <c r="DN86" i="31"/>
  <c r="DK87" i="31"/>
  <c r="DL87" i="31"/>
  <c r="DM87" i="31"/>
  <c r="DN87" i="31"/>
  <c r="DK88" i="31"/>
  <c r="DL88" i="31"/>
  <c r="DM88" i="31"/>
  <c r="DN88" i="31"/>
  <c r="DK117" i="31"/>
  <c r="DL117" i="31"/>
  <c r="DM117" i="31"/>
  <c r="DN117" i="31"/>
  <c r="DK118" i="31"/>
  <c r="DL118" i="31"/>
  <c r="DM118" i="31"/>
  <c r="DN118" i="31"/>
  <c r="DK119" i="31"/>
  <c r="DL119" i="31"/>
  <c r="DM119" i="31"/>
  <c r="DN119" i="31"/>
  <c r="DK130" i="31"/>
  <c r="DL130" i="31"/>
  <c r="DM130" i="31"/>
  <c r="DN130" i="31"/>
  <c r="DK131" i="31"/>
  <c r="DL131" i="31"/>
  <c r="DM131" i="31"/>
  <c r="DN131" i="31"/>
  <c r="DK132" i="31"/>
  <c r="DL132" i="31"/>
  <c r="DM132" i="31"/>
  <c r="DN132" i="31"/>
  <c r="DK133" i="31"/>
  <c r="DL133" i="31"/>
  <c r="DM133" i="31"/>
  <c r="DN133" i="31"/>
  <c r="DK134" i="31"/>
  <c r="DL134" i="31"/>
  <c r="DM134" i="31"/>
  <c r="DN134" i="31"/>
  <c r="DK135" i="31"/>
  <c r="DL135" i="31"/>
  <c r="DM135" i="31"/>
  <c r="DN135" i="31"/>
  <c r="DK136" i="31"/>
  <c r="DL136" i="31"/>
  <c r="DM136" i="31"/>
  <c r="DN136" i="31"/>
  <c r="DK137" i="31"/>
  <c r="DL137" i="31"/>
  <c r="DM137" i="31"/>
  <c r="DN137" i="31"/>
  <c r="DK138" i="31"/>
  <c r="DL138" i="31"/>
  <c r="DM138" i="31"/>
  <c r="DN138" i="31"/>
  <c r="DK139" i="31"/>
  <c r="DL139" i="31"/>
  <c r="DM139" i="31"/>
  <c r="DN139" i="31"/>
  <c r="CK11" i="31"/>
  <c r="CL11" i="31"/>
  <c r="CM11" i="31"/>
  <c r="CW11" i="31"/>
  <c r="CX11" i="31"/>
  <c r="CY11" i="31"/>
  <c r="CZ11" i="31"/>
  <c r="DA11" i="31"/>
  <c r="DB11" i="31"/>
  <c r="CK12" i="31"/>
  <c r="CL12" i="31"/>
  <c r="CM12" i="31"/>
  <c r="CW12" i="31"/>
  <c r="CX12" i="31"/>
  <c r="CY12" i="31"/>
  <c r="CZ12" i="31"/>
  <c r="DA12" i="31"/>
  <c r="DB12" i="31"/>
  <c r="CK13" i="31"/>
  <c r="CL13" i="31"/>
  <c r="CM13" i="31"/>
  <c r="CW13" i="31"/>
  <c r="CX13" i="31"/>
  <c r="CY13" i="31"/>
  <c r="CZ13" i="31"/>
  <c r="DA13" i="31"/>
  <c r="DB13" i="31"/>
  <c r="CK14" i="31"/>
  <c r="CL14" i="31"/>
  <c r="CM14" i="31"/>
  <c r="CW14" i="31"/>
  <c r="CX14" i="31"/>
  <c r="CY14" i="31"/>
  <c r="CZ14" i="31"/>
  <c r="DA14" i="31"/>
  <c r="DB14" i="31"/>
  <c r="CK16" i="31"/>
  <c r="CL16" i="31"/>
  <c r="CM16" i="31"/>
  <c r="CW16" i="31"/>
  <c r="CX16" i="31"/>
  <c r="CY16" i="31"/>
  <c r="CZ16" i="31"/>
  <c r="DA16" i="31"/>
  <c r="DB16" i="31"/>
  <c r="CK17" i="31"/>
  <c r="CL17" i="31"/>
  <c r="CM17" i="31"/>
  <c r="CW17" i="31"/>
  <c r="CX17" i="31"/>
  <c r="CY17" i="31"/>
  <c r="CZ17" i="31"/>
  <c r="DA17" i="31"/>
  <c r="DB17" i="31"/>
  <c r="CK19" i="31"/>
  <c r="CL19" i="31"/>
  <c r="CM19" i="31"/>
  <c r="CW19" i="31"/>
  <c r="CX19" i="31"/>
  <c r="CY19" i="31"/>
  <c r="CZ19" i="31"/>
  <c r="DA19" i="31"/>
  <c r="DB19" i="31"/>
  <c r="CK20" i="31"/>
  <c r="CL20" i="31"/>
  <c r="CM20" i="31"/>
  <c r="CW20" i="31"/>
  <c r="CX20" i="31"/>
  <c r="CY20" i="31"/>
  <c r="CZ20" i="31"/>
  <c r="DA20" i="31"/>
  <c r="DB20" i="31"/>
  <c r="CK22" i="31"/>
  <c r="CL22" i="31"/>
  <c r="CM22" i="31"/>
  <c r="CW22" i="31"/>
  <c r="CX22" i="31"/>
  <c r="CY22" i="31"/>
  <c r="CZ22" i="31"/>
  <c r="DA22" i="31"/>
  <c r="DB22" i="31"/>
  <c r="CK23" i="31"/>
  <c r="CL23" i="31"/>
  <c r="CM23" i="31"/>
  <c r="CW23" i="31"/>
  <c r="CX23" i="31"/>
  <c r="CY23" i="31"/>
  <c r="CZ23" i="31"/>
  <c r="DA23" i="31"/>
  <c r="DB23" i="31"/>
  <c r="CK24" i="31"/>
  <c r="CL24" i="31"/>
  <c r="CM24" i="31"/>
  <c r="CW24" i="31"/>
  <c r="CX24" i="31"/>
  <c r="CY24" i="31"/>
  <c r="CZ24" i="31"/>
  <c r="DA24" i="31"/>
  <c r="DB24" i="31"/>
  <c r="CK25" i="31"/>
  <c r="CL25" i="31"/>
  <c r="CM25" i="31"/>
  <c r="CW25" i="31"/>
  <c r="CX25" i="31"/>
  <c r="CY25" i="31"/>
  <c r="CZ25" i="31"/>
  <c r="DA25" i="31"/>
  <c r="DB25" i="31"/>
  <c r="CK26" i="31"/>
  <c r="CL26" i="31"/>
  <c r="CM26" i="31"/>
  <c r="CW26" i="31"/>
  <c r="CX26" i="31"/>
  <c r="CY26" i="31"/>
  <c r="CZ26" i="31"/>
  <c r="DA26" i="31"/>
  <c r="DB26" i="31"/>
  <c r="CK27" i="31"/>
  <c r="CL27" i="31"/>
  <c r="CM27" i="31"/>
  <c r="CW27" i="31"/>
  <c r="CX27" i="31"/>
  <c r="CY27" i="31"/>
  <c r="CZ27" i="31"/>
  <c r="DA27" i="31"/>
  <c r="DB27" i="31"/>
  <c r="CK28" i="31"/>
  <c r="CL28" i="31"/>
  <c r="CM28" i="31"/>
  <c r="CW28" i="31"/>
  <c r="CX28" i="31"/>
  <c r="CY28" i="31"/>
  <c r="CZ28" i="31"/>
  <c r="DA28" i="31"/>
  <c r="DB28" i="31"/>
  <c r="CK29" i="31"/>
  <c r="CL29" i="31"/>
  <c r="CM29" i="31"/>
  <c r="CW29" i="31"/>
  <c r="CX29" i="31"/>
  <c r="CY29" i="31"/>
  <c r="CZ29" i="31"/>
  <c r="DA29" i="31"/>
  <c r="DB29" i="31"/>
  <c r="CK30" i="31"/>
  <c r="CL30" i="31"/>
  <c r="CM30" i="31"/>
  <c r="CW30" i="31"/>
  <c r="CX30" i="31"/>
  <c r="CY30" i="31"/>
  <c r="CZ30" i="31"/>
  <c r="DA30" i="31"/>
  <c r="DB30" i="31"/>
  <c r="CK31" i="31"/>
  <c r="CL31" i="31"/>
  <c r="CM31" i="31"/>
  <c r="CW31" i="31"/>
  <c r="CX31" i="31"/>
  <c r="CY31" i="31"/>
  <c r="CZ31" i="31"/>
  <c r="DA31" i="31"/>
  <c r="DB31" i="31"/>
  <c r="CK32" i="31"/>
  <c r="CL32" i="31"/>
  <c r="CM32" i="31"/>
  <c r="CW32" i="31"/>
  <c r="CX32" i="31"/>
  <c r="CY32" i="31"/>
  <c r="CZ32" i="31"/>
  <c r="DA32" i="31"/>
  <c r="DB32" i="31"/>
  <c r="CK33" i="31"/>
  <c r="CL33" i="31"/>
  <c r="CM33" i="31"/>
  <c r="CW33" i="31"/>
  <c r="CX33" i="31"/>
  <c r="CY33" i="31"/>
  <c r="CZ33" i="31"/>
  <c r="DA33" i="31"/>
  <c r="DB33" i="31"/>
  <c r="CK34" i="31"/>
  <c r="CL34" i="31"/>
  <c r="CM34" i="31"/>
  <c r="CW34" i="31"/>
  <c r="CX34" i="31"/>
  <c r="CY34" i="31"/>
  <c r="CZ34" i="31"/>
  <c r="DA34" i="31"/>
  <c r="DB34" i="31"/>
  <c r="CK35" i="31"/>
  <c r="CL35" i="31"/>
  <c r="CM35" i="31"/>
  <c r="CW35" i="31"/>
  <c r="CX35" i="31"/>
  <c r="CY35" i="31"/>
  <c r="CZ35" i="31"/>
  <c r="DA35" i="31"/>
  <c r="DB35" i="31"/>
  <c r="CK36" i="31"/>
  <c r="CL36" i="31"/>
  <c r="CM36" i="31"/>
  <c r="CW36" i="31"/>
  <c r="CX36" i="31"/>
  <c r="CY36" i="31"/>
  <c r="CZ36" i="31"/>
  <c r="DA36" i="31"/>
  <c r="DB36" i="31"/>
  <c r="CK37" i="31"/>
  <c r="CL37" i="31"/>
  <c r="CM37" i="31"/>
  <c r="CW37" i="31"/>
  <c r="CX37" i="31"/>
  <c r="CY37" i="31"/>
  <c r="CZ37" i="31"/>
  <c r="DA37" i="31"/>
  <c r="DB37" i="31"/>
  <c r="CK38" i="31"/>
  <c r="CL38" i="31"/>
  <c r="CM38" i="31"/>
  <c r="CW38" i="31"/>
  <c r="CX38" i="31"/>
  <c r="CY38" i="31"/>
  <c r="CZ38" i="31"/>
  <c r="DA38" i="31"/>
  <c r="DB38" i="31"/>
  <c r="CK39" i="31"/>
  <c r="CL39" i="31"/>
  <c r="CM39" i="31"/>
  <c r="CW39" i="31"/>
  <c r="CX39" i="31"/>
  <c r="CY39" i="31"/>
  <c r="CZ39" i="31"/>
  <c r="DA39" i="31"/>
  <c r="DB39" i="31"/>
  <c r="CK40" i="31"/>
  <c r="CL40" i="31"/>
  <c r="CM40" i="31"/>
  <c r="CW40" i="31"/>
  <c r="CX40" i="31"/>
  <c r="CY40" i="31"/>
  <c r="CZ40" i="31"/>
  <c r="DA40" i="31"/>
  <c r="DB40" i="31"/>
  <c r="CK41" i="31"/>
  <c r="CL41" i="31"/>
  <c r="CM41" i="31"/>
  <c r="CW41" i="31"/>
  <c r="CX41" i="31"/>
  <c r="CY41" i="31"/>
  <c r="CZ41" i="31"/>
  <c r="DA41" i="31"/>
  <c r="DB41" i="31"/>
  <c r="CK42" i="31"/>
  <c r="CL42" i="31"/>
  <c r="CM42" i="31"/>
  <c r="CW42" i="31"/>
  <c r="CX42" i="31"/>
  <c r="CY42" i="31"/>
  <c r="CZ42" i="31"/>
  <c r="DA42" i="31"/>
  <c r="DB42" i="31"/>
  <c r="CK43" i="31"/>
  <c r="CL43" i="31"/>
  <c r="CM43" i="31"/>
  <c r="CW43" i="31"/>
  <c r="CX43" i="31"/>
  <c r="CY43" i="31"/>
  <c r="CZ43" i="31"/>
  <c r="DA43" i="31"/>
  <c r="DB43" i="31"/>
  <c r="CK44" i="31"/>
  <c r="CL44" i="31"/>
  <c r="CM44" i="31"/>
  <c r="CW44" i="31"/>
  <c r="CX44" i="31"/>
  <c r="CY44" i="31"/>
  <c r="CZ44" i="31"/>
  <c r="DA44" i="31"/>
  <c r="DB44" i="31"/>
  <c r="CK45" i="31"/>
  <c r="CL45" i="31"/>
  <c r="CM45" i="31"/>
  <c r="CW45" i="31"/>
  <c r="CX45" i="31"/>
  <c r="CY45" i="31"/>
  <c r="CZ45" i="31"/>
  <c r="DA45" i="31"/>
  <c r="DB45" i="31"/>
  <c r="CK46" i="31"/>
  <c r="CL46" i="31"/>
  <c r="CM46" i="31"/>
  <c r="CW46" i="31"/>
  <c r="CX46" i="31"/>
  <c r="CY46" i="31"/>
  <c r="CZ46" i="31"/>
  <c r="DA46" i="31"/>
  <c r="DB46" i="31"/>
  <c r="CK47" i="31"/>
  <c r="CL47" i="31"/>
  <c r="CM47" i="31"/>
  <c r="CW47" i="31"/>
  <c r="CX47" i="31"/>
  <c r="CY47" i="31"/>
  <c r="CZ47" i="31"/>
  <c r="DA47" i="31"/>
  <c r="DB47" i="31"/>
  <c r="CK48" i="31"/>
  <c r="CL48" i="31"/>
  <c r="CM48" i="31"/>
  <c r="CW48" i="31"/>
  <c r="CX48" i="31"/>
  <c r="CY48" i="31"/>
  <c r="CZ48" i="31"/>
  <c r="DA48" i="31"/>
  <c r="DB48" i="31"/>
  <c r="CK49" i="31"/>
  <c r="CL49" i="31"/>
  <c r="CM49" i="31"/>
  <c r="CW49" i="31"/>
  <c r="CX49" i="31"/>
  <c r="CY49" i="31"/>
  <c r="CZ49" i="31"/>
  <c r="DA49" i="31"/>
  <c r="DB49" i="31"/>
  <c r="CK50" i="31"/>
  <c r="CL50" i="31"/>
  <c r="CM50" i="31"/>
  <c r="CW50" i="31"/>
  <c r="CX50" i="31"/>
  <c r="CY50" i="31"/>
  <c r="CZ50" i="31"/>
  <c r="DA50" i="31"/>
  <c r="DB50" i="31"/>
  <c r="CK51" i="31"/>
  <c r="CL51" i="31"/>
  <c r="CM51" i="31"/>
  <c r="CW51" i="31"/>
  <c r="CX51" i="31"/>
  <c r="CY51" i="31"/>
  <c r="CZ51" i="31"/>
  <c r="DA51" i="31"/>
  <c r="DB51" i="31"/>
  <c r="CK52" i="31"/>
  <c r="CL52" i="31"/>
  <c r="CM52" i="31"/>
  <c r="CW52" i="31"/>
  <c r="CX52" i="31"/>
  <c r="CY52" i="31"/>
  <c r="CZ52" i="31"/>
  <c r="DA52" i="31"/>
  <c r="DB52" i="31"/>
  <c r="CK53" i="31"/>
  <c r="CL53" i="31"/>
  <c r="CM53" i="31"/>
  <c r="CW53" i="31"/>
  <c r="CX53" i="31"/>
  <c r="CY53" i="31"/>
  <c r="CZ53" i="31"/>
  <c r="DA53" i="31"/>
  <c r="DB53" i="31"/>
  <c r="CK54" i="31"/>
  <c r="CL54" i="31"/>
  <c r="CM54" i="31"/>
  <c r="CW54" i="31"/>
  <c r="CX54" i="31"/>
  <c r="CY54" i="31"/>
  <c r="CZ54" i="31"/>
  <c r="DA54" i="31"/>
  <c r="DB54" i="31"/>
  <c r="CK55" i="31"/>
  <c r="CL55" i="31"/>
  <c r="CM55" i="31"/>
  <c r="CW55" i="31"/>
  <c r="CX55" i="31"/>
  <c r="CY55" i="31"/>
  <c r="CZ55" i="31"/>
  <c r="DA55" i="31"/>
  <c r="DB55" i="31"/>
  <c r="CK56" i="31"/>
  <c r="CL56" i="31"/>
  <c r="CM56" i="31"/>
  <c r="CW56" i="31"/>
  <c r="CX56" i="31"/>
  <c r="CY56" i="31"/>
  <c r="CZ56" i="31"/>
  <c r="DA56" i="31"/>
  <c r="DB56" i="31"/>
  <c r="CK57" i="31"/>
  <c r="CL57" i="31"/>
  <c r="CM57" i="31"/>
  <c r="CW57" i="31"/>
  <c r="CX57" i="31"/>
  <c r="CY57" i="31"/>
  <c r="CZ57" i="31"/>
  <c r="DA57" i="31"/>
  <c r="DB57" i="31"/>
  <c r="CK58" i="31"/>
  <c r="CL58" i="31"/>
  <c r="CM58" i="31"/>
  <c r="CW58" i="31"/>
  <c r="CX58" i="31"/>
  <c r="CY58" i="31"/>
  <c r="CZ58" i="31"/>
  <c r="DA58" i="31"/>
  <c r="DB58" i="31"/>
  <c r="CK59" i="31"/>
  <c r="CL59" i="31"/>
  <c r="CM59" i="31"/>
  <c r="CW59" i="31"/>
  <c r="CX59" i="31"/>
  <c r="CY59" i="31"/>
  <c r="CZ59" i="31"/>
  <c r="DA59" i="31"/>
  <c r="DB59" i="31"/>
  <c r="CK60" i="31"/>
  <c r="CL60" i="31"/>
  <c r="CM60" i="31"/>
  <c r="CW60" i="31"/>
  <c r="CX60" i="31"/>
  <c r="CY60" i="31"/>
  <c r="CZ60" i="31"/>
  <c r="DA60" i="31"/>
  <c r="DB60" i="31"/>
  <c r="CK61" i="31"/>
  <c r="CL61" i="31"/>
  <c r="CM61" i="31"/>
  <c r="CW61" i="31"/>
  <c r="CX61" i="31"/>
  <c r="CY61" i="31"/>
  <c r="CZ61" i="31"/>
  <c r="DA61" i="31"/>
  <c r="DB61" i="31"/>
  <c r="CK62" i="31"/>
  <c r="CL62" i="31"/>
  <c r="CM62" i="31"/>
  <c r="CW62" i="31"/>
  <c r="CX62" i="31"/>
  <c r="CY62" i="31"/>
  <c r="CZ62" i="31"/>
  <c r="DA62" i="31"/>
  <c r="DB62" i="31"/>
  <c r="CK63" i="31"/>
  <c r="CL63" i="31"/>
  <c r="CM63" i="31"/>
  <c r="CW63" i="31"/>
  <c r="CX63" i="31"/>
  <c r="CY63" i="31"/>
  <c r="CZ63" i="31"/>
  <c r="DA63" i="31"/>
  <c r="DB63" i="31"/>
  <c r="CK64" i="31"/>
  <c r="CL64" i="31"/>
  <c r="CM64" i="31"/>
  <c r="CW64" i="31"/>
  <c r="CX64" i="31"/>
  <c r="CY64" i="31"/>
  <c r="CZ64" i="31"/>
  <c r="DA64" i="31"/>
  <c r="DB64" i="31"/>
  <c r="CK65" i="31"/>
  <c r="CL65" i="31"/>
  <c r="CM65" i="31"/>
  <c r="CW65" i="31"/>
  <c r="CX65" i="31"/>
  <c r="CY65" i="31"/>
  <c r="CZ65" i="31"/>
  <c r="DA65" i="31"/>
  <c r="DB65" i="31"/>
  <c r="CK66" i="31"/>
  <c r="CL66" i="31"/>
  <c r="CM66" i="31"/>
  <c r="CW66" i="31"/>
  <c r="CX66" i="31"/>
  <c r="CY66" i="31"/>
  <c r="CZ66" i="31"/>
  <c r="DA66" i="31"/>
  <c r="DB66" i="31"/>
  <c r="CK67" i="31"/>
  <c r="CL67" i="31"/>
  <c r="CM67" i="31"/>
  <c r="CW67" i="31"/>
  <c r="CX67" i="31"/>
  <c r="CY67" i="31"/>
  <c r="CZ67" i="31"/>
  <c r="DA67" i="31"/>
  <c r="DB67" i="31"/>
  <c r="CK68" i="31"/>
  <c r="CL68" i="31"/>
  <c r="CM68" i="31"/>
  <c r="CW68" i="31"/>
  <c r="CX68" i="31"/>
  <c r="CY68" i="31"/>
  <c r="CZ68" i="31"/>
  <c r="DA68" i="31"/>
  <c r="DB68" i="31"/>
  <c r="CK69" i="31"/>
  <c r="CL69" i="31"/>
  <c r="CM69" i="31"/>
  <c r="CW69" i="31"/>
  <c r="CX69" i="31"/>
  <c r="CY69" i="31"/>
  <c r="CZ69" i="31"/>
  <c r="DA69" i="31"/>
  <c r="DB69" i="31"/>
  <c r="CK70" i="31"/>
  <c r="CL70" i="31"/>
  <c r="CM70" i="31"/>
  <c r="CW70" i="31"/>
  <c r="CX70" i="31"/>
  <c r="CY70" i="31"/>
  <c r="CZ70" i="31"/>
  <c r="DA70" i="31"/>
  <c r="DB70" i="31"/>
  <c r="CK71" i="31"/>
  <c r="CL71" i="31"/>
  <c r="CM71" i="31"/>
  <c r="CW71" i="31"/>
  <c r="CX71" i="31"/>
  <c r="CY71" i="31"/>
  <c r="CZ71" i="31"/>
  <c r="DA71" i="31"/>
  <c r="DB71" i="31"/>
  <c r="CK72" i="31"/>
  <c r="CL72" i="31"/>
  <c r="CM72" i="31"/>
  <c r="CW72" i="31"/>
  <c r="CX72" i="31"/>
  <c r="CY72" i="31"/>
  <c r="CZ72" i="31"/>
  <c r="DA72" i="31"/>
  <c r="DB72" i="31"/>
  <c r="CK73" i="31"/>
  <c r="CL73" i="31"/>
  <c r="CM73" i="31"/>
  <c r="CW73" i="31"/>
  <c r="CX73" i="31"/>
  <c r="CY73" i="31"/>
  <c r="CZ73" i="31"/>
  <c r="DA73" i="31"/>
  <c r="DB73" i="31"/>
  <c r="CK74" i="31"/>
  <c r="CL74" i="31"/>
  <c r="CM74" i="31"/>
  <c r="CW74" i="31"/>
  <c r="CX74" i="31"/>
  <c r="CY74" i="31"/>
  <c r="CZ74" i="31"/>
  <c r="DA74" i="31"/>
  <c r="DB74" i="31"/>
  <c r="CK75" i="31"/>
  <c r="CL75" i="31"/>
  <c r="CM75" i="31"/>
  <c r="CW75" i="31"/>
  <c r="CX75" i="31"/>
  <c r="CY75" i="31"/>
  <c r="CZ75" i="31"/>
  <c r="DA75" i="31"/>
  <c r="DB75" i="31"/>
  <c r="CK76" i="31"/>
  <c r="CL76" i="31"/>
  <c r="CM76" i="31"/>
  <c r="CW76" i="31"/>
  <c r="CX76" i="31"/>
  <c r="CY76" i="31"/>
  <c r="CZ76" i="31"/>
  <c r="DA76" i="31"/>
  <c r="DB76" i="31"/>
  <c r="CK77" i="31"/>
  <c r="CL77" i="31"/>
  <c r="CM77" i="31"/>
  <c r="CW77" i="31"/>
  <c r="CX77" i="31"/>
  <c r="CY77" i="31"/>
  <c r="CZ77" i="31"/>
  <c r="DA77" i="31"/>
  <c r="DB77" i="31"/>
  <c r="CK78" i="31"/>
  <c r="CL78" i="31"/>
  <c r="CM78" i="31"/>
  <c r="CW78" i="31"/>
  <c r="CX78" i="31"/>
  <c r="CY78" i="31"/>
  <c r="CZ78" i="31"/>
  <c r="DA78" i="31"/>
  <c r="DB78" i="31"/>
  <c r="CK79" i="31"/>
  <c r="CL79" i="31"/>
  <c r="CM79" i="31"/>
  <c r="CW79" i="31"/>
  <c r="CX79" i="31"/>
  <c r="CY79" i="31"/>
  <c r="CZ79" i="31"/>
  <c r="DA79" i="31"/>
  <c r="DB79" i="31"/>
  <c r="CK80" i="31"/>
  <c r="CL80" i="31"/>
  <c r="CM80" i="31"/>
  <c r="CW80" i="31"/>
  <c r="CX80" i="31"/>
  <c r="CY80" i="31"/>
  <c r="CZ80" i="31"/>
  <c r="DA80" i="31"/>
  <c r="DB80" i="31"/>
  <c r="CK81" i="31"/>
  <c r="CL81" i="31"/>
  <c r="CM81" i="31"/>
  <c r="CW81" i="31"/>
  <c r="CX81" i="31"/>
  <c r="CY81" i="31"/>
  <c r="CZ81" i="31"/>
  <c r="DA81" i="31"/>
  <c r="DB81" i="31"/>
  <c r="CK82" i="31"/>
  <c r="CL82" i="31"/>
  <c r="CM82" i="31"/>
  <c r="CW82" i="31"/>
  <c r="CX82" i="31"/>
  <c r="CY82" i="31"/>
  <c r="CZ82" i="31"/>
  <c r="DA82" i="31"/>
  <c r="DB82" i="31"/>
  <c r="CK83" i="31"/>
  <c r="CL83" i="31"/>
  <c r="CM83" i="31"/>
  <c r="CW83" i="31"/>
  <c r="CX83" i="31"/>
  <c r="CY83" i="31"/>
  <c r="CZ83" i="31"/>
  <c r="DA83" i="31"/>
  <c r="DB83" i="31"/>
  <c r="CK84" i="31"/>
  <c r="CL84" i="31"/>
  <c r="CM84" i="31"/>
  <c r="CW84" i="31"/>
  <c r="CX84" i="31"/>
  <c r="CY84" i="31"/>
  <c r="CZ84" i="31"/>
  <c r="DA84" i="31"/>
  <c r="DB84" i="31"/>
  <c r="CK85" i="31"/>
  <c r="CL85" i="31"/>
  <c r="CM85" i="31"/>
  <c r="CW85" i="31"/>
  <c r="CX85" i="31"/>
  <c r="CY85" i="31"/>
  <c r="CZ85" i="31"/>
  <c r="DA85" i="31"/>
  <c r="DB85" i="31"/>
  <c r="CK86" i="31"/>
  <c r="CL86" i="31"/>
  <c r="CM86" i="31"/>
  <c r="CW86" i="31"/>
  <c r="CX86" i="31"/>
  <c r="CY86" i="31"/>
  <c r="CZ86" i="31"/>
  <c r="DA86" i="31"/>
  <c r="DB86" i="31"/>
  <c r="CK87" i="31"/>
  <c r="CL87" i="31"/>
  <c r="CM87" i="31"/>
  <c r="CW87" i="31"/>
  <c r="CX87" i="31"/>
  <c r="CY87" i="31"/>
  <c r="CZ87" i="31"/>
  <c r="DA87" i="31"/>
  <c r="DB87" i="31"/>
  <c r="CK88" i="31"/>
  <c r="CL88" i="31"/>
  <c r="CM88" i="31"/>
  <c r="CW88" i="31"/>
  <c r="CX88" i="31"/>
  <c r="CY88" i="31"/>
  <c r="CZ88" i="31"/>
  <c r="DA88" i="31"/>
  <c r="DB88" i="31"/>
  <c r="CK117" i="31"/>
  <c r="CL117" i="31"/>
  <c r="CM117" i="31"/>
  <c r="CW117" i="31"/>
  <c r="CX117" i="31"/>
  <c r="CY117" i="31"/>
  <c r="CZ117" i="31"/>
  <c r="DA117" i="31"/>
  <c r="DB117" i="31"/>
  <c r="CK118" i="31"/>
  <c r="CL118" i="31"/>
  <c r="CM118" i="31"/>
  <c r="CW118" i="31"/>
  <c r="CX118" i="31"/>
  <c r="CY118" i="31"/>
  <c r="CZ118" i="31"/>
  <c r="DA118" i="31"/>
  <c r="DB118" i="31"/>
  <c r="CK119" i="31"/>
  <c r="CL119" i="31"/>
  <c r="CM119" i="31"/>
  <c r="CW119" i="31"/>
  <c r="CX119" i="31"/>
  <c r="CY119" i="31"/>
  <c r="CZ119" i="31"/>
  <c r="DA119" i="31"/>
  <c r="DB119" i="31"/>
  <c r="CK130" i="31"/>
  <c r="CL130" i="31"/>
  <c r="CM130" i="31"/>
  <c r="CW130" i="31"/>
  <c r="CX130" i="31"/>
  <c r="CY130" i="31"/>
  <c r="CZ130" i="31"/>
  <c r="DA130" i="31"/>
  <c r="DB130" i="31"/>
  <c r="CK131" i="31"/>
  <c r="CL131" i="31"/>
  <c r="CM131" i="31"/>
  <c r="CW131" i="31"/>
  <c r="CX131" i="31"/>
  <c r="CY131" i="31"/>
  <c r="CZ131" i="31"/>
  <c r="DA131" i="31"/>
  <c r="DB131" i="31"/>
  <c r="CK132" i="31"/>
  <c r="CL132" i="31"/>
  <c r="CM132" i="31"/>
  <c r="CW132" i="31"/>
  <c r="CX132" i="31"/>
  <c r="CY132" i="31"/>
  <c r="CZ132" i="31"/>
  <c r="DA132" i="31"/>
  <c r="DB132" i="31"/>
  <c r="CK133" i="31"/>
  <c r="CL133" i="31"/>
  <c r="CM133" i="31"/>
  <c r="CW133" i="31"/>
  <c r="CX133" i="31"/>
  <c r="CY133" i="31"/>
  <c r="CZ133" i="31"/>
  <c r="DA133" i="31"/>
  <c r="DB133" i="31"/>
  <c r="CK134" i="31"/>
  <c r="CL134" i="31"/>
  <c r="CM134" i="31"/>
  <c r="CW134" i="31"/>
  <c r="CX134" i="31"/>
  <c r="CY134" i="31"/>
  <c r="CZ134" i="31"/>
  <c r="DA134" i="31"/>
  <c r="DB134" i="31"/>
  <c r="CK135" i="31"/>
  <c r="CL135" i="31"/>
  <c r="CM135" i="31"/>
  <c r="CW135" i="31"/>
  <c r="CX135" i="31"/>
  <c r="CY135" i="31"/>
  <c r="CZ135" i="31"/>
  <c r="DA135" i="31"/>
  <c r="DB135" i="31"/>
  <c r="CK136" i="31"/>
  <c r="CL136" i="31"/>
  <c r="CM136" i="31"/>
  <c r="CW136" i="31"/>
  <c r="CX136" i="31"/>
  <c r="CY136" i="31"/>
  <c r="CZ136" i="31"/>
  <c r="DA136" i="31"/>
  <c r="DB136" i="31"/>
  <c r="CK137" i="31"/>
  <c r="CL137" i="31"/>
  <c r="CM137" i="31"/>
  <c r="CW137" i="31"/>
  <c r="CX137" i="31"/>
  <c r="CY137" i="31"/>
  <c r="CZ137" i="31"/>
  <c r="DA137" i="31"/>
  <c r="DB137" i="31"/>
  <c r="CK138" i="31"/>
  <c r="CL138" i="31"/>
  <c r="CM138" i="31"/>
  <c r="CW138" i="31"/>
  <c r="CX138" i="31"/>
  <c r="CY138" i="31"/>
  <c r="CZ138" i="31"/>
  <c r="DA138" i="31"/>
  <c r="DB138" i="31"/>
  <c r="CK139" i="31"/>
  <c r="CL139" i="31"/>
  <c r="CM139" i="31"/>
  <c r="CW139" i="31"/>
  <c r="CX139" i="31"/>
  <c r="CY139" i="31"/>
  <c r="CZ139" i="31"/>
  <c r="DA139" i="31"/>
  <c r="DB139" i="31"/>
  <c r="BG11" i="31"/>
  <c r="BH11" i="31"/>
  <c r="BI11" i="31"/>
  <c r="BJ11" i="31"/>
  <c r="BK11" i="31"/>
  <c r="BL11" i="31"/>
  <c r="BU11" i="31"/>
  <c r="BV11" i="31"/>
  <c r="BW11" i="31"/>
  <c r="BX11" i="31"/>
  <c r="CH11" i="31"/>
  <c r="CI11" i="31"/>
  <c r="CJ11" i="31"/>
  <c r="BG12" i="31"/>
  <c r="BH12" i="31"/>
  <c r="BI12" i="31"/>
  <c r="BJ12" i="31"/>
  <c r="BK12" i="31"/>
  <c r="BL12" i="31"/>
  <c r="BU12" i="31"/>
  <c r="BV12" i="31"/>
  <c r="BW12" i="31"/>
  <c r="BX12" i="31"/>
  <c r="CH12" i="31"/>
  <c r="CI12" i="31"/>
  <c r="CJ12" i="31"/>
  <c r="BG13" i="31"/>
  <c r="BH13" i="31"/>
  <c r="BI13" i="31"/>
  <c r="BJ13" i="31"/>
  <c r="BK13" i="31"/>
  <c r="BL13" i="31"/>
  <c r="BU13" i="31"/>
  <c r="BV13" i="31"/>
  <c r="BW13" i="31"/>
  <c r="BX13" i="31"/>
  <c r="CH13" i="31"/>
  <c r="CI13" i="31"/>
  <c r="CJ13" i="31"/>
  <c r="BG14" i="31"/>
  <c r="BH14" i="31"/>
  <c r="BI14" i="31"/>
  <c r="BJ14" i="31"/>
  <c r="BK14" i="31"/>
  <c r="BL14" i="31"/>
  <c r="BU14" i="31"/>
  <c r="BV14" i="31"/>
  <c r="BW14" i="31"/>
  <c r="BX14" i="31"/>
  <c r="CH14" i="31"/>
  <c r="CI14" i="31"/>
  <c r="CJ14" i="31"/>
  <c r="BG16" i="31"/>
  <c r="BH16" i="31"/>
  <c r="BI16" i="31"/>
  <c r="BJ16" i="31"/>
  <c r="BK16" i="31"/>
  <c r="BL16" i="31"/>
  <c r="BU16" i="31"/>
  <c r="BV16" i="31"/>
  <c r="BW16" i="31"/>
  <c r="BX16" i="31"/>
  <c r="CH16" i="31"/>
  <c r="CI16" i="31"/>
  <c r="CJ16" i="31"/>
  <c r="BG17" i="31"/>
  <c r="BH17" i="31"/>
  <c r="BI17" i="31"/>
  <c r="BJ17" i="31"/>
  <c r="BK17" i="31"/>
  <c r="BL17" i="31"/>
  <c r="BU17" i="31"/>
  <c r="BV17" i="31"/>
  <c r="BW17" i="31"/>
  <c r="BX17" i="31"/>
  <c r="CH17" i="31"/>
  <c r="CI17" i="31"/>
  <c r="CJ17" i="31"/>
  <c r="BG19" i="31"/>
  <c r="BH19" i="31"/>
  <c r="BI19" i="31"/>
  <c r="BJ19" i="31"/>
  <c r="BK19" i="31"/>
  <c r="BL19" i="31"/>
  <c r="BU19" i="31"/>
  <c r="BV19" i="31"/>
  <c r="BW19" i="31"/>
  <c r="BX19" i="31"/>
  <c r="CH19" i="31"/>
  <c r="CI19" i="31"/>
  <c r="CJ19" i="31"/>
  <c r="BG20" i="31"/>
  <c r="BH20" i="31"/>
  <c r="BI20" i="31"/>
  <c r="BJ20" i="31"/>
  <c r="BK20" i="31"/>
  <c r="BL20" i="31"/>
  <c r="BU20" i="31"/>
  <c r="BV20" i="31"/>
  <c r="BW20" i="31"/>
  <c r="BX20" i="31"/>
  <c r="CH20" i="31"/>
  <c r="CI20" i="31"/>
  <c r="CJ20" i="31"/>
  <c r="BG22" i="31"/>
  <c r="BH22" i="31"/>
  <c r="BI22" i="31"/>
  <c r="BJ22" i="31"/>
  <c r="BK22" i="31"/>
  <c r="BL22" i="31"/>
  <c r="BU22" i="31"/>
  <c r="BV22" i="31"/>
  <c r="BW22" i="31"/>
  <c r="BX22" i="31"/>
  <c r="CH22" i="31"/>
  <c r="CI22" i="31"/>
  <c r="CJ22" i="31"/>
  <c r="BG23" i="31"/>
  <c r="BH23" i="31"/>
  <c r="BI23" i="31"/>
  <c r="BJ23" i="31"/>
  <c r="BK23" i="31"/>
  <c r="BL23" i="31"/>
  <c r="BU23" i="31"/>
  <c r="BV23" i="31"/>
  <c r="BW23" i="31"/>
  <c r="BX23" i="31"/>
  <c r="CH23" i="31"/>
  <c r="CI23" i="31"/>
  <c r="CJ23" i="31"/>
  <c r="BG24" i="31"/>
  <c r="BH24" i="31"/>
  <c r="BI24" i="31"/>
  <c r="BJ24" i="31"/>
  <c r="BK24" i="31"/>
  <c r="BL24" i="31"/>
  <c r="BU24" i="31"/>
  <c r="BV24" i="31"/>
  <c r="BW24" i="31"/>
  <c r="BX24" i="31"/>
  <c r="CH24" i="31"/>
  <c r="CI24" i="31"/>
  <c r="CJ24" i="31"/>
  <c r="BG25" i="31"/>
  <c r="BH25" i="31"/>
  <c r="BI25" i="31"/>
  <c r="BJ25" i="31"/>
  <c r="BK25" i="31"/>
  <c r="BL25" i="31"/>
  <c r="BU25" i="31"/>
  <c r="BV25" i="31"/>
  <c r="BW25" i="31"/>
  <c r="BX25" i="31"/>
  <c r="CH25" i="31"/>
  <c r="CI25" i="31"/>
  <c r="CJ25" i="31"/>
  <c r="BG26" i="31"/>
  <c r="BH26" i="31"/>
  <c r="BI26" i="31"/>
  <c r="BJ26" i="31"/>
  <c r="BK26" i="31"/>
  <c r="BL26" i="31"/>
  <c r="BU26" i="31"/>
  <c r="BV26" i="31"/>
  <c r="BW26" i="31"/>
  <c r="BX26" i="31"/>
  <c r="CH26" i="31"/>
  <c r="CI26" i="31"/>
  <c r="CJ26" i="31"/>
  <c r="BG27" i="31"/>
  <c r="BH27" i="31"/>
  <c r="BI27" i="31"/>
  <c r="BJ27" i="31"/>
  <c r="BK27" i="31"/>
  <c r="BL27" i="31"/>
  <c r="BU27" i="31"/>
  <c r="BV27" i="31"/>
  <c r="BW27" i="31"/>
  <c r="BX27" i="31"/>
  <c r="CH27" i="31"/>
  <c r="CI27" i="31"/>
  <c r="CJ27" i="31"/>
  <c r="BG28" i="31"/>
  <c r="BH28" i="31"/>
  <c r="BI28" i="31"/>
  <c r="BJ28" i="31"/>
  <c r="BK28" i="31"/>
  <c r="BL28" i="31"/>
  <c r="BU28" i="31"/>
  <c r="BV28" i="31"/>
  <c r="BW28" i="31"/>
  <c r="BX28" i="31"/>
  <c r="CH28" i="31"/>
  <c r="CI28" i="31"/>
  <c r="CJ28" i="31"/>
  <c r="BG29" i="31"/>
  <c r="BH29" i="31"/>
  <c r="BI29" i="31"/>
  <c r="BJ29" i="31"/>
  <c r="BK29" i="31"/>
  <c r="BL29" i="31"/>
  <c r="BU29" i="31"/>
  <c r="BV29" i="31"/>
  <c r="BW29" i="31"/>
  <c r="BX29" i="31"/>
  <c r="CH29" i="31"/>
  <c r="CI29" i="31"/>
  <c r="CJ29" i="31"/>
  <c r="BG30" i="31"/>
  <c r="BH30" i="31"/>
  <c r="BI30" i="31"/>
  <c r="BJ30" i="31"/>
  <c r="BK30" i="31"/>
  <c r="BL30" i="31"/>
  <c r="BU30" i="31"/>
  <c r="BV30" i="31"/>
  <c r="BW30" i="31"/>
  <c r="BX30" i="31"/>
  <c r="CH30" i="31"/>
  <c r="CI30" i="31"/>
  <c r="CJ30" i="31"/>
  <c r="BG31" i="31"/>
  <c r="BH31" i="31"/>
  <c r="BI31" i="31"/>
  <c r="BJ31" i="31"/>
  <c r="BK31" i="31"/>
  <c r="BL31" i="31"/>
  <c r="BU31" i="31"/>
  <c r="BV31" i="31"/>
  <c r="BW31" i="31"/>
  <c r="BX31" i="31"/>
  <c r="CH31" i="31"/>
  <c r="CI31" i="31"/>
  <c r="CJ31" i="31"/>
  <c r="BG32" i="31"/>
  <c r="BH32" i="31"/>
  <c r="BI32" i="31"/>
  <c r="BJ32" i="31"/>
  <c r="BK32" i="31"/>
  <c r="BL32" i="31"/>
  <c r="BU32" i="31"/>
  <c r="BV32" i="31"/>
  <c r="BW32" i="31"/>
  <c r="BX32" i="31"/>
  <c r="CH32" i="31"/>
  <c r="CI32" i="31"/>
  <c r="CJ32" i="31"/>
  <c r="BG33" i="31"/>
  <c r="BH33" i="31"/>
  <c r="BI33" i="31"/>
  <c r="BJ33" i="31"/>
  <c r="BK33" i="31"/>
  <c r="BL33" i="31"/>
  <c r="BU33" i="31"/>
  <c r="BV33" i="31"/>
  <c r="BW33" i="31"/>
  <c r="BX33" i="31"/>
  <c r="CH33" i="31"/>
  <c r="CI33" i="31"/>
  <c r="CJ33" i="31"/>
  <c r="BG34" i="31"/>
  <c r="BH34" i="31"/>
  <c r="BI34" i="31"/>
  <c r="BJ34" i="31"/>
  <c r="BK34" i="31"/>
  <c r="BL34" i="31"/>
  <c r="BU34" i="31"/>
  <c r="BV34" i="31"/>
  <c r="BW34" i="31"/>
  <c r="BX34" i="31"/>
  <c r="CH34" i="31"/>
  <c r="CI34" i="31"/>
  <c r="CJ34" i="31"/>
  <c r="BG35" i="31"/>
  <c r="BH35" i="31"/>
  <c r="BI35" i="31"/>
  <c r="BJ35" i="31"/>
  <c r="BK35" i="31"/>
  <c r="BL35" i="31"/>
  <c r="BU35" i="31"/>
  <c r="BV35" i="31"/>
  <c r="BW35" i="31"/>
  <c r="BX35" i="31"/>
  <c r="CH35" i="31"/>
  <c r="CI35" i="31"/>
  <c r="CJ35" i="31"/>
  <c r="BG36" i="31"/>
  <c r="BH36" i="31"/>
  <c r="BI36" i="31"/>
  <c r="BJ36" i="31"/>
  <c r="BK36" i="31"/>
  <c r="BL36" i="31"/>
  <c r="BU36" i="31"/>
  <c r="BV36" i="31"/>
  <c r="BW36" i="31"/>
  <c r="BX36" i="31"/>
  <c r="CH36" i="31"/>
  <c r="CI36" i="31"/>
  <c r="CJ36" i="31"/>
  <c r="BG37" i="31"/>
  <c r="BH37" i="31"/>
  <c r="BI37" i="31"/>
  <c r="BJ37" i="31"/>
  <c r="BK37" i="31"/>
  <c r="BL37" i="31"/>
  <c r="BU37" i="31"/>
  <c r="BV37" i="31"/>
  <c r="BW37" i="31"/>
  <c r="BX37" i="31"/>
  <c r="CH37" i="31"/>
  <c r="CI37" i="31"/>
  <c r="CJ37" i="31"/>
  <c r="BG38" i="31"/>
  <c r="BH38" i="31"/>
  <c r="BI38" i="31"/>
  <c r="BJ38" i="31"/>
  <c r="BK38" i="31"/>
  <c r="BL38" i="31"/>
  <c r="BU38" i="31"/>
  <c r="BV38" i="31"/>
  <c r="BW38" i="31"/>
  <c r="BX38" i="31"/>
  <c r="CH38" i="31"/>
  <c r="CI38" i="31"/>
  <c r="CJ38" i="31"/>
  <c r="BG39" i="31"/>
  <c r="BH39" i="31"/>
  <c r="BI39" i="31"/>
  <c r="BJ39" i="31"/>
  <c r="BK39" i="31"/>
  <c r="BL39" i="31"/>
  <c r="BU39" i="31"/>
  <c r="BV39" i="31"/>
  <c r="BW39" i="31"/>
  <c r="BX39" i="31"/>
  <c r="CH39" i="31"/>
  <c r="CI39" i="31"/>
  <c r="CJ39" i="31"/>
  <c r="BG40" i="31"/>
  <c r="BH40" i="31"/>
  <c r="BI40" i="31"/>
  <c r="BJ40" i="31"/>
  <c r="BK40" i="31"/>
  <c r="BL40" i="31"/>
  <c r="BU40" i="31"/>
  <c r="BV40" i="31"/>
  <c r="BW40" i="31"/>
  <c r="BX40" i="31"/>
  <c r="CH40" i="31"/>
  <c r="CI40" i="31"/>
  <c r="CJ40" i="31"/>
  <c r="BG41" i="31"/>
  <c r="BH41" i="31"/>
  <c r="BI41" i="31"/>
  <c r="BJ41" i="31"/>
  <c r="BK41" i="31"/>
  <c r="BL41" i="31"/>
  <c r="BU41" i="31"/>
  <c r="BV41" i="31"/>
  <c r="BW41" i="31"/>
  <c r="BX41" i="31"/>
  <c r="CH41" i="31"/>
  <c r="CI41" i="31"/>
  <c r="CJ41" i="31"/>
  <c r="BG42" i="31"/>
  <c r="BH42" i="31"/>
  <c r="BI42" i="31"/>
  <c r="BJ42" i="31"/>
  <c r="BK42" i="31"/>
  <c r="BL42" i="31"/>
  <c r="BU42" i="31"/>
  <c r="BV42" i="31"/>
  <c r="BW42" i="31"/>
  <c r="BX42" i="31"/>
  <c r="CH42" i="31"/>
  <c r="CI42" i="31"/>
  <c r="CJ42" i="31"/>
  <c r="BG43" i="31"/>
  <c r="BH43" i="31"/>
  <c r="BI43" i="31"/>
  <c r="BJ43" i="31"/>
  <c r="BK43" i="31"/>
  <c r="BL43" i="31"/>
  <c r="BU43" i="31"/>
  <c r="BV43" i="31"/>
  <c r="BW43" i="31"/>
  <c r="BX43" i="31"/>
  <c r="CH43" i="31"/>
  <c r="CI43" i="31"/>
  <c r="CJ43" i="31"/>
  <c r="BG44" i="31"/>
  <c r="BH44" i="31"/>
  <c r="BI44" i="31"/>
  <c r="BJ44" i="31"/>
  <c r="BK44" i="31"/>
  <c r="BL44" i="31"/>
  <c r="BU44" i="31"/>
  <c r="BV44" i="31"/>
  <c r="BW44" i="31"/>
  <c r="BX44" i="31"/>
  <c r="CH44" i="31"/>
  <c r="CI44" i="31"/>
  <c r="CJ44" i="31"/>
  <c r="BG45" i="31"/>
  <c r="BH45" i="31"/>
  <c r="BI45" i="31"/>
  <c r="BJ45" i="31"/>
  <c r="BK45" i="31"/>
  <c r="BL45" i="31"/>
  <c r="BU45" i="31"/>
  <c r="BV45" i="31"/>
  <c r="BW45" i="31"/>
  <c r="BX45" i="31"/>
  <c r="CH45" i="31"/>
  <c r="CI45" i="31"/>
  <c r="CJ45" i="31"/>
  <c r="BG46" i="31"/>
  <c r="BH46" i="31"/>
  <c r="BI46" i="31"/>
  <c r="BJ46" i="31"/>
  <c r="BK46" i="31"/>
  <c r="BL46" i="31"/>
  <c r="BU46" i="31"/>
  <c r="BV46" i="31"/>
  <c r="BW46" i="31"/>
  <c r="BX46" i="31"/>
  <c r="CH46" i="31"/>
  <c r="CI46" i="31"/>
  <c r="CJ46" i="31"/>
  <c r="BG47" i="31"/>
  <c r="BH47" i="31"/>
  <c r="BI47" i="31"/>
  <c r="BJ47" i="31"/>
  <c r="BK47" i="31"/>
  <c r="BL47" i="31"/>
  <c r="BU47" i="31"/>
  <c r="BV47" i="31"/>
  <c r="BW47" i="31"/>
  <c r="BX47" i="31"/>
  <c r="CH47" i="31"/>
  <c r="CI47" i="31"/>
  <c r="CJ47" i="31"/>
  <c r="BG48" i="31"/>
  <c r="BH48" i="31"/>
  <c r="BI48" i="31"/>
  <c r="BJ48" i="31"/>
  <c r="BK48" i="31"/>
  <c r="BL48" i="31"/>
  <c r="BU48" i="31"/>
  <c r="BV48" i="31"/>
  <c r="BW48" i="31"/>
  <c r="BX48" i="31"/>
  <c r="CH48" i="31"/>
  <c r="CI48" i="31"/>
  <c r="CJ48" i="31"/>
  <c r="BG49" i="31"/>
  <c r="BH49" i="31"/>
  <c r="BI49" i="31"/>
  <c r="BJ49" i="31"/>
  <c r="BK49" i="31"/>
  <c r="BL49" i="31"/>
  <c r="BU49" i="31"/>
  <c r="BV49" i="31"/>
  <c r="BW49" i="31"/>
  <c r="BX49" i="31"/>
  <c r="CH49" i="31"/>
  <c r="CI49" i="31"/>
  <c r="CJ49" i="31"/>
  <c r="BG50" i="31"/>
  <c r="BH50" i="31"/>
  <c r="BI50" i="31"/>
  <c r="BJ50" i="31"/>
  <c r="BK50" i="31"/>
  <c r="BL50" i="31"/>
  <c r="BU50" i="31"/>
  <c r="BV50" i="31"/>
  <c r="BW50" i="31"/>
  <c r="BX50" i="31"/>
  <c r="CH50" i="31"/>
  <c r="CI50" i="31"/>
  <c r="CJ50" i="31"/>
  <c r="BG51" i="31"/>
  <c r="BH51" i="31"/>
  <c r="BI51" i="31"/>
  <c r="BJ51" i="31"/>
  <c r="BK51" i="31"/>
  <c r="BL51" i="31"/>
  <c r="BU51" i="31"/>
  <c r="BV51" i="31"/>
  <c r="BW51" i="31"/>
  <c r="BX51" i="31"/>
  <c r="CH51" i="31"/>
  <c r="CI51" i="31"/>
  <c r="CJ51" i="31"/>
  <c r="BG52" i="31"/>
  <c r="BH52" i="31"/>
  <c r="BI52" i="31"/>
  <c r="BJ52" i="31"/>
  <c r="BK52" i="31"/>
  <c r="BL52" i="31"/>
  <c r="BU52" i="31"/>
  <c r="BV52" i="31"/>
  <c r="BW52" i="31"/>
  <c r="BX52" i="31"/>
  <c r="CH52" i="31"/>
  <c r="CI52" i="31"/>
  <c r="CJ52" i="31"/>
  <c r="BG53" i="31"/>
  <c r="BH53" i="31"/>
  <c r="BI53" i="31"/>
  <c r="BJ53" i="31"/>
  <c r="BK53" i="31"/>
  <c r="BL53" i="31"/>
  <c r="BU53" i="31"/>
  <c r="BV53" i="31"/>
  <c r="BW53" i="31"/>
  <c r="BX53" i="31"/>
  <c r="CH53" i="31"/>
  <c r="CI53" i="31"/>
  <c r="CJ53" i="31"/>
  <c r="BG54" i="31"/>
  <c r="BH54" i="31"/>
  <c r="BI54" i="31"/>
  <c r="BJ54" i="31"/>
  <c r="BK54" i="31"/>
  <c r="BL54" i="31"/>
  <c r="BU54" i="31"/>
  <c r="BV54" i="31"/>
  <c r="BW54" i="31"/>
  <c r="BX54" i="31"/>
  <c r="CH54" i="31"/>
  <c r="CI54" i="31"/>
  <c r="CJ54" i="31"/>
  <c r="BG55" i="31"/>
  <c r="BH55" i="31"/>
  <c r="BI55" i="31"/>
  <c r="BJ55" i="31"/>
  <c r="BK55" i="31"/>
  <c r="BL55" i="31"/>
  <c r="BU55" i="31"/>
  <c r="BV55" i="31"/>
  <c r="BW55" i="31"/>
  <c r="BX55" i="31"/>
  <c r="CH55" i="31"/>
  <c r="CI55" i="31"/>
  <c r="CJ55" i="31"/>
  <c r="BG56" i="31"/>
  <c r="BH56" i="31"/>
  <c r="BI56" i="31"/>
  <c r="BJ56" i="31"/>
  <c r="BK56" i="31"/>
  <c r="BL56" i="31"/>
  <c r="BU56" i="31"/>
  <c r="BV56" i="31"/>
  <c r="BW56" i="31"/>
  <c r="BX56" i="31"/>
  <c r="CH56" i="31"/>
  <c r="CI56" i="31"/>
  <c r="CJ56" i="31"/>
  <c r="BG57" i="31"/>
  <c r="BH57" i="31"/>
  <c r="BI57" i="31"/>
  <c r="BJ57" i="31"/>
  <c r="BK57" i="31"/>
  <c r="BL57" i="31"/>
  <c r="BU57" i="31"/>
  <c r="BV57" i="31"/>
  <c r="BW57" i="31"/>
  <c r="BX57" i="31"/>
  <c r="CH57" i="31"/>
  <c r="CI57" i="31"/>
  <c r="CJ57" i="31"/>
  <c r="BG58" i="31"/>
  <c r="BH58" i="31"/>
  <c r="BI58" i="31"/>
  <c r="BJ58" i="31"/>
  <c r="BK58" i="31"/>
  <c r="BL58" i="31"/>
  <c r="BU58" i="31"/>
  <c r="BV58" i="31"/>
  <c r="BW58" i="31"/>
  <c r="BX58" i="31"/>
  <c r="CH58" i="31"/>
  <c r="CI58" i="31"/>
  <c r="CJ58" i="31"/>
  <c r="BG59" i="31"/>
  <c r="BH59" i="31"/>
  <c r="BI59" i="31"/>
  <c r="BJ59" i="31"/>
  <c r="BK59" i="31"/>
  <c r="BL59" i="31"/>
  <c r="BU59" i="31"/>
  <c r="BV59" i="31"/>
  <c r="BW59" i="31"/>
  <c r="BX59" i="31"/>
  <c r="CH59" i="31"/>
  <c r="CI59" i="31"/>
  <c r="CJ59" i="31"/>
  <c r="BG60" i="31"/>
  <c r="BH60" i="31"/>
  <c r="BI60" i="31"/>
  <c r="BJ60" i="31"/>
  <c r="BK60" i="31"/>
  <c r="BL60" i="31"/>
  <c r="BU60" i="31"/>
  <c r="BV60" i="31"/>
  <c r="BW60" i="31"/>
  <c r="BX60" i="31"/>
  <c r="CH60" i="31"/>
  <c r="CI60" i="31"/>
  <c r="CJ60" i="31"/>
  <c r="BG61" i="31"/>
  <c r="BH61" i="31"/>
  <c r="BI61" i="31"/>
  <c r="BJ61" i="31"/>
  <c r="BK61" i="31"/>
  <c r="BL61" i="31"/>
  <c r="BU61" i="31"/>
  <c r="BV61" i="31"/>
  <c r="BW61" i="31"/>
  <c r="BX61" i="31"/>
  <c r="CH61" i="31"/>
  <c r="CI61" i="31"/>
  <c r="CJ61" i="31"/>
  <c r="BG62" i="31"/>
  <c r="BH62" i="31"/>
  <c r="BI62" i="31"/>
  <c r="BJ62" i="31"/>
  <c r="BK62" i="31"/>
  <c r="BL62" i="31"/>
  <c r="BU62" i="31"/>
  <c r="BV62" i="31"/>
  <c r="BW62" i="31"/>
  <c r="BX62" i="31"/>
  <c r="CH62" i="31"/>
  <c r="CI62" i="31"/>
  <c r="CJ62" i="31"/>
  <c r="BG63" i="31"/>
  <c r="BH63" i="31"/>
  <c r="BI63" i="31"/>
  <c r="BJ63" i="31"/>
  <c r="BK63" i="31"/>
  <c r="BL63" i="31"/>
  <c r="BU63" i="31"/>
  <c r="BV63" i="31"/>
  <c r="BW63" i="31"/>
  <c r="BX63" i="31"/>
  <c r="CH63" i="31"/>
  <c r="CI63" i="31"/>
  <c r="CJ63" i="31"/>
  <c r="BG64" i="31"/>
  <c r="BH64" i="31"/>
  <c r="BI64" i="31"/>
  <c r="BJ64" i="31"/>
  <c r="BK64" i="31"/>
  <c r="BL64" i="31"/>
  <c r="BU64" i="31"/>
  <c r="BV64" i="31"/>
  <c r="BW64" i="31"/>
  <c r="BX64" i="31"/>
  <c r="CH64" i="31"/>
  <c r="CI64" i="31"/>
  <c r="CJ64" i="31"/>
  <c r="BG65" i="31"/>
  <c r="BH65" i="31"/>
  <c r="BI65" i="31"/>
  <c r="BJ65" i="31"/>
  <c r="BK65" i="31"/>
  <c r="BL65" i="31"/>
  <c r="BU65" i="31"/>
  <c r="BV65" i="31"/>
  <c r="BW65" i="31"/>
  <c r="BX65" i="31"/>
  <c r="CH65" i="31"/>
  <c r="CI65" i="31"/>
  <c r="CJ65" i="31"/>
  <c r="BG66" i="31"/>
  <c r="BH66" i="31"/>
  <c r="BI66" i="31"/>
  <c r="BJ66" i="31"/>
  <c r="BK66" i="31"/>
  <c r="BL66" i="31"/>
  <c r="BU66" i="31"/>
  <c r="BV66" i="31"/>
  <c r="BW66" i="31"/>
  <c r="BX66" i="31"/>
  <c r="CH66" i="31"/>
  <c r="CI66" i="31"/>
  <c r="CJ66" i="31"/>
  <c r="BG67" i="31"/>
  <c r="BH67" i="31"/>
  <c r="BI67" i="31"/>
  <c r="BJ67" i="31"/>
  <c r="BK67" i="31"/>
  <c r="BL67" i="31"/>
  <c r="BU67" i="31"/>
  <c r="BV67" i="31"/>
  <c r="BW67" i="31"/>
  <c r="BX67" i="31"/>
  <c r="CH67" i="31"/>
  <c r="CI67" i="31"/>
  <c r="CJ67" i="31"/>
  <c r="BG68" i="31"/>
  <c r="BH68" i="31"/>
  <c r="BI68" i="31"/>
  <c r="BJ68" i="31"/>
  <c r="BK68" i="31"/>
  <c r="BL68" i="31"/>
  <c r="BU68" i="31"/>
  <c r="BV68" i="31"/>
  <c r="BW68" i="31"/>
  <c r="BX68" i="31"/>
  <c r="CH68" i="31"/>
  <c r="CI68" i="31"/>
  <c r="CJ68" i="31"/>
  <c r="BG69" i="31"/>
  <c r="BH69" i="31"/>
  <c r="BI69" i="31"/>
  <c r="BJ69" i="31"/>
  <c r="BK69" i="31"/>
  <c r="BL69" i="31"/>
  <c r="BU69" i="31"/>
  <c r="BV69" i="31"/>
  <c r="BW69" i="31"/>
  <c r="BX69" i="31"/>
  <c r="CH69" i="31"/>
  <c r="CI69" i="31"/>
  <c r="CJ69" i="31"/>
  <c r="BG70" i="31"/>
  <c r="BH70" i="31"/>
  <c r="BI70" i="31"/>
  <c r="BJ70" i="31"/>
  <c r="BK70" i="31"/>
  <c r="BL70" i="31"/>
  <c r="BU70" i="31"/>
  <c r="BV70" i="31"/>
  <c r="BW70" i="31"/>
  <c r="BX70" i="31"/>
  <c r="CH70" i="31"/>
  <c r="CI70" i="31"/>
  <c r="CJ70" i="31"/>
  <c r="BG71" i="31"/>
  <c r="BH71" i="31"/>
  <c r="BI71" i="31"/>
  <c r="BJ71" i="31"/>
  <c r="BK71" i="31"/>
  <c r="BL71" i="31"/>
  <c r="BU71" i="31"/>
  <c r="BV71" i="31"/>
  <c r="BW71" i="31"/>
  <c r="BX71" i="31"/>
  <c r="CH71" i="31"/>
  <c r="CI71" i="31"/>
  <c r="CJ71" i="31"/>
  <c r="BG72" i="31"/>
  <c r="BH72" i="31"/>
  <c r="BI72" i="31"/>
  <c r="BJ72" i="31"/>
  <c r="BK72" i="31"/>
  <c r="BL72" i="31"/>
  <c r="BU72" i="31"/>
  <c r="BV72" i="31"/>
  <c r="BW72" i="31"/>
  <c r="BX72" i="31"/>
  <c r="CH72" i="31"/>
  <c r="CI72" i="31"/>
  <c r="CJ72" i="31"/>
  <c r="BG73" i="31"/>
  <c r="BH73" i="31"/>
  <c r="BI73" i="31"/>
  <c r="BJ73" i="31"/>
  <c r="BK73" i="31"/>
  <c r="BL73" i="31"/>
  <c r="BU73" i="31"/>
  <c r="BV73" i="31"/>
  <c r="BW73" i="31"/>
  <c r="BX73" i="31"/>
  <c r="CH73" i="31"/>
  <c r="CI73" i="31"/>
  <c r="CJ73" i="31"/>
  <c r="BG74" i="31"/>
  <c r="BH74" i="31"/>
  <c r="BI74" i="31"/>
  <c r="BJ74" i="31"/>
  <c r="BK74" i="31"/>
  <c r="BL74" i="31"/>
  <c r="BU74" i="31"/>
  <c r="BV74" i="31"/>
  <c r="BW74" i="31"/>
  <c r="BX74" i="31"/>
  <c r="CH74" i="31"/>
  <c r="CI74" i="31"/>
  <c r="CJ74" i="31"/>
  <c r="BG75" i="31"/>
  <c r="BH75" i="31"/>
  <c r="BI75" i="31"/>
  <c r="BJ75" i="31"/>
  <c r="BK75" i="31"/>
  <c r="BL75" i="31"/>
  <c r="BU75" i="31"/>
  <c r="BV75" i="31"/>
  <c r="BW75" i="31"/>
  <c r="BX75" i="31"/>
  <c r="CH75" i="31"/>
  <c r="CI75" i="31"/>
  <c r="CJ75" i="31"/>
  <c r="BG76" i="31"/>
  <c r="BH76" i="31"/>
  <c r="BI76" i="31"/>
  <c r="BJ76" i="31"/>
  <c r="BK76" i="31"/>
  <c r="BL76" i="31"/>
  <c r="BU76" i="31"/>
  <c r="BV76" i="31"/>
  <c r="BW76" i="31"/>
  <c r="BX76" i="31"/>
  <c r="CH76" i="31"/>
  <c r="CI76" i="31"/>
  <c r="CJ76" i="31"/>
  <c r="BG77" i="31"/>
  <c r="BH77" i="31"/>
  <c r="BI77" i="31"/>
  <c r="BJ77" i="31"/>
  <c r="BK77" i="31"/>
  <c r="BL77" i="31"/>
  <c r="BU77" i="31"/>
  <c r="BV77" i="31"/>
  <c r="BW77" i="31"/>
  <c r="BX77" i="31"/>
  <c r="CH77" i="31"/>
  <c r="CI77" i="31"/>
  <c r="CJ77" i="31"/>
  <c r="BG78" i="31"/>
  <c r="BH78" i="31"/>
  <c r="BI78" i="31"/>
  <c r="BJ78" i="31"/>
  <c r="BK78" i="31"/>
  <c r="BL78" i="31"/>
  <c r="BU78" i="31"/>
  <c r="BV78" i="31"/>
  <c r="BW78" i="31"/>
  <c r="BX78" i="31"/>
  <c r="CH78" i="31"/>
  <c r="CI78" i="31"/>
  <c r="CJ78" i="31"/>
  <c r="BG79" i="31"/>
  <c r="BH79" i="31"/>
  <c r="BI79" i="31"/>
  <c r="BJ79" i="31"/>
  <c r="BK79" i="31"/>
  <c r="BL79" i="31"/>
  <c r="BU79" i="31"/>
  <c r="BV79" i="31"/>
  <c r="BW79" i="31"/>
  <c r="BX79" i="31"/>
  <c r="CH79" i="31"/>
  <c r="CI79" i="31"/>
  <c r="CJ79" i="31"/>
  <c r="BG80" i="31"/>
  <c r="BH80" i="31"/>
  <c r="BI80" i="31"/>
  <c r="BJ80" i="31"/>
  <c r="BK80" i="31"/>
  <c r="BL80" i="31"/>
  <c r="BU80" i="31"/>
  <c r="BV80" i="31"/>
  <c r="BW80" i="31"/>
  <c r="BX80" i="31"/>
  <c r="CH80" i="31"/>
  <c r="CI80" i="31"/>
  <c r="CJ80" i="31"/>
  <c r="BG81" i="31"/>
  <c r="BH81" i="31"/>
  <c r="BI81" i="31"/>
  <c r="BJ81" i="31"/>
  <c r="BK81" i="31"/>
  <c r="BL81" i="31"/>
  <c r="BU81" i="31"/>
  <c r="BV81" i="31"/>
  <c r="BW81" i="31"/>
  <c r="BX81" i="31"/>
  <c r="CH81" i="31"/>
  <c r="CI81" i="31"/>
  <c r="CJ81" i="31"/>
  <c r="BG82" i="31"/>
  <c r="BH82" i="31"/>
  <c r="BI82" i="31"/>
  <c r="BJ82" i="31"/>
  <c r="BK82" i="31"/>
  <c r="BL82" i="31"/>
  <c r="BU82" i="31"/>
  <c r="BV82" i="31"/>
  <c r="BW82" i="31"/>
  <c r="BX82" i="31"/>
  <c r="CH82" i="31"/>
  <c r="CI82" i="31"/>
  <c r="CJ82" i="31"/>
  <c r="BG83" i="31"/>
  <c r="BH83" i="31"/>
  <c r="BI83" i="31"/>
  <c r="BJ83" i="31"/>
  <c r="BK83" i="31"/>
  <c r="BL83" i="31"/>
  <c r="BU83" i="31"/>
  <c r="BV83" i="31"/>
  <c r="BW83" i="31"/>
  <c r="BX83" i="31"/>
  <c r="CH83" i="31"/>
  <c r="CI83" i="31"/>
  <c r="CJ83" i="31"/>
  <c r="BG84" i="31"/>
  <c r="BH84" i="31"/>
  <c r="BI84" i="31"/>
  <c r="BJ84" i="31"/>
  <c r="BK84" i="31"/>
  <c r="BL84" i="31"/>
  <c r="BU84" i="31"/>
  <c r="BV84" i="31"/>
  <c r="BW84" i="31"/>
  <c r="BX84" i="31"/>
  <c r="CH84" i="31"/>
  <c r="CI84" i="31"/>
  <c r="CJ84" i="31"/>
  <c r="BG85" i="31"/>
  <c r="BH85" i="31"/>
  <c r="BI85" i="31"/>
  <c r="BJ85" i="31"/>
  <c r="BK85" i="31"/>
  <c r="BL85" i="31"/>
  <c r="BU85" i="31"/>
  <c r="BV85" i="31"/>
  <c r="BW85" i="31"/>
  <c r="BX85" i="31"/>
  <c r="CH85" i="31"/>
  <c r="CI85" i="31"/>
  <c r="CJ85" i="31"/>
  <c r="BG86" i="31"/>
  <c r="BH86" i="31"/>
  <c r="BI86" i="31"/>
  <c r="BJ86" i="31"/>
  <c r="BK86" i="31"/>
  <c r="BL86" i="31"/>
  <c r="BU86" i="31"/>
  <c r="BV86" i="31"/>
  <c r="BW86" i="31"/>
  <c r="BX86" i="31"/>
  <c r="CH86" i="31"/>
  <c r="CI86" i="31"/>
  <c r="CJ86" i="31"/>
  <c r="BG87" i="31"/>
  <c r="BH87" i="31"/>
  <c r="BI87" i="31"/>
  <c r="BJ87" i="31"/>
  <c r="BK87" i="31"/>
  <c r="BL87" i="31"/>
  <c r="BU87" i="31"/>
  <c r="BV87" i="31"/>
  <c r="BW87" i="31"/>
  <c r="BX87" i="31"/>
  <c r="CH87" i="31"/>
  <c r="CI87" i="31"/>
  <c r="CJ87" i="31"/>
  <c r="BG88" i="31"/>
  <c r="BH88" i="31"/>
  <c r="BI88" i="31"/>
  <c r="BJ88" i="31"/>
  <c r="BK88" i="31"/>
  <c r="BL88" i="31"/>
  <c r="BU88" i="31"/>
  <c r="BV88" i="31"/>
  <c r="BW88" i="31"/>
  <c r="BX88" i="31"/>
  <c r="CH88" i="31"/>
  <c r="CI88" i="31"/>
  <c r="CJ88" i="31"/>
  <c r="BG117" i="31"/>
  <c r="BH117" i="31"/>
  <c r="BI117" i="31"/>
  <c r="BJ117" i="31"/>
  <c r="BK117" i="31"/>
  <c r="BL117" i="31"/>
  <c r="BU117" i="31"/>
  <c r="BV117" i="31"/>
  <c r="BW117" i="31"/>
  <c r="BX117" i="31"/>
  <c r="CH117" i="31"/>
  <c r="CI117" i="31"/>
  <c r="CJ117" i="31"/>
  <c r="BG118" i="31"/>
  <c r="BH118" i="31"/>
  <c r="BI118" i="31"/>
  <c r="BJ118" i="31"/>
  <c r="BK118" i="31"/>
  <c r="BL118" i="31"/>
  <c r="BU118" i="31"/>
  <c r="BV118" i="31"/>
  <c r="BW118" i="31"/>
  <c r="BX118" i="31"/>
  <c r="CH118" i="31"/>
  <c r="CI118" i="31"/>
  <c r="CJ118" i="31"/>
  <c r="BG119" i="31"/>
  <c r="BH119" i="31"/>
  <c r="BI119" i="31"/>
  <c r="BJ119" i="31"/>
  <c r="BK119" i="31"/>
  <c r="BL119" i="31"/>
  <c r="BU119" i="31"/>
  <c r="BV119" i="31"/>
  <c r="BW119" i="31"/>
  <c r="BX119" i="31"/>
  <c r="CH119" i="31"/>
  <c r="CI119" i="31"/>
  <c r="CJ119" i="31"/>
  <c r="BG130" i="31"/>
  <c r="BH130" i="31"/>
  <c r="BI130" i="31"/>
  <c r="BJ130" i="31"/>
  <c r="BK130" i="31"/>
  <c r="BL130" i="31"/>
  <c r="BU130" i="31"/>
  <c r="BV130" i="31"/>
  <c r="BW130" i="31"/>
  <c r="BX130" i="31"/>
  <c r="CH130" i="31"/>
  <c r="CI130" i="31"/>
  <c r="CJ130" i="31"/>
  <c r="BG131" i="31"/>
  <c r="BH131" i="31"/>
  <c r="BI131" i="31"/>
  <c r="BJ131" i="31"/>
  <c r="BK131" i="31"/>
  <c r="BL131" i="31"/>
  <c r="BU131" i="31"/>
  <c r="BV131" i="31"/>
  <c r="BW131" i="31"/>
  <c r="BX131" i="31"/>
  <c r="CH131" i="31"/>
  <c r="CI131" i="31"/>
  <c r="CJ131" i="31"/>
  <c r="BG132" i="31"/>
  <c r="BH132" i="31"/>
  <c r="BI132" i="31"/>
  <c r="BJ132" i="31"/>
  <c r="BK132" i="31"/>
  <c r="BL132" i="31"/>
  <c r="BU132" i="31"/>
  <c r="BV132" i="31"/>
  <c r="BW132" i="31"/>
  <c r="BX132" i="31"/>
  <c r="CH132" i="31"/>
  <c r="CI132" i="31"/>
  <c r="CJ132" i="31"/>
  <c r="BG133" i="31"/>
  <c r="BH133" i="31"/>
  <c r="BI133" i="31"/>
  <c r="BJ133" i="31"/>
  <c r="BK133" i="31"/>
  <c r="BL133" i="31"/>
  <c r="BU133" i="31"/>
  <c r="BV133" i="31"/>
  <c r="BW133" i="31"/>
  <c r="BX133" i="31"/>
  <c r="CH133" i="31"/>
  <c r="CI133" i="31"/>
  <c r="CJ133" i="31"/>
  <c r="BG134" i="31"/>
  <c r="BH134" i="31"/>
  <c r="BI134" i="31"/>
  <c r="BJ134" i="31"/>
  <c r="BK134" i="31"/>
  <c r="BL134" i="31"/>
  <c r="BU134" i="31"/>
  <c r="BV134" i="31"/>
  <c r="BW134" i="31"/>
  <c r="BX134" i="31"/>
  <c r="CH134" i="31"/>
  <c r="CI134" i="31"/>
  <c r="CJ134" i="31"/>
  <c r="BG135" i="31"/>
  <c r="BH135" i="31"/>
  <c r="BI135" i="31"/>
  <c r="BJ135" i="31"/>
  <c r="BK135" i="31"/>
  <c r="BL135" i="31"/>
  <c r="BU135" i="31"/>
  <c r="BV135" i="31"/>
  <c r="BW135" i="31"/>
  <c r="BX135" i="31"/>
  <c r="CH135" i="31"/>
  <c r="CI135" i="31"/>
  <c r="CJ135" i="31"/>
  <c r="BG136" i="31"/>
  <c r="BH136" i="31"/>
  <c r="BI136" i="31"/>
  <c r="BJ136" i="31"/>
  <c r="BK136" i="31"/>
  <c r="BL136" i="31"/>
  <c r="BU136" i="31"/>
  <c r="BV136" i="31"/>
  <c r="BW136" i="31"/>
  <c r="BX136" i="31"/>
  <c r="CH136" i="31"/>
  <c r="CI136" i="31"/>
  <c r="CJ136" i="31"/>
  <c r="BG137" i="31"/>
  <c r="BH137" i="31"/>
  <c r="BI137" i="31"/>
  <c r="BJ137" i="31"/>
  <c r="BK137" i="31"/>
  <c r="BL137" i="31"/>
  <c r="BU137" i="31"/>
  <c r="BV137" i="31"/>
  <c r="BW137" i="31"/>
  <c r="BX137" i="31"/>
  <c r="CH137" i="31"/>
  <c r="CI137" i="31"/>
  <c r="CJ137" i="31"/>
  <c r="BG138" i="31"/>
  <c r="BH138" i="31"/>
  <c r="BI138" i="31"/>
  <c r="BJ138" i="31"/>
  <c r="BK138" i="31"/>
  <c r="BL138" i="31"/>
  <c r="BU138" i="31"/>
  <c r="BV138" i="31"/>
  <c r="BW138" i="31"/>
  <c r="BX138" i="31"/>
  <c r="CH138" i="31"/>
  <c r="CI138" i="31"/>
  <c r="CJ138" i="31"/>
  <c r="BG139" i="31"/>
  <c r="BH139" i="31"/>
  <c r="BI139" i="31"/>
  <c r="BJ139" i="31"/>
  <c r="BK139" i="31"/>
  <c r="BL139" i="31"/>
  <c r="BU139" i="31"/>
  <c r="BV139" i="31"/>
  <c r="BW139" i="31"/>
  <c r="BX139" i="31"/>
  <c r="CH139" i="31"/>
  <c r="CI139" i="31"/>
  <c r="CJ139" i="31"/>
  <c r="AO11" i="31"/>
  <c r="AP11" i="31"/>
  <c r="AQ11" i="31"/>
  <c r="AR11" i="31"/>
  <c r="AS11" i="31"/>
  <c r="AT11" i="31"/>
  <c r="AO12" i="31"/>
  <c r="AP12" i="31"/>
  <c r="AQ12" i="31"/>
  <c r="AR12" i="31"/>
  <c r="AS12" i="31"/>
  <c r="AT12" i="31"/>
  <c r="AO13" i="31"/>
  <c r="AP13" i="31"/>
  <c r="AQ13" i="31"/>
  <c r="AR13" i="31"/>
  <c r="AS13" i="31"/>
  <c r="AT13" i="31"/>
  <c r="AO14" i="31"/>
  <c r="AP14" i="31"/>
  <c r="AQ14" i="31"/>
  <c r="AR14" i="31"/>
  <c r="AS14" i="31"/>
  <c r="AT14" i="31"/>
  <c r="AO16" i="31"/>
  <c r="AP16" i="31"/>
  <c r="AQ16" i="31"/>
  <c r="AR16" i="31"/>
  <c r="AS16" i="31"/>
  <c r="AT16" i="31"/>
  <c r="AO17" i="31"/>
  <c r="AP17" i="31"/>
  <c r="AQ17" i="31"/>
  <c r="AR17" i="31"/>
  <c r="AS17" i="31"/>
  <c r="AT17" i="31"/>
  <c r="AO19" i="31"/>
  <c r="AP19" i="31"/>
  <c r="AQ19" i="31"/>
  <c r="AR19" i="31"/>
  <c r="AS19" i="31"/>
  <c r="AT19" i="31"/>
  <c r="AO20" i="31"/>
  <c r="AP20" i="31"/>
  <c r="AQ20" i="31"/>
  <c r="AR20" i="31"/>
  <c r="AS20" i="31"/>
  <c r="AT20" i="31"/>
  <c r="AO22" i="31"/>
  <c r="AP22" i="31"/>
  <c r="AQ22" i="31"/>
  <c r="AR22" i="31"/>
  <c r="AS22" i="31"/>
  <c r="AT22" i="31"/>
  <c r="AO23" i="31"/>
  <c r="AP23" i="31"/>
  <c r="AQ23" i="31"/>
  <c r="AR23" i="31"/>
  <c r="AS23" i="31"/>
  <c r="AT23" i="31"/>
  <c r="AO24" i="31"/>
  <c r="AP24" i="31"/>
  <c r="AQ24" i="31"/>
  <c r="AR24" i="31"/>
  <c r="AS24" i="31"/>
  <c r="AT24" i="31"/>
  <c r="AO25" i="31"/>
  <c r="AP25" i="31"/>
  <c r="AQ25" i="31"/>
  <c r="AR25" i="31"/>
  <c r="AS25" i="31"/>
  <c r="AT25" i="31"/>
  <c r="AO26" i="31"/>
  <c r="AP26" i="31"/>
  <c r="AQ26" i="31"/>
  <c r="AR26" i="31"/>
  <c r="AS26" i="31"/>
  <c r="AT26" i="31"/>
  <c r="AO27" i="31"/>
  <c r="AP27" i="31"/>
  <c r="AQ27" i="31"/>
  <c r="AR27" i="31"/>
  <c r="AS27" i="31"/>
  <c r="AT27" i="31"/>
  <c r="AO28" i="31"/>
  <c r="AP28" i="31"/>
  <c r="AQ28" i="31"/>
  <c r="AR28" i="31"/>
  <c r="AS28" i="31"/>
  <c r="AT28" i="31"/>
  <c r="AO29" i="31"/>
  <c r="AP29" i="31"/>
  <c r="AQ29" i="31"/>
  <c r="AR29" i="31"/>
  <c r="AS29" i="31"/>
  <c r="AT29" i="31"/>
  <c r="AO30" i="31"/>
  <c r="AP30" i="31"/>
  <c r="AQ30" i="31"/>
  <c r="AR30" i="31"/>
  <c r="AS30" i="31"/>
  <c r="AT30" i="31"/>
  <c r="AO31" i="31"/>
  <c r="AP31" i="31"/>
  <c r="AQ31" i="31"/>
  <c r="AR31" i="31"/>
  <c r="AS31" i="31"/>
  <c r="AT31" i="31"/>
  <c r="AO32" i="31"/>
  <c r="AP32" i="31"/>
  <c r="AQ32" i="31"/>
  <c r="AR32" i="31"/>
  <c r="AS32" i="31"/>
  <c r="AT32" i="31"/>
  <c r="AO33" i="31"/>
  <c r="AP33" i="31"/>
  <c r="AQ33" i="31"/>
  <c r="AR33" i="31"/>
  <c r="AS33" i="31"/>
  <c r="AT33" i="31"/>
  <c r="AO34" i="31"/>
  <c r="AP34" i="31"/>
  <c r="AQ34" i="31"/>
  <c r="AR34" i="31"/>
  <c r="AS34" i="31"/>
  <c r="AT34" i="31"/>
  <c r="AO35" i="31"/>
  <c r="AP35" i="31"/>
  <c r="AQ35" i="31"/>
  <c r="AR35" i="31"/>
  <c r="AS35" i="31"/>
  <c r="AT35" i="31"/>
  <c r="AO36" i="31"/>
  <c r="AP36" i="31"/>
  <c r="AQ36" i="31"/>
  <c r="AR36" i="31"/>
  <c r="AS36" i="31"/>
  <c r="AT36" i="31"/>
  <c r="AO37" i="31"/>
  <c r="AP37" i="31"/>
  <c r="AQ37" i="31"/>
  <c r="AR37" i="31"/>
  <c r="AS37" i="31"/>
  <c r="AT37" i="31"/>
  <c r="AO38" i="31"/>
  <c r="AP38" i="31"/>
  <c r="AQ38" i="31"/>
  <c r="AR38" i="31"/>
  <c r="AS38" i="31"/>
  <c r="AT38" i="31"/>
  <c r="AO39" i="31"/>
  <c r="AP39" i="31"/>
  <c r="AQ39" i="31"/>
  <c r="AR39" i="31"/>
  <c r="AS39" i="31"/>
  <c r="AT39" i="31"/>
  <c r="AO40" i="31"/>
  <c r="AP40" i="31"/>
  <c r="AQ40" i="31"/>
  <c r="AR40" i="31"/>
  <c r="AS40" i="31"/>
  <c r="AT40" i="31"/>
  <c r="AO41" i="31"/>
  <c r="AP41" i="31"/>
  <c r="AQ41" i="31"/>
  <c r="AR41" i="31"/>
  <c r="AS41" i="31"/>
  <c r="AT41" i="31"/>
  <c r="AO42" i="31"/>
  <c r="AP42" i="31"/>
  <c r="AQ42" i="31"/>
  <c r="AR42" i="31"/>
  <c r="AS42" i="31"/>
  <c r="AT42" i="31"/>
  <c r="AO43" i="31"/>
  <c r="AP43" i="31"/>
  <c r="AQ43" i="31"/>
  <c r="AR43" i="31"/>
  <c r="AS43" i="31"/>
  <c r="AT43" i="31"/>
  <c r="AO44" i="31"/>
  <c r="AP44" i="31"/>
  <c r="AQ44" i="31"/>
  <c r="AR44" i="31"/>
  <c r="AS44" i="31"/>
  <c r="AT44" i="31"/>
  <c r="AO45" i="31"/>
  <c r="AP45" i="31"/>
  <c r="AQ45" i="31"/>
  <c r="AR45" i="31"/>
  <c r="AS45" i="31"/>
  <c r="AT45" i="31"/>
  <c r="AO46" i="31"/>
  <c r="AP46" i="31"/>
  <c r="AQ46" i="31"/>
  <c r="AR46" i="31"/>
  <c r="AS46" i="31"/>
  <c r="AT46" i="31"/>
  <c r="AO47" i="31"/>
  <c r="AP47" i="31"/>
  <c r="AQ47" i="31"/>
  <c r="AR47" i="31"/>
  <c r="AS47" i="31"/>
  <c r="AT47" i="31"/>
  <c r="AO48" i="31"/>
  <c r="AP48" i="31"/>
  <c r="AQ48" i="31"/>
  <c r="AR48" i="31"/>
  <c r="AS48" i="31"/>
  <c r="AT48" i="31"/>
  <c r="AO49" i="31"/>
  <c r="AP49" i="31"/>
  <c r="AQ49" i="31"/>
  <c r="AR49" i="31"/>
  <c r="AS49" i="31"/>
  <c r="AT49" i="31"/>
  <c r="AO50" i="31"/>
  <c r="AP50" i="31"/>
  <c r="AQ50" i="31"/>
  <c r="AR50" i="31"/>
  <c r="AS50" i="31"/>
  <c r="AT50" i="31"/>
  <c r="AO51" i="31"/>
  <c r="AP51" i="31"/>
  <c r="AQ51" i="31"/>
  <c r="AR51" i="31"/>
  <c r="AS51" i="31"/>
  <c r="AT51" i="31"/>
  <c r="AO52" i="31"/>
  <c r="AP52" i="31"/>
  <c r="AQ52" i="31"/>
  <c r="AR52" i="31"/>
  <c r="AS52" i="31"/>
  <c r="AT52" i="31"/>
  <c r="AO53" i="31"/>
  <c r="AP53" i="31"/>
  <c r="AQ53" i="31"/>
  <c r="AR53" i="31"/>
  <c r="AS53" i="31"/>
  <c r="AT53" i="31"/>
  <c r="AO54" i="31"/>
  <c r="AP54" i="31"/>
  <c r="AQ54" i="31"/>
  <c r="AR54" i="31"/>
  <c r="AS54" i="31"/>
  <c r="AT54" i="31"/>
  <c r="AO55" i="31"/>
  <c r="AP55" i="31"/>
  <c r="AQ55" i="31"/>
  <c r="AR55" i="31"/>
  <c r="AS55" i="31"/>
  <c r="AT55" i="31"/>
  <c r="AO56" i="31"/>
  <c r="AP56" i="31"/>
  <c r="AQ56" i="31"/>
  <c r="AR56" i="31"/>
  <c r="AS56" i="31"/>
  <c r="AT56" i="31"/>
  <c r="AO57" i="31"/>
  <c r="AP57" i="31"/>
  <c r="AQ57" i="31"/>
  <c r="AR57" i="31"/>
  <c r="AS57" i="31"/>
  <c r="AT57" i="31"/>
  <c r="AO58" i="31"/>
  <c r="AP58" i="31"/>
  <c r="AQ58" i="31"/>
  <c r="AR58" i="31"/>
  <c r="AS58" i="31"/>
  <c r="AT58" i="31"/>
  <c r="AO59" i="31"/>
  <c r="AP59" i="31"/>
  <c r="AQ59" i="31"/>
  <c r="AR59" i="31"/>
  <c r="AS59" i="31"/>
  <c r="AT59" i="31"/>
  <c r="AO60" i="31"/>
  <c r="AP60" i="31"/>
  <c r="AQ60" i="31"/>
  <c r="AR60" i="31"/>
  <c r="AS60" i="31"/>
  <c r="AT60" i="31"/>
  <c r="AO61" i="31"/>
  <c r="AP61" i="31"/>
  <c r="AQ61" i="31"/>
  <c r="AR61" i="31"/>
  <c r="AS61" i="31"/>
  <c r="AT61" i="31"/>
  <c r="AO62" i="31"/>
  <c r="AP62" i="31"/>
  <c r="AQ62" i="31"/>
  <c r="AR62" i="31"/>
  <c r="AS62" i="31"/>
  <c r="AT62" i="31"/>
  <c r="AO63" i="31"/>
  <c r="AP63" i="31"/>
  <c r="AQ63" i="31"/>
  <c r="AR63" i="31"/>
  <c r="AS63" i="31"/>
  <c r="AT63" i="31"/>
  <c r="AO64" i="31"/>
  <c r="AP64" i="31"/>
  <c r="AQ64" i="31"/>
  <c r="AR64" i="31"/>
  <c r="AS64" i="31"/>
  <c r="AT64" i="31"/>
  <c r="AO65" i="31"/>
  <c r="AP65" i="31"/>
  <c r="AQ65" i="31"/>
  <c r="AR65" i="31"/>
  <c r="AS65" i="31"/>
  <c r="AT65" i="31"/>
  <c r="AO66" i="31"/>
  <c r="AP66" i="31"/>
  <c r="AQ66" i="31"/>
  <c r="AR66" i="31"/>
  <c r="AS66" i="31"/>
  <c r="AT66" i="31"/>
  <c r="AO67" i="31"/>
  <c r="AP67" i="31"/>
  <c r="AQ67" i="31"/>
  <c r="AR67" i="31"/>
  <c r="AS67" i="31"/>
  <c r="AT67" i="31"/>
  <c r="AO68" i="31"/>
  <c r="AP68" i="31"/>
  <c r="AQ68" i="31"/>
  <c r="AR68" i="31"/>
  <c r="AS68" i="31"/>
  <c r="AT68" i="31"/>
  <c r="AO69" i="31"/>
  <c r="AP69" i="31"/>
  <c r="AQ69" i="31"/>
  <c r="AR69" i="31"/>
  <c r="AS69" i="31"/>
  <c r="AT69" i="31"/>
  <c r="AO70" i="31"/>
  <c r="AP70" i="31"/>
  <c r="AQ70" i="31"/>
  <c r="AR70" i="31"/>
  <c r="AS70" i="31"/>
  <c r="AT70" i="31"/>
  <c r="AO71" i="31"/>
  <c r="AP71" i="31"/>
  <c r="AQ71" i="31"/>
  <c r="AR71" i="31"/>
  <c r="AS71" i="31"/>
  <c r="AT71" i="31"/>
  <c r="AO72" i="31"/>
  <c r="AP72" i="31"/>
  <c r="AQ72" i="31"/>
  <c r="AR72" i="31"/>
  <c r="AS72" i="31"/>
  <c r="AT72" i="31"/>
  <c r="AO73" i="31"/>
  <c r="AP73" i="31"/>
  <c r="AQ73" i="31"/>
  <c r="AR73" i="31"/>
  <c r="AS73" i="31"/>
  <c r="AT73" i="31"/>
  <c r="AO74" i="31"/>
  <c r="AP74" i="31"/>
  <c r="AQ74" i="31"/>
  <c r="AR74" i="31"/>
  <c r="AS74" i="31"/>
  <c r="AT74" i="31"/>
  <c r="AO75" i="31"/>
  <c r="AP75" i="31"/>
  <c r="AQ75" i="31"/>
  <c r="AR75" i="31"/>
  <c r="AS75" i="31"/>
  <c r="AT75" i="31"/>
  <c r="AO76" i="31"/>
  <c r="AP76" i="31"/>
  <c r="AQ76" i="31"/>
  <c r="AR76" i="31"/>
  <c r="AS76" i="31"/>
  <c r="AT76" i="31"/>
  <c r="AO77" i="31"/>
  <c r="AP77" i="31"/>
  <c r="AQ77" i="31"/>
  <c r="AR77" i="31"/>
  <c r="AS77" i="31"/>
  <c r="AT77" i="31"/>
  <c r="AO78" i="31"/>
  <c r="AP78" i="31"/>
  <c r="AQ78" i="31"/>
  <c r="AR78" i="31"/>
  <c r="AS78" i="31"/>
  <c r="AT78" i="31"/>
  <c r="AO79" i="31"/>
  <c r="AP79" i="31"/>
  <c r="AQ79" i="31"/>
  <c r="AR79" i="31"/>
  <c r="AS79" i="31"/>
  <c r="AT79" i="31"/>
  <c r="AO80" i="31"/>
  <c r="AP80" i="31"/>
  <c r="AQ80" i="31"/>
  <c r="AR80" i="31"/>
  <c r="AS80" i="31"/>
  <c r="AT80" i="31"/>
  <c r="AO81" i="31"/>
  <c r="AP81" i="31"/>
  <c r="AQ81" i="31"/>
  <c r="AR81" i="31"/>
  <c r="AS81" i="31"/>
  <c r="AT81" i="31"/>
  <c r="AO82" i="31"/>
  <c r="AP82" i="31"/>
  <c r="AQ82" i="31"/>
  <c r="AR82" i="31"/>
  <c r="AS82" i="31"/>
  <c r="AT82" i="31"/>
  <c r="AO83" i="31"/>
  <c r="AP83" i="31"/>
  <c r="AQ83" i="31"/>
  <c r="AR83" i="31"/>
  <c r="AS83" i="31"/>
  <c r="AT83" i="31"/>
  <c r="AO84" i="31"/>
  <c r="AP84" i="31"/>
  <c r="AQ84" i="31"/>
  <c r="AR84" i="31"/>
  <c r="AS84" i="31"/>
  <c r="AT84" i="31"/>
  <c r="AO85" i="31"/>
  <c r="AP85" i="31"/>
  <c r="AQ85" i="31"/>
  <c r="AR85" i="31"/>
  <c r="AS85" i="31"/>
  <c r="AT85" i="31"/>
  <c r="AO86" i="31"/>
  <c r="AP86" i="31"/>
  <c r="AQ86" i="31"/>
  <c r="AR86" i="31"/>
  <c r="AS86" i="31"/>
  <c r="AT86" i="31"/>
  <c r="AO87" i="31"/>
  <c r="AP87" i="31"/>
  <c r="AQ87" i="31"/>
  <c r="AR87" i="31"/>
  <c r="AS87" i="31"/>
  <c r="AT87" i="31"/>
  <c r="AO88" i="31"/>
  <c r="AP88" i="31"/>
  <c r="AQ88" i="31"/>
  <c r="AR88" i="31"/>
  <c r="AS88" i="31"/>
  <c r="AT88" i="31"/>
  <c r="AO117" i="31"/>
  <c r="AP117" i="31"/>
  <c r="AQ117" i="31"/>
  <c r="AR117" i="31"/>
  <c r="AS117" i="31"/>
  <c r="AT117" i="31"/>
  <c r="AO118" i="31"/>
  <c r="AP118" i="31"/>
  <c r="AQ118" i="31"/>
  <c r="AR118" i="31"/>
  <c r="AS118" i="31"/>
  <c r="AT118" i="31"/>
  <c r="AO119" i="31"/>
  <c r="AP119" i="31"/>
  <c r="AQ119" i="31"/>
  <c r="AR119" i="31"/>
  <c r="AS119" i="31"/>
  <c r="AT119" i="31"/>
  <c r="AO130" i="31"/>
  <c r="AP130" i="31"/>
  <c r="AQ130" i="31"/>
  <c r="AR130" i="31"/>
  <c r="AS130" i="31"/>
  <c r="AT130" i="31"/>
  <c r="AO131" i="31"/>
  <c r="AP131" i="31"/>
  <c r="AQ131" i="31"/>
  <c r="AR131" i="31"/>
  <c r="AS131" i="31"/>
  <c r="AT131" i="31"/>
  <c r="AO132" i="31"/>
  <c r="AP132" i="31"/>
  <c r="AQ132" i="31"/>
  <c r="AR132" i="31"/>
  <c r="AS132" i="31"/>
  <c r="AT132" i="31"/>
  <c r="AO133" i="31"/>
  <c r="AP133" i="31"/>
  <c r="AQ133" i="31"/>
  <c r="AR133" i="31"/>
  <c r="AS133" i="31"/>
  <c r="AT133" i="31"/>
  <c r="AO134" i="31"/>
  <c r="AP134" i="31"/>
  <c r="AQ134" i="31"/>
  <c r="AR134" i="31"/>
  <c r="AS134" i="31"/>
  <c r="AT134" i="31"/>
  <c r="AO135" i="31"/>
  <c r="AP135" i="31"/>
  <c r="AQ135" i="31"/>
  <c r="AR135" i="31"/>
  <c r="AS135" i="31"/>
  <c r="AT135" i="31"/>
  <c r="AO136" i="31"/>
  <c r="AP136" i="31"/>
  <c r="AQ136" i="31"/>
  <c r="AR136" i="31"/>
  <c r="AS136" i="31"/>
  <c r="AT136" i="31"/>
  <c r="AO137" i="31"/>
  <c r="AP137" i="31"/>
  <c r="AQ137" i="31"/>
  <c r="AR137" i="31"/>
  <c r="AS137" i="31"/>
  <c r="AT137" i="31"/>
  <c r="AO138" i="31"/>
  <c r="AP138" i="31"/>
  <c r="AQ138" i="31"/>
  <c r="AR138" i="31"/>
  <c r="AS138" i="31"/>
  <c r="AT138" i="31"/>
  <c r="AO139" i="31"/>
  <c r="AP139" i="31"/>
  <c r="AQ139" i="31"/>
  <c r="AR139" i="31"/>
  <c r="AS139" i="31"/>
  <c r="AT139" i="31"/>
  <c r="AB11" i="31"/>
  <c r="AC11" i="31"/>
  <c r="AD11" i="31"/>
  <c r="AB12" i="31"/>
  <c r="AC12" i="31"/>
  <c r="AD12" i="31"/>
  <c r="AG12" i="31"/>
  <c r="AB13" i="31"/>
  <c r="AC13" i="31"/>
  <c r="AD13" i="31"/>
  <c r="AU13" i="31"/>
  <c r="AB14" i="31"/>
  <c r="AC14" i="31"/>
  <c r="AD14" i="31"/>
  <c r="AK14" i="31"/>
  <c r="AB16" i="31"/>
  <c r="AC16" i="31"/>
  <c r="AD16" i="31"/>
  <c r="AB17" i="31"/>
  <c r="AC17" i="31"/>
  <c r="AD17" i="31"/>
  <c r="AB19" i="31"/>
  <c r="AC19" i="31"/>
  <c r="AD19" i="31"/>
  <c r="AB20" i="31"/>
  <c r="AC20" i="31"/>
  <c r="AD20" i="31"/>
  <c r="DF20" i="31"/>
  <c r="AB22" i="31"/>
  <c r="AC22" i="31"/>
  <c r="AD22" i="31"/>
  <c r="AB23" i="31"/>
  <c r="AC23" i="31"/>
  <c r="AD23" i="31"/>
  <c r="AB24" i="31"/>
  <c r="AC24" i="31"/>
  <c r="AD24" i="31"/>
  <c r="AG24" i="31"/>
  <c r="AB25" i="31"/>
  <c r="AC25" i="31"/>
  <c r="AD25" i="31"/>
  <c r="AN25" i="31"/>
  <c r="AB26" i="31"/>
  <c r="AC26" i="31"/>
  <c r="AD26" i="31"/>
  <c r="CA26" i="31"/>
  <c r="AB27" i="31"/>
  <c r="AC27" i="31"/>
  <c r="AD27" i="31"/>
  <c r="AB28" i="31"/>
  <c r="AC28" i="31"/>
  <c r="AD28" i="31"/>
  <c r="AF28" i="31"/>
  <c r="AB29" i="31"/>
  <c r="AC29" i="31"/>
  <c r="AD29" i="31"/>
  <c r="AB30" i="31"/>
  <c r="AC30" i="31"/>
  <c r="AD30" i="31"/>
  <c r="AG30" i="31"/>
  <c r="AB31" i="31"/>
  <c r="AC31" i="31"/>
  <c r="AD31" i="31"/>
  <c r="AB32" i="31"/>
  <c r="AC32" i="31"/>
  <c r="AD32" i="31"/>
  <c r="AH32" i="31"/>
  <c r="AB33" i="31"/>
  <c r="AC33" i="31"/>
  <c r="AD33" i="31"/>
  <c r="AB34" i="31"/>
  <c r="AC34" i="31"/>
  <c r="AD34" i="31"/>
  <c r="AI34" i="31"/>
  <c r="AB35" i="31"/>
  <c r="AC35" i="31"/>
  <c r="AD35" i="31"/>
  <c r="AB36" i="31"/>
  <c r="AC36" i="31"/>
  <c r="AD36" i="31"/>
  <c r="AH36" i="31"/>
  <c r="AB37" i="31"/>
  <c r="AC37" i="31"/>
  <c r="AD37" i="31"/>
  <c r="AI37" i="31"/>
  <c r="AB38" i="31"/>
  <c r="AC38" i="31"/>
  <c r="AD38" i="31"/>
  <c r="AB39" i="31"/>
  <c r="AC39" i="31"/>
  <c r="AD39" i="31"/>
  <c r="AB40" i="31"/>
  <c r="AC40" i="31"/>
  <c r="AD40" i="31"/>
  <c r="AH40" i="31"/>
  <c r="AB41" i="31"/>
  <c r="AC41" i="31"/>
  <c r="AD41" i="31"/>
  <c r="AB42" i="31"/>
  <c r="AC42" i="31"/>
  <c r="AD42" i="31"/>
  <c r="AH42" i="31"/>
  <c r="AB43" i="31"/>
  <c r="AC43" i="31"/>
  <c r="AD43" i="31"/>
  <c r="AB44" i="31"/>
  <c r="AC44" i="31"/>
  <c r="AD44" i="31"/>
  <c r="AG44" i="31"/>
  <c r="AB45" i="31"/>
  <c r="AC45" i="31"/>
  <c r="AD45" i="31"/>
  <c r="AB46" i="31"/>
  <c r="AC46" i="31"/>
  <c r="AD46" i="31"/>
  <c r="AG46" i="31"/>
  <c r="AB47" i="31"/>
  <c r="AC47" i="31"/>
  <c r="AD47" i="31"/>
  <c r="AI47" i="31"/>
  <c r="AB48" i="31"/>
  <c r="AC48" i="31"/>
  <c r="AD48" i="31"/>
  <c r="AH48" i="31"/>
  <c r="AB49" i="31"/>
  <c r="AC49" i="31"/>
  <c r="AD49" i="31"/>
  <c r="AB50" i="31"/>
  <c r="AC50" i="31"/>
  <c r="AD50" i="31"/>
  <c r="AF50" i="31"/>
  <c r="AB51" i="31"/>
  <c r="AC51" i="31"/>
  <c r="AD51" i="31"/>
  <c r="AB52" i="31"/>
  <c r="AC52" i="31"/>
  <c r="AD52" i="31"/>
  <c r="AH52" i="31"/>
  <c r="AB53" i="31"/>
  <c r="AC53" i="31"/>
  <c r="AD53" i="31"/>
  <c r="AI53" i="31"/>
  <c r="AB54" i="31"/>
  <c r="AC54" i="31"/>
  <c r="AD54" i="31"/>
  <c r="AF54" i="31"/>
  <c r="AB55" i="31"/>
  <c r="AC55" i="31"/>
  <c r="AD55" i="31"/>
  <c r="AB56" i="31"/>
  <c r="AC56" i="31"/>
  <c r="AD56" i="31"/>
  <c r="AG56" i="31"/>
  <c r="AB57" i="31"/>
  <c r="AC57" i="31"/>
  <c r="AD57" i="31"/>
  <c r="AB58" i="31"/>
  <c r="AC58" i="31"/>
  <c r="AD58" i="31"/>
  <c r="AH58" i="31"/>
  <c r="AB59" i="31"/>
  <c r="AC59" i="31"/>
  <c r="AD59" i="31"/>
  <c r="AB60" i="31"/>
  <c r="AC60" i="31"/>
  <c r="AD60" i="31"/>
  <c r="AH60" i="31"/>
  <c r="AB61" i="31"/>
  <c r="AC61" i="31"/>
  <c r="AD61" i="31"/>
  <c r="AB62" i="31"/>
  <c r="AC62" i="31"/>
  <c r="AD62" i="31"/>
  <c r="AG62" i="31"/>
  <c r="AB63" i="31"/>
  <c r="AC63" i="31"/>
  <c r="AD63" i="31"/>
  <c r="AI63" i="31"/>
  <c r="AB64" i="31"/>
  <c r="AC64" i="31"/>
  <c r="AD64" i="31"/>
  <c r="BB64" i="31"/>
  <c r="AB65" i="31"/>
  <c r="AC65" i="31"/>
  <c r="AD65" i="31"/>
  <c r="AU65" i="31"/>
  <c r="AB66" i="31"/>
  <c r="AC66" i="31"/>
  <c r="AD66" i="31"/>
  <c r="AW66" i="31"/>
  <c r="AB67" i="31"/>
  <c r="AC67" i="31"/>
  <c r="AD67" i="31"/>
  <c r="AB68" i="31"/>
  <c r="AC68" i="31"/>
  <c r="AD68" i="31"/>
  <c r="AH68" i="31"/>
  <c r="AB69" i="31"/>
  <c r="AC69" i="31"/>
  <c r="AD69" i="31"/>
  <c r="AB70" i="31"/>
  <c r="AC70" i="31"/>
  <c r="AD70" i="31"/>
  <c r="AF70" i="31"/>
  <c r="AB71" i="31"/>
  <c r="AC71" i="31"/>
  <c r="AD71" i="31"/>
  <c r="AB72" i="31"/>
  <c r="AC72" i="31"/>
  <c r="AD72" i="31"/>
  <c r="AF72" i="31"/>
  <c r="AB73" i="31"/>
  <c r="AC73" i="31"/>
  <c r="AD73" i="31"/>
  <c r="AZ73" i="31"/>
  <c r="AB74" i="31"/>
  <c r="AC74" i="31"/>
  <c r="AD74" i="31"/>
  <c r="AK74" i="31"/>
  <c r="AB75" i="31"/>
  <c r="AC75" i="31"/>
  <c r="AD75" i="31"/>
  <c r="AB76" i="31"/>
  <c r="AC76" i="31"/>
  <c r="AD76" i="31"/>
  <c r="AI76" i="31"/>
  <c r="AB77" i="31"/>
  <c r="AC77" i="31"/>
  <c r="AD77" i="31"/>
  <c r="AI77" i="31"/>
  <c r="AB78" i="31"/>
  <c r="AC78" i="31"/>
  <c r="AD78" i="31"/>
  <c r="AI78" i="31"/>
  <c r="AB79" i="31"/>
  <c r="AC79" i="31"/>
  <c r="AD79" i="31"/>
  <c r="AZ79" i="31"/>
  <c r="AB80" i="31"/>
  <c r="AC80" i="31"/>
  <c r="AD80" i="31"/>
  <c r="BB80" i="31"/>
  <c r="AB81" i="31"/>
  <c r="AC81" i="31"/>
  <c r="AD81" i="31"/>
  <c r="AB82" i="31"/>
  <c r="AC82" i="31"/>
  <c r="AD82" i="31"/>
  <c r="AG82" i="31"/>
  <c r="AB83" i="31"/>
  <c r="AC83" i="31"/>
  <c r="AD83" i="31"/>
  <c r="AI83" i="31"/>
  <c r="AB84" i="31"/>
  <c r="AC84" i="31"/>
  <c r="AD84" i="31"/>
  <c r="CG84" i="31"/>
  <c r="AB85" i="31"/>
  <c r="AC85" i="31"/>
  <c r="AD85" i="31"/>
  <c r="AB86" i="31"/>
  <c r="AC86" i="31"/>
  <c r="AD86" i="31"/>
  <c r="AJ86" i="31"/>
  <c r="AB87" i="31"/>
  <c r="AC87" i="31"/>
  <c r="AD87" i="31"/>
  <c r="AB88" i="31"/>
  <c r="AC88" i="31"/>
  <c r="AD88" i="31"/>
  <c r="AF88" i="31"/>
  <c r="AB117" i="31"/>
  <c r="AC117" i="31"/>
  <c r="AD117" i="31"/>
  <c r="AN117" i="31"/>
  <c r="AB118" i="31"/>
  <c r="AC118" i="31"/>
  <c r="AD118" i="31"/>
  <c r="BB118" i="31"/>
  <c r="AB119" i="31"/>
  <c r="AC119" i="31"/>
  <c r="AD119" i="31"/>
  <c r="AB130" i="31"/>
  <c r="AC130" i="31"/>
  <c r="AD130" i="31"/>
  <c r="BM130" i="31"/>
  <c r="AB131" i="31"/>
  <c r="AC131" i="31"/>
  <c r="AD131" i="31"/>
  <c r="AZ131" i="31"/>
  <c r="AB132" i="31"/>
  <c r="AC132" i="31"/>
  <c r="AD132" i="31"/>
  <c r="AN132" i="31"/>
  <c r="AB133" i="31"/>
  <c r="AC133" i="31"/>
  <c r="AD133" i="31"/>
  <c r="AY133" i="31"/>
  <c r="AB134" i="31"/>
  <c r="AC134" i="31"/>
  <c r="AD134" i="31"/>
  <c r="AX134" i="31"/>
  <c r="AB135" i="31"/>
  <c r="AC135" i="31"/>
  <c r="AD135" i="31"/>
  <c r="AN135" i="31"/>
  <c r="AB136" i="31"/>
  <c r="AC136" i="31"/>
  <c r="AD136" i="31"/>
  <c r="AX136" i="31"/>
  <c r="AB137" i="31"/>
  <c r="AC137" i="31"/>
  <c r="AD137" i="31"/>
  <c r="AL137" i="31"/>
  <c r="AB138" i="31"/>
  <c r="AC138" i="31"/>
  <c r="AD138" i="31"/>
  <c r="AL138" i="31"/>
  <c r="AB139" i="31"/>
  <c r="AC139" i="31"/>
  <c r="AD139" i="31"/>
  <c r="AW139" i="31"/>
  <c r="AA87" i="31"/>
  <c r="AA88" i="31"/>
  <c r="AA117" i="31"/>
  <c r="AA118" i="31"/>
  <c r="AA119" i="31"/>
  <c r="AA130" i="31"/>
  <c r="AA131" i="31"/>
  <c r="AA132" i="31"/>
  <c r="AA133" i="31"/>
  <c r="AA134" i="31"/>
  <c r="AA135" i="31"/>
  <c r="AA136" i="31"/>
  <c r="AA137" i="31"/>
  <c r="AA138" i="31"/>
  <c r="AA139" i="31"/>
  <c r="AA20" i="31"/>
  <c r="AA22" i="31"/>
  <c r="AA23" i="31"/>
  <c r="AA24" i="31"/>
  <c r="AA25" i="31"/>
  <c r="AA26" i="31"/>
  <c r="AA27" i="31"/>
  <c r="AA28" i="31"/>
  <c r="AA29" i="31"/>
  <c r="AA30" i="31"/>
  <c r="AA31" i="31"/>
  <c r="AA32" i="31"/>
  <c r="AA33" i="31"/>
  <c r="AA34" i="31"/>
  <c r="AA35" i="31"/>
  <c r="AA36" i="31"/>
  <c r="AA37" i="31"/>
  <c r="AA38" i="31"/>
  <c r="AA39" i="31"/>
  <c r="AA40" i="31"/>
  <c r="AA41" i="31"/>
  <c r="AA42" i="31"/>
  <c r="AA43" i="31"/>
  <c r="AA44" i="31"/>
  <c r="AA45" i="31"/>
  <c r="AA46" i="31"/>
  <c r="AA47" i="31"/>
  <c r="AA48" i="31"/>
  <c r="AA49" i="31"/>
  <c r="AA50" i="31"/>
  <c r="AA51" i="31"/>
  <c r="AA52" i="31"/>
  <c r="AA53" i="31"/>
  <c r="AA54" i="31"/>
  <c r="AA55" i="31"/>
  <c r="AA56" i="31"/>
  <c r="AA57" i="31"/>
  <c r="AA58" i="31"/>
  <c r="AA59" i="31"/>
  <c r="AA60" i="31"/>
  <c r="AA61" i="31"/>
  <c r="AA62" i="31"/>
  <c r="AA63" i="31"/>
  <c r="AA64" i="31"/>
  <c r="AA65" i="31"/>
  <c r="AA66" i="31"/>
  <c r="AA67" i="31"/>
  <c r="AA68" i="31"/>
  <c r="AA69" i="31"/>
  <c r="AA70" i="31"/>
  <c r="AA71" i="31"/>
  <c r="AA72" i="31"/>
  <c r="AA73" i="31"/>
  <c r="AA74" i="31"/>
  <c r="AA75" i="31"/>
  <c r="AA76" i="31"/>
  <c r="AA77" i="31"/>
  <c r="AA78" i="31"/>
  <c r="AA79" i="31"/>
  <c r="AA80" i="31"/>
  <c r="AA81" i="31"/>
  <c r="AA82" i="31"/>
  <c r="AA83" i="31"/>
  <c r="AA84" i="31"/>
  <c r="AA85" i="31"/>
  <c r="AA86" i="31"/>
  <c r="AA11" i="31"/>
  <c r="AA12" i="31"/>
  <c r="AA13" i="31"/>
  <c r="AA14" i="31"/>
  <c r="AA16" i="31"/>
  <c r="AA17" i="31"/>
  <c r="AA19" i="31"/>
  <c r="AK118" i="31" l="1"/>
  <c r="AF118" i="31"/>
  <c r="AF66" i="31"/>
  <c r="AH50" i="31"/>
  <c r="AJ80" i="31"/>
  <c r="AJ60" i="31"/>
  <c r="AG50" i="31"/>
  <c r="AI139" i="31"/>
  <c r="AF80" i="31"/>
  <c r="AF56" i="31"/>
  <c r="AI44" i="31"/>
  <c r="AI72" i="31"/>
  <c r="AF34" i="31"/>
  <c r="AI60" i="31"/>
  <c r="AJ24" i="31"/>
  <c r="BB78" i="31"/>
  <c r="AJ136" i="31"/>
  <c r="AI86" i="31"/>
  <c r="AF78" i="31"/>
  <c r="AG60" i="31"/>
  <c r="AK50" i="31"/>
  <c r="AI36" i="31"/>
  <c r="AI24" i="31"/>
  <c r="AI130" i="31"/>
  <c r="AF86" i="31"/>
  <c r="AI73" i="31"/>
  <c r="AK60" i="31"/>
  <c r="AF60" i="31"/>
  <c r="AJ133" i="31"/>
  <c r="AJ118" i="31"/>
  <c r="AK66" i="31"/>
  <c r="AX139" i="31"/>
  <c r="AF133" i="31"/>
  <c r="AG118" i="31"/>
  <c r="AI84" i="31"/>
  <c r="AJ66" i="31"/>
  <c r="AJ56" i="31"/>
  <c r="AI50" i="31"/>
  <c r="AI42" i="31"/>
  <c r="AK30" i="31"/>
  <c r="AK70" i="31"/>
  <c r="AV136" i="31"/>
  <c r="AV133" i="31"/>
  <c r="BB72" i="31"/>
  <c r="AG136" i="31"/>
  <c r="AG88" i="31"/>
  <c r="AK72" i="31"/>
  <c r="AG72" i="31"/>
  <c r="AG70" i="31"/>
  <c r="AI66" i="31"/>
  <c r="AI54" i="31"/>
  <c r="AJ50" i="31"/>
  <c r="AJ34" i="31"/>
  <c r="AJ28" i="31"/>
  <c r="AF24" i="31"/>
  <c r="AJ88" i="31"/>
  <c r="AZ136" i="31"/>
  <c r="AL136" i="31"/>
  <c r="AI136" i="31"/>
  <c r="AI88" i="31"/>
  <c r="AH72" i="31"/>
  <c r="AJ70" i="31"/>
  <c r="AK136" i="31"/>
  <c r="AF136" i="31"/>
  <c r="AK88" i="31"/>
  <c r="AK80" i="31"/>
  <c r="AJ72" i="31"/>
  <c r="AG66" i="31"/>
  <c r="AI28" i="31"/>
  <c r="BB139" i="31"/>
  <c r="AL139" i="31"/>
  <c r="AI56" i="31"/>
  <c r="AY135" i="31"/>
  <c r="AL135" i="31"/>
  <c r="AI30" i="31"/>
  <c r="AH56" i="31"/>
  <c r="AH46" i="31"/>
  <c r="AI32" i="31"/>
  <c r="AH30" i="31"/>
  <c r="AH24" i="31"/>
  <c r="AJ12" i="31"/>
  <c r="AX137" i="31"/>
  <c r="AK46" i="31"/>
  <c r="AK12" i="31"/>
  <c r="AI135" i="31"/>
  <c r="AI131" i="31"/>
  <c r="AI137" i="31"/>
  <c r="AH136" i="31"/>
  <c r="AH135" i="31"/>
  <c r="AH131" i="31"/>
  <c r="AI118" i="31"/>
  <c r="AI79" i="31"/>
  <c r="AH66" i="31"/>
  <c r="AK56" i="31"/>
  <c r="AI40" i="31"/>
  <c r="AK24" i="31"/>
  <c r="BB137" i="31"/>
  <c r="BB133" i="31"/>
  <c r="AM133" i="31"/>
  <c r="AN87" i="31"/>
  <c r="BZ87" i="31"/>
  <c r="CD87" i="31"/>
  <c r="AY87" i="31"/>
  <c r="AZ87" i="31"/>
  <c r="BD85" i="31"/>
  <c r="AY85" i="31"/>
  <c r="AZ85" i="31"/>
  <c r="BT69" i="31"/>
  <c r="BD69" i="31"/>
  <c r="AZ69" i="31"/>
  <c r="AM69" i="31"/>
  <c r="AU69" i="31"/>
  <c r="BC69" i="31"/>
  <c r="CB69" i="31"/>
  <c r="AN69" i="31"/>
  <c r="AV69" i="31"/>
  <c r="AN19" i="31"/>
  <c r="BQ19" i="31"/>
  <c r="AX19" i="31"/>
  <c r="AW19" i="31"/>
  <c r="BA19" i="31"/>
  <c r="BB19" i="31"/>
  <c r="AW132" i="31"/>
  <c r="DC134" i="31"/>
  <c r="DG134" i="31"/>
  <c r="CQ134" i="31"/>
  <c r="CU134" i="31"/>
  <c r="BO134" i="31"/>
  <c r="BS134" i="31"/>
  <c r="CA134" i="31"/>
  <c r="CE134" i="31"/>
  <c r="DD134" i="31"/>
  <c r="DH134" i="31"/>
  <c r="CN134" i="31"/>
  <c r="CR134" i="31"/>
  <c r="CV134" i="31"/>
  <c r="DE134" i="31"/>
  <c r="DI134" i="31"/>
  <c r="DF134" i="31"/>
  <c r="DJ134" i="31"/>
  <c r="CT134" i="31"/>
  <c r="BF134" i="31"/>
  <c r="BN134" i="31"/>
  <c r="BT134" i="31"/>
  <c r="CC134" i="31"/>
  <c r="CO134" i="31"/>
  <c r="CP134" i="31"/>
  <c r="CS134" i="31"/>
  <c r="BE134" i="31"/>
  <c r="BM134" i="31"/>
  <c r="BR134" i="31"/>
  <c r="CB134" i="31"/>
  <c r="CG134" i="31"/>
  <c r="BY134" i="31"/>
  <c r="BZ134" i="31"/>
  <c r="BP134" i="31"/>
  <c r="CD134" i="31"/>
  <c r="AM134" i="31"/>
  <c r="AU134" i="31"/>
  <c r="AY134" i="31"/>
  <c r="BC134" i="31"/>
  <c r="BD134" i="31"/>
  <c r="BQ134" i="31"/>
  <c r="CF134" i="31"/>
  <c r="DC132" i="31"/>
  <c r="DG132" i="31"/>
  <c r="CQ132" i="31"/>
  <c r="CU132" i="31"/>
  <c r="BE132" i="31"/>
  <c r="BM132" i="31"/>
  <c r="BQ132" i="31"/>
  <c r="BY132" i="31"/>
  <c r="CC132" i="31"/>
  <c r="CG132" i="31"/>
  <c r="DD132" i="31"/>
  <c r="DH132" i="31"/>
  <c r="CN132" i="31"/>
  <c r="CR132" i="31"/>
  <c r="CV132" i="31"/>
  <c r="DE132" i="31"/>
  <c r="DI132" i="31"/>
  <c r="DF132" i="31"/>
  <c r="DJ132" i="31"/>
  <c r="CS132" i="31"/>
  <c r="BF132" i="31"/>
  <c r="BO132" i="31"/>
  <c r="BT132" i="31"/>
  <c r="CD132" i="31"/>
  <c r="CT132" i="31"/>
  <c r="CO132" i="31"/>
  <c r="CP132" i="31"/>
  <c r="BD132" i="31"/>
  <c r="BN132" i="31"/>
  <c r="BS132" i="31"/>
  <c r="CB132" i="31"/>
  <c r="CA132" i="31"/>
  <c r="BP132" i="31"/>
  <c r="CE132" i="31"/>
  <c r="AL132" i="31"/>
  <c r="AX132" i="31"/>
  <c r="BB132" i="31"/>
  <c r="BR132" i="31"/>
  <c r="CF132" i="31"/>
  <c r="AM132" i="31"/>
  <c r="AU132" i="31"/>
  <c r="AY132" i="31"/>
  <c r="BC132" i="31"/>
  <c r="BZ132" i="31"/>
  <c r="AI82" i="31"/>
  <c r="CA22" i="31"/>
  <c r="BB22" i="31"/>
  <c r="AK19" i="31"/>
  <c r="BA14" i="31"/>
  <c r="BQ14" i="31"/>
  <c r="BE14" i="31"/>
  <c r="AM14" i="31"/>
  <c r="AW14" i="31"/>
  <c r="AU14" i="31"/>
  <c r="BC14" i="31"/>
  <c r="AZ138" i="31"/>
  <c r="AV138" i="31"/>
  <c r="AN138" i="31"/>
  <c r="AH138" i="31"/>
  <c r="AF137" i="31"/>
  <c r="DC137" i="31"/>
  <c r="DG137" i="31"/>
  <c r="CO137" i="31"/>
  <c r="CS137" i="31"/>
  <c r="BD137" i="31"/>
  <c r="BP137" i="31"/>
  <c r="BT137" i="31"/>
  <c r="CB137" i="31"/>
  <c r="CF137" i="31"/>
  <c r="DD137" i="31"/>
  <c r="DH137" i="31"/>
  <c r="CP137" i="31"/>
  <c r="CT137" i="31"/>
  <c r="DE137" i="31"/>
  <c r="DI137" i="31"/>
  <c r="DF137" i="31"/>
  <c r="CU137" i="31"/>
  <c r="BO137" i="31"/>
  <c r="BY137" i="31"/>
  <c r="CD137" i="31"/>
  <c r="DJ137" i="31"/>
  <c r="CN137" i="31"/>
  <c r="CV137" i="31"/>
  <c r="CQ137" i="31"/>
  <c r="CR137" i="31"/>
  <c r="BF137" i="31"/>
  <c r="BN137" i="31"/>
  <c r="BS137" i="31"/>
  <c r="CC137" i="31"/>
  <c r="BM137" i="31"/>
  <c r="CA137" i="31"/>
  <c r="BE137" i="31"/>
  <c r="BQ137" i="31"/>
  <c r="CE137" i="31"/>
  <c r="BR137" i="31"/>
  <c r="CG137" i="31"/>
  <c r="BZ137" i="31"/>
  <c r="AH132" i="31"/>
  <c r="CG68" i="31"/>
  <c r="BM68" i="31"/>
  <c r="BB68" i="31"/>
  <c r="CE62" i="31"/>
  <c r="BO62" i="31"/>
  <c r="BS62" i="31"/>
  <c r="AW62" i="31"/>
  <c r="AL62" i="31"/>
  <c r="AX62" i="31"/>
  <c r="BA62" i="31"/>
  <c r="BB62" i="31"/>
  <c r="AL58" i="31"/>
  <c r="BO58" i="31"/>
  <c r="BS58" i="31"/>
  <c r="BB58" i="31"/>
  <c r="BA58" i="31"/>
  <c r="CG52" i="31"/>
  <c r="BM52" i="31"/>
  <c r="BA52" i="31"/>
  <c r="BB52" i="31"/>
  <c r="AN51" i="31"/>
  <c r="BZ51" i="31"/>
  <c r="AY51" i="31"/>
  <c r="AZ51" i="31"/>
  <c r="BE48" i="31"/>
  <c r="CG48" i="31"/>
  <c r="BA48" i="31"/>
  <c r="BB48" i="31"/>
  <c r="AH44" i="31"/>
  <c r="AN37" i="31"/>
  <c r="AV37" i="31"/>
  <c r="AM37" i="31"/>
  <c r="AU37" i="31"/>
  <c r="BC37" i="31"/>
  <c r="AY37" i="31"/>
  <c r="AZ37" i="31"/>
  <c r="CA34" i="31"/>
  <c r="AL34" i="31"/>
  <c r="AX34" i="31"/>
  <c r="AW34" i="31"/>
  <c r="BA34" i="31"/>
  <c r="BB34" i="31"/>
  <c r="AN33" i="31"/>
  <c r="AV33" i="31"/>
  <c r="AM33" i="31"/>
  <c r="AU33" i="31"/>
  <c r="BC33" i="31"/>
  <c r="AY33" i="31"/>
  <c r="AZ33" i="31"/>
  <c r="BY28" i="31"/>
  <c r="AW28" i="31"/>
  <c r="BB28" i="31"/>
  <c r="AX28" i="31"/>
  <c r="AL28" i="31"/>
  <c r="BA28" i="31"/>
  <c r="AM27" i="31"/>
  <c r="AU27" i="31"/>
  <c r="BC27" i="31"/>
  <c r="AZ27" i="31"/>
  <c r="AV27" i="31"/>
  <c r="AN27" i="31"/>
  <c r="AY27" i="31"/>
  <c r="AI19" i="31"/>
  <c r="AI14" i="31"/>
  <c r="BA139" i="31"/>
  <c r="BC138" i="31"/>
  <c r="AY138" i="31"/>
  <c r="AU138" i="31"/>
  <c r="AM138" i="31"/>
  <c r="BA137" i="31"/>
  <c r="AW137" i="31"/>
  <c r="BC136" i="31"/>
  <c r="AY136" i="31"/>
  <c r="BC135" i="31"/>
  <c r="AX135" i="31"/>
  <c r="BB134" i="31"/>
  <c r="AW134" i="31"/>
  <c r="AN134" i="31"/>
  <c r="AZ133" i="31"/>
  <c r="AU133" i="31"/>
  <c r="AL133" i="31"/>
  <c r="AV132" i="31"/>
  <c r="BC65" i="31"/>
  <c r="AM65" i="31"/>
  <c r="AI138" i="31"/>
  <c r="AI132" i="31"/>
  <c r="BZ75" i="31"/>
  <c r="AZ75" i="31"/>
  <c r="AL74" i="31"/>
  <c r="BS74" i="31"/>
  <c r="BO74" i="31"/>
  <c r="BA74" i="31"/>
  <c r="BZ43" i="31"/>
  <c r="CD43" i="31"/>
  <c r="AY43" i="31"/>
  <c r="AN43" i="31"/>
  <c r="AV43" i="31"/>
  <c r="AU43" i="31"/>
  <c r="AM43" i="31"/>
  <c r="AZ43" i="31"/>
  <c r="BC43" i="31"/>
  <c r="CG40" i="31"/>
  <c r="BA40" i="31"/>
  <c r="AL40" i="31"/>
  <c r="AX40" i="31"/>
  <c r="AW40" i="31"/>
  <c r="BB40" i="31"/>
  <c r="BA17" i="31"/>
  <c r="BC17" i="31"/>
  <c r="BB17" i="31"/>
  <c r="AU17" i="31"/>
  <c r="AM17" i="31"/>
  <c r="AW17" i="31"/>
  <c r="AH134" i="31"/>
  <c r="AJ74" i="31"/>
  <c r="AY63" i="31"/>
  <c r="AZ63" i="31"/>
  <c r="AK62" i="31"/>
  <c r="AN61" i="31"/>
  <c r="BT61" i="31"/>
  <c r="BD61" i="31"/>
  <c r="CB61" i="31"/>
  <c r="AZ61" i="31"/>
  <c r="AY61" i="31"/>
  <c r="AF139" i="31"/>
  <c r="DC139" i="31"/>
  <c r="DG139" i="31"/>
  <c r="CO139" i="31"/>
  <c r="CS139" i="31"/>
  <c r="DD139" i="31"/>
  <c r="DH139" i="31"/>
  <c r="CP139" i="31"/>
  <c r="CT139" i="31"/>
  <c r="DE139" i="31"/>
  <c r="DI139" i="31"/>
  <c r="DF139" i="31"/>
  <c r="CN139" i="31"/>
  <c r="CV139" i="31"/>
  <c r="BF139" i="31"/>
  <c r="BN139" i="31"/>
  <c r="BR139" i="31"/>
  <c r="BZ139" i="31"/>
  <c r="CD139" i="31"/>
  <c r="DJ139" i="31"/>
  <c r="CQ139" i="31"/>
  <c r="CR139" i="31"/>
  <c r="CU139" i="31"/>
  <c r="BE139" i="31"/>
  <c r="BM139" i="31"/>
  <c r="BQ139" i="31"/>
  <c r="BY139" i="31"/>
  <c r="CC139" i="31"/>
  <c r="CG139" i="31"/>
  <c r="BD139" i="31"/>
  <c r="BP139" i="31"/>
  <c r="CB139" i="31"/>
  <c r="BS139" i="31"/>
  <c r="CE139" i="31"/>
  <c r="BT139" i="31"/>
  <c r="CF139" i="31"/>
  <c r="BO139" i="31"/>
  <c r="CA139" i="31"/>
  <c r="AK138" i="31"/>
  <c r="AG138" i="31"/>
  <c r="AK134" i="31"/>
  <c r="AK132" i="31"/>
  <c r="AN131" i="31"/>
  <c r="BD131" i="31"/>
  <c r="CB131" i="31"/>
  <c r="BT131" i="31"/>
  <c r="AL118" i="31"/>
  <c r="BO118" i="31"/>
  <c r="BA118" i="31"/>
  <c r="BS118" i="31"/>
  <c r="BZ83" i="31"/>
  <c r="AZ83" i="31"/>
  <c r="AK82" i="31"/>
  <c r="AI80" i="31"/>
  <c r="CD79" i="31"/>
  <c r="AY79" i="31"/>
  <c r="AJ78" i="31"/>
  <c r="AN77" i="31"/>
  <c r="BT77" i="31"/>
  <c r="CB77" i="31"/>
  <c r="AZ77" i="31"/>
  <c r="BD77" i="31"/>
  <c r="AH74" i="31"/>
  <c r="AI62" i="31"/>
  <c r="AL54" i="31"/>
  <c r="BO54" i="31"/>
  <c r="BB54" i="31"/>
  <c r="BA54" i="31"/>
  <c r="CD47" i="31"/>
  <c r="AY47" i="31"/>
  <c r="AZ47" i="31"/>
  <c r="CE46" i="31"/>
  <c r="BO46" i="31"/>
  <c r="BS46" i="31"/>
  <c r="BB46" i="31"/>
  <c r="BA46" i="31"/>
  <c r="AW46" i="31"/>
  <c r="AL46" i="31"/>
  <c r="AX46" i="31"/>
  <c r="AN45" i="31"/>
  <c r="BT45" i="31"/>
  <c r="AY45" i="31"/>
  <c r="CB45" i="31"/>
  <c r="BD45" i="31"/>
  <c r="AZ45" i="31"/>
  <c r="AK44" i="31"/>
  <c r="AL42" i="31"/>
  <c r="BO42" i="31"/>
  <c r="BA42" i="31"/>
  <c r="BS42" i="31"/>
  <c r="BB42" i="31"/>
  <c r="AN41" i="31"/>
  <c r="AY41" i="31"/>
  <c r="BT41" i="31"/>
  <c r="AZ41" i="31"/>
  <c r="AK40" i="31"/>
  <c r="AG40" i="31"/>
  <c r="AH34" i="31"/>
  <c r="AH28" i="31"/>
  <c r="AH19" i="31"/>
  <c r="AH14" i="31"/>
  <c r="AZ139" i="31"/>
  <c r="AV139" i="31"/>
  <c r="AN139" i="31"/>
  <c r="BB138" i="31"/>
  <c r="AX138" i="31"/>
  <c r="AZ137" i="31"/>
  <c r="AV137" i="31"/>
  <c r="AN137" i="31"/>
  <c r="BB136" i="31"/>
  <c r="BB135" i="31"/>
  <c r="AV135" i="31"/>
  <c r="BA134" i="31"/>
  <c r="AV134" i="31"/>
  <c r="AL134" i="31"/>
  <c r="BA132" i="31"/>
  <c r="AY131" i="31"/>
  <c r="BB74" i="31"/>
  <c r="DC138" i="31"/>
  <c r="DG138" i="31"/>
  <c r="CQ138" i="31"/>
  <c r="CU138" i="31"/>
  <c r="BO138" i="31"/>
  <c r="DD138" i="31"/>
  <c r="DH138" i="31"/>
  <c r="CN138" i="31"/>
  <c r="CR138" i="31"/>
  <c r="CV138" i="31"/>
  <c r="DE138" i="31"/>
  <c r="DI138" i="31"/>
  <c r="CP138" i="31"/>
  <c r="BF138" i="31"/>
  <c r="BN138" i="31"/>
  <c r="BS138" i="31"/>
  <c r="CA138" i="31"/>
  <c r="CE138" i="31"/>
  <c r="CS138" i="31"/>
  <c r="DF138" i="31"/>
  <c r="CT138" i="31"/>
  <c r="DJ138" i="31"/>
  <c r="CO138" i="31"/>
  <c r="BE138" i="31"/>
  <c r="BM138" i="31"/>
  <c r="BR138" i="31"/>
  <c r="BZ138" i="31"/>
  <c r="CD138" i="31"/>
  <c r="BY138" i="31"/>
  <c r="CG138" i="31"/>
  <c r="BP138" i="31"/>
  <c r="CB138" i="31"/>
  <c r="BD138" i="31"/>
  <c r="BQ138" i="31"/>
  <c r="CC138" i="31"/>
  <c r="BT138" i="31"/>
  <c r="CF138" i="31"/>
  <c r="AI134" i="31"/>
  <c r="BZ119" i="31"/>
  <c r="AZ119" i="31"/>
  <c r="BS82" i="31"/>
  <c r="BA82" i="31"/>
  <c r="BB82" i="31"/>
  <c r="BM44" i="31"/>
  <c r="BE44" i="31"/>
  <c r="BQ44" i="31"/>
  <c r="BA44" i="31"/>
  <c r="CG44" i="31"/>
  <c r="AL44" i="31"/>
  <c r="AX44" i="31"/>
  <c r="AW44" i="31"/>
  <c r="BB44" i="31"/>
  <c r="BR39" i="31"/>
  <c r="CN39" i="31"/>
  <c r="AY39" i="31"/>
  <c r="CD39" i="31"/>
  <c r="AN39" i="31"/>
  <c r="AV39" i="31"/>
  <c r="AU39" i="31"/>
  <c r="AM39" i="31"/>
  <c r="AZ39" i="31"/>
  <c r="BC39" i="31"/>
  <c r="AH82" i="31"/>
  <c r="BE80" i="31"/>
  <c r="CG80" i="31"/>
  <c r="BA80" i="31"/>
  <c r="AN73" i="31"/>
  <c r="BT73" i="31"/>
  <c r="AY73" i="31"/>
  <c r="BZ67" i="31"/>
  <c r="AZ67" i="31"/>
  <c r="AN57" i="31"/>
  <c r="BT57" i="31"/>
  <c r="AZ57" i="31"/>
  <c r="AY57" i="31"/>
  <c r="AG135" i="31"/>
  <c r="DC135" i="31"/>
  <c r="DG135" i="31"/>
  <c r="CO135" i="31"/>
  <c r="CS135" i="31"/>
  <c r="BF135" i="31"/>
  <c r="BN135" i="31"/>
  <c r="BR135" i="31"/>
  <c r="BZ135" i="31"/>
  <c r="CD135" i="31"/>
  <c r="DD135" i="31"/>
  <c r="DH135" i="31"/>
  <c r="CP135" i="31"/>
  <c r="CT135" i="31"/>
  <c r="DE135" i="31"/>
  <c r="DI135" i="31"/>
  <c r="DF135" i="31"/>
  <c r="CR135" i="31"/>
  <c r="BE135" i="31"/>
  <c r="BO135" i="31"/>
  <c r="BT135" i="31"/>
  <c r="CC135" i="31"/>
  <c r="DJ135" i="31"/>
  <c r="CU135" i="31"/>
  <c r="CN135" i="31"/>
  <c r="CV135" i="31"/>
  <c r="CQ135" i="31"/>
  <c r="BD135" i="31"/>
  <c r="BM135" i="31"/>
  <c r="BS135" i="31"/>
  <c r="CB135" i="31"/>
  <c r="CG135" i="31"/>
  <c r="CA135" i="31"/>
  <c r="BP135" i="31"/>
  <c r="CE135" i="31"/>
  <c r="BQ135" i="31"/>
  <c r="CF135" i="31"/>
  <c r="AW135" i="31"/>
  <c r="BA135" i="31"/>
  <c r="BY135" i="31"/>
  <c r="AG134" i="31"/>
  <c r="DC133" i="31"/>
  <c r="DG133" i="31"/>
  <c r="CO133" i="31"/>
  <c r="CS133" i="31"/>
  <c r="BD133" i="31"/>
  <c r="BP133" i="31"/>
  <c r="BT133" i="31"/>
  <c r="CB133" i="31"/>
  <c r="CF133" i="31"/>
  <c r="DD133" i="31"/>
  <c r="DH133" i="31"/>
  <c r="CP133" i="31"/>
  <c r="CT133" i="31"/>
  <c r="DE133" i="31"/>
  <c r="DI133" i="31"/>
  <c r="DF133" i="31"/>
  <c r="DJ133" i="31"/>
  <c r="CQ133" i="31"/>
  <c r="BO133" i="31"/>
  <c r="BY133" i="31"/>
  <c r="CD133" i="31"/>
  <c r="CR133" i="31"/>
  <c r="CU133" i="31"/>
  <c r="CN133" i="31"/>
  <c r="CV133" i="31"/>
  <c r="BF133" i="31"/>
  <c r="BN133" i="31"/>
  <c r="BS133" i="31"/>
  <c r="CC133" i="31"/>
  <c r="BZ133" i="31"/>
  <c r="BM133" i="31"/>
  <c r="CA133" i="31"/>
  <c r="AN133" i="31"/>
  <c r="BE133" i="31"/>
  <c r="BQ133" i="31"/>
  <c r="CE133" i="31"/>
  <c r="AW133" i="31"/>
  <c r="BA133" i="31"/>
  <c r="BR133" i="31"/>
  <c r="CG133" i="31"/>
  <c r="AG132" i="31"/>
  <c r="AJ138" i="31"/>
  <c r="AF138" i="31"/>
  <c r="DC136" i="31"/>
  <c r="DG136" i="31"/>
  <c r="CQ136" i="31"/>
  <c r="CU136" i="31"/>
  <c r="BE136" i="31"/>
  <c r="BM136" i="31"/>
  <c r="BQ136" i="31"/>
  <c r="BY136" i="31"/>
  <c r="CC136" i="31"/>
  <c r="CG136" i="31"/>
  <c r="DD136" i="31"/>
  <c r="DH136" i="31"/>
  <c r="CN136" i="31"/>
  <c r="CR136" i="31"/>
  <c r="CV136" i="31"/>
  <c r="DE136" i="31"/>
  <c r="DI136" i="31"/>
  <c r="CO136" i="31"/>
  <c r="BF136" i="31"/>
  <c r="BO136" i="31"/>
  <c r="BT136" i="31"/>
  <c r="CD136" i="31"/>
  <c r="CP136" i="31"/>
  <c r="DF136" i="31"/>
  <c r="CS136" i="31"/>
  <c r="DJ136" i="31"/>
  <c r="CT136" i="31"/>
  <c r="BD136" i="31"/>
  <c r="BN136" i="31"/>
  <c r="BS136" i="31"/>
  <c r="CB136" i="31"/>
  <c r="BP136" i="31"/>
  <c r="CE136" i="31"/>
  <c r="BR136" i="31"/>
  <c r="CF136" i="31"/>
  <c r="BZ136" i="31"/>
  <c r="AM136" i="31"/>
  <c r="AU136" i="31"/>
  <c r="CA136" i="31"/>
  <c r="AJ135" i="31"/>
  <c r="AJ134" i="31"/>
  <c r="AF134" i="31"/>
  <c r="AJ132" i="31"/>
  <c r="AF132" i="31"/>
  <c r="AI119" i="31"/>
  <c r="AH118" i="31"/>
  <c r="BM88" i="31"/>
  <c r="BE88" i="31"/>
  <c r="BQ88" i="31"/>
  <c r="BA88" i="31"/>
  <c r="BB88" i="31"/>
  <c r="AI87" i="31"/>
  <c r="AL86" i="31"/>
  <c r="BO86" i="31"/>
  <c r="BB86" i="31"/>
  <c r="AI85" i="31"/>
  <c r="AJ82" i="31"/>
  <c r="AF82" i="31"/>
  <c r="AG80" i="31"/>
  <c r="AI75" i="31"/>
  <c r="AG74" i="31"/>
  <c r="BM72" i="31"/>
  <c r="BQ72" i="31"/>
  <c r="BE72" i="31"/>
  <c r="CG72" i="31"/>
  <c r="AW72" i="31"/>
  <c r="AL72" i="31"/>
  <c r="AX72" i="31"/>
  <c r="BA72" i="31"/>
  <c r="AN71" i="31"/>
  <c r="CD71" i="31"/>
  <c r="AZ71" i="31"/>
  <c r="AL70" i="31"/>
  <c r="BO70" i="31"/>
  <c r="BA70" i="31"/>
  <c r="BB70" i="31"/>
  <c r="AI69" i="31"/>
  <c r="BO66" i="31"/>
  <c r="BS66" i="31"/>
  <c r="AL66" i="31"/>
  <c r="AX66" i="31"/>
  <c r="BA66" i="31"/>
  <c r="BB66" i="31"/>
  <c r="BT65" i="31"/>
  <c r="AN65" i="31"/>
  <c r="AV65" i="31"/>
  <c r="CB65" i="31"/>
  <c r="AY65" i="31"/>
  <c r="BD65" i="31"/>
  <c r="AZ65" i="31"/>
  <c r="AH64" i="31"/>
  <c r="AH62" i="31"/>
  <c r="BM60" i="31"/>
  <c r="BE60" i="31"/>
  <c r="BQ60" i="31"/>
  <c r="CG60" i="31"/>
  <c r="BB60" i="31"/>
  <c r="AW60" i="31"/>
  <c r="AL60" i="31"/>
  <c r="AX60" i="31"/>
  <c r="BA60" i="31"/>
  <c r="BZ59" i="31"/>
  <c r="CD59" i="31"/>
  <c r="AZ59" i="31"/>
  <c r="AM59" i="31"/>
  <c r="AU59" i="31"/>
  <c r="BC59" i="31"/>
  <c r="AN59" i="31"/>
  <c r="AV59" i="31"/>
  <c r="AY59" i="31"/>
  <c r="AI58" i="31"/>
  <c r="BE56" i="31"/>
  <c r="BQ56" i="31"/>
  <c r="CG56" i="31"/>
  <c r="BM56" i="31"/>
  <c r="BB56" i="31"/>
  <c r="AW56" i="31"/>
  <c r="AL56" i="31"/>
  <c r="AX56" i="31"/>
  <c r="BA56" i="31"/>
  <c r="BF55" i="31"/>
  <c r="CD55" i="31"/>
  <c r="BZ55" i="31"/>
  <c r="AZ55" i="31"/>
  <c r="AM55" i="31"/>
  <c r="AU55" i="31"/>
  <c r="BC55" i="31"/>
  <c r="AN55" i="31"/>
  <c r="AV55" i="31"/>
  <c r="AY55" i="31"/>
  <c r="AJ54" i="31"/>
  <c r="BD53" i="31"/>
  <c r="CB53" i="31"/>
  <c r="BT53" i="31"/>
  <c r="AM53" i="31"/>
  <c r="AU53" i="31"/>
  <c r="BC53" i="31"/>
  <c r="AN53" i="31"/>
  <c r="AV53" i="31"/>
  <c r="AY53" i="31"/>
  <c r="AZ53" i="31"/>
  <c r="AI52" i="31"/>
  <c r="BO50" i="31"/>
  <c r="BS50" i="31"/>
  <c r="AW50" i="31"/>
  <c r="AL50" i="31"/>
  <c r="AX50" i="31"/>
  <c r="BA50" i="31"/>
  <c r="BB50" i="31"/>
  <c r="BD49" i="31"/>
  <c r="CB49" i="31"/>
  <c r="AM49" i="31"/>
  <c r="AU49" i="31"/>
  <c r="BC49" i="31"/>
  <c r="AN49" i="31"/>
  <c r="AV49" i="31"/>
  <c r="AY49" i="31"/>
  <c r="BT49" i="31"/>
  <c r="AZ49" i="31"/>
  <c r="AI48" i="31"/>
  <c r="AI46" i="31"/>
  <c r="AJ44" i="31"/>
  <c r="AF44" i="31"/>
  <c r="AJ40" i="31"/>
  <c r="AF40" i="31"/>
  <c r="AL36" i="31"/>
  <c r="BA36" i="31"/>
  <c r="BB36" i="31"/>
  <c r="AN35" i="31"/>
  <c r="AY35" i="31"/>
  <c r="AZ35" i="31"/>
  <c r="AK34" i="31"/>
  <c r="AG34" i="31"/>
  <c r="AL32" i="31"/>
  <c r="BY32" i="31"/>
  <c r="BA32" i="31"/>
  <c r="BB32" i="31"/>
  <c r="AN30" i="31"/>
  <c r="BB30" i="31"/>
  <c r="CA30" i="31"/>
  <c r="BA30" i="31"/>
  <c r="AW30" i="31"/>
  <c r="AL30" i="31"/>
  <c r="AX30" i="31"/>
  <c r="AK28" i="31"/>
  <c r="AG28" i="31"/>
  <c r="BY24" i="31"/>
  <c r="AW24" i="31"/>
  <c r="BB24" i="31"/>
  <c r="AL24" i="31"/>
  <c r="BA24" i="31"/>
  <c r="AX24" i="31"/>
  <c r="AL23" i="31"/>
  <c r="AM23" i="31"/>
  <c r="AU23" i="31"/>
  <c r="BC23" i="31"/>
  <c r="AZ23" i="31"/>
  <c r="AV23" i="31"/>
  <c r="AN23" i="31"/>
  <c r="AY23" i="31"/>
  <c r="AF22" i="31"/>
  <c r="AG19" i="31"/>
  <c r="AG14" i="31"/>
  <c r="BC12" i="31"/>
  <c r="AU12" i="31"/>
  <c r="AU11" i="31"/>
  <c r="AW11" i="31"/>
  <c r="BC11" i="31"/>
  <c r="BC139" i="31"/>
  <c r="AY139" i="31"/>
  <c r="AU139" i="31"/>
  <c r="AM139" i="31"/>
  <c r="BA138" i="31"/>
  <c r="AW138" i="31"/>
  <c r="BC137" i="31"/>
  <c r="AY137" i="31"/>
  <c r="AU137" i="31"/>
  <c r="AM137" i="31"/>
  <c r="BA136" i="31"/>
  <c r="AW136" i="31"/>
  <c r="AN136" i="31"/>
  <c r="AZ135" i="31"/>
  <c r="AU135" i="31"/>
  <c r="AM135" i="31"/>
  <c r="AZ134" i="31"/>
  <c r="BC133" i="31"/>
  <c r="AX133" i="31"/>
  <c r="AZ132" i="31"/>
  <c r="AY77" i="31"/>
  <c r="AY69" i="31"/>
  <c r="AH81" i="31"/>
  <c r="DF81" i="31"/>
  <c r="DJ81" i="31"/>
  <c r="DC81" i="31"/>
  <c r="DG81" i="31"/>
  <c r="DD81" i="31"/>
  <c r="DH81" i="31"/>
  <c r="CN81" i="31"/>
  <c r="CR81" i="31"/>
  <c r="CV81" i="31"/>
  <c r="CO81" i="31"/>
  <c r="CS81" i="31"/>
  <c r="DE81" i="31"/>
  <c r="CP81" i="31"/>
  <c r="CT81" i="31"/>
  <c r="DI81" i="31"/>
  <c r="CQ81" i="31"/>
  <c r="BE81" i="31"/>
  <c r="BM81" i="31"/>
  <c r="BQ81" i="31"/>
  <c r="BY81" i="31"/>
  <c r="CC81" i="31"/>
  <c r="CG81" i="31"/>
  <c r="BF81" i="31"/>
  <c r="BN81" i="31"/>
  <c r="BR81" i="31"/>
  <c r="BZ81" i="31"/>
  <c r="CD81" i="31"/>
  <c r="CU81" i="31"/>
  <c r="BO81" i="31"/>
  <c r="BS81" i="31"/>
  <c r="CA81" i="31"/>
  <c r="CE81" i="31"/>
  <c r="CF81" i="31"/>
  <c r="AW81" i="31"/>
  <c r="BA81" i="31"/>
  <c r="BP81" i="31"/>
  <c r="AL81" i="31"/>
  <c r="AX81" i="31"/>
  <c r="BB81" i="31"/>
  <c r="DF76" i="31"/>
  <c r="DJ76" i="31"/>
  <c r="DC76" i="31"/>
  <c r="DG76" i="31"/>
  <c r="DD76" i="31"/>
  <c r="DH76" i="31"/>
  <c r="DE76" i="31"/>
  <c r="CP76" i="31"/>
  <c r="CT76" i="31"/>
  <c r="DI76" i="31"/>
  <c r="CQ76" i="31"/>
  <c r="CU76" i="31"/>
  <c r="CN76" i="31"/>
  <c r="CR76" i="31"/>
  <c r="CV76" i="31"/>
  <c r="CS76" i="31"/>
  <c r="BF76" i="31"/>
  <c r="BN76" i="31"/>
  <c r="BR76" i="31"/>
  <c r="BZ76" i="31"/>
  <c r="CD76" i="31"/>
  <c r="BO76" i="31"/>
  <c r="BS76" i="31"/>
  <c r="CA76" i="31"/>
  <c r="CE76" i="31"/>
  <c r="CO76" i="31"/>
  <c r="BD76" i="31"/>
  <c r="BP76" i="31"/>
  <c r="BT76" i="31"/>
  <c r="CB76" i="31"/>
  <c r="CF76" i="31"/>
  <c r="BY76" i="31"/>
  <c r="AM76" i="31"/>
  <c r="AU76" i="31"/>
  <c r="AY76" i="31"/>
  <c r="BC76" i="31"/>
  <c r="CC76" i="31"/>
  <c r="AN76" i="31"/>
  <c r="AV76" i="31"/>
  <c r="AZ76" i="31"/>
  <c r="DC38" i="31"/>
  <c r="DG38" i="31"/>
  <c r="DD38" i="31"/>
  <c r="DH38" i="31"/>
  <c r="DE38" i="31"/>
  <c r="DI38" i="31"/>
  <c r="DF38" i="31"/>
  <c r="CQ38" i="31"/>
  <c r="CU38" i="31"/>
  <c r="DJ38" i="31"/>
  <c r="CN38" i="31"/>
  <c r="CR38" i="31"/>
  <c r="CV38" i="31"/>
  <c r="CO38" i="31"/>
  <c r="CS38" i="31"/>
  <c r="CP38" i="31"/>
  <c r="CT38" i="31"/>
  <c r="BD38" i="31"/>
  <c r="BP38" i="31"/>
  <c r="BT38" i="31"/>
  <c r="CB38" i="31"/>
  <c r="CF38" i="31"/>
  <c r="BF38" i="31"/>
  <c r="BN38" i="31"/>
  <c r="BR38" i="31"/>
  <c r="BZ38" i="31"/>
  <c r="CD38" i="31"/>
  <c r="BS38" i="31"/>
  <c r="CE38" i="31"/>
  <c r="BM38" i="31"/>
  <c r="BY38" i="31"/>
  <c r="CG38" i="31"/>
  <c r="BE38" i="31"/>
  <c r="BO38" i="31"/>
  <c r="CA38" i="31"/>
  <c r="AM38" i="31"/>
  <c r="AU38" i="31"/>
  <c r="AY38" i="31"/>
  <c r="BC38" i="31"/>
  <c r="AG38" i="31"/>
  <c r="AK38" i="31"/>
  <c r="AN38" i="31"/>
  <c r="AV38" i="31"/>
  <c r="AZ38" i="31"/>
  <c r="AH38" i="31"/>
  <c r="DC31" i="31"/>
  <c r="DG31" i="31"/>
  <c r="DD31" i="31"/>
  <c r="DH31" i="31"/>
  <c r="DE31" i="31"/>
  <c r="DI31" i="31"/>
  <c r="CO31" i="31"/>
  <c r="CS31" i="31"/>
  <c r="CP31" i="31"/>
  <c r="CT31" i="31"/>
  <c r="DF31" i="31"/>
  <c r="CQ31" i="31"/>
  <c r="CU31" i="31"/>
  <c r="DJ31" i="31"/>
  <c r="CR31" i="31"/>
  <c r="CV31" i="31"/>
  <c r="BO31" i="31"/>
  <c r="BS31" i="31"/>
  <c r="CA31" i="31"/>
  <c r="CE31" i="31"/>
  <c r="BD31" i="31"/>
  <c r="BP31" i="31"/>
  <c r="BT31" i="31"/>
  <c r="CB31" i="31"/>
  <c r="CF31" i="31"/>
  <c r="CN31" i="31"/>
  <c r="BE31" i="31"/>
  <c r="BM31" i="31"/>
  <c r="BQ31" i="31"/>
  <c r="BY31" i="31"/>
  <c r="CC31" i="31"/>
  <c r="CG31" i="31"/>
  <c r="BF31" i="31"/>
  <c r="BR31" i="31"/>
  <c r="BZ31" i="31"/>
  <c r="CD31" i="31"/>
  <c r="BN31" i="31"/>
  <c r="AW31" i="31"/>
  <c r="BA31" i="31"/>
  <c r="AL31" i="31"/>
  <c r="AX31" i="31"/>
  <c r="BB31" i="31"/>
  <c r="DC29" i="31"/>
  <c r="DG29" i="31"/>
  <c r="DD29" i="31"/>
  <c r="DH29" i="31"/>
  <c r="DE29" i="31"/>
  <c r="DI29" i="31"/>
  <c r="CO29" i="31"/>
  <c r="CS29" i="31"/>
  <c r="CP29" i="31"/>
  <c r="CT29" i="31"/>
  <c r="DF29" i="31"/>
  <c r="CQ29" i="31"/>
  <c r="CU29" i="31"/>
  <c r="CN29" i="31"/>
  <c r="CR29" i="31"/>
  <c r="CV29" i="31"/>
  <c r="BE29" i="31"/>
  <c r="BM29" i="31"/>
  <c r="BQ29" i="31"/>
  <c r="BY29" i="31"/>
  <c r="CC29" i="31"/>
  <c r="CG29" i="31"/>
  <c r="DJ29" i="31"/>
  <c r="BF29" i="31"/>
  <c r="BN29" i="31"/>
  <c r="BR29" i="31"/>
  <c r="BZ29" i="31"/>
  <c r="CD29" i="31"/>
  <c r="BO29" i="31"/>
  <c r="BS29" i="31"/>
  <c r="CA29" i="31"/>
  <c r="CE29" i="31"/>
  <c r="BP29" i="31"/>
  <c r="BD29" i="31"/>
  <c r="BT29" i="31"/>
  <c r="CB29" i="31"/>
  <c r="CF29" i="31"/>
  <c r="AW29" i="31"/>
  <c r="BA29" i="31"/>
  <c r="AI29" i="31"/>
  <c r="AL29" i="31"/>
  <c r="AX29" i="31"/>
  <c r="BB29" i="31"/>
  <c r="DC16" i="31"/>
  <c r="DG16" i="31"/>
  <c r="DD16" i="31"/>
  <c r="DH16" i="31"/>
  <c r="DE16" i="31"/>
  <c r="DI16" i="31"/>
  <c r="CP16" i="31"/>
  <c r="CT16" i="31"/>
  <c r="CQ16" i="31"/>
  <c r="CU16" i="31"/>
  <c r="DF16" i="31"/>
  <c r="CN16" i="31"/>
  <c r="CR16" i="31"/>
  <c r="CV16" i="31"/>
  <c r="DJ16" i="31"/>
  <c r="CO16" i="31"/>
  <c r="BD16" i="31"/>
  <c r="BP16" i="31"/>
  <c r="BT16" i="31"/>
  <c r="CB16" i="31"/>
  <c r="CF16" i="31"/>
  <c r="BE16" i="31"/>
  <c r="BM16" i="31"/>
  <c r="BQ16" i="31"/>
  <c r="BY16" i="31"/>
  <c r="CC16" i="31"/>
  <c r="CG16" i="31"/>
  <c r="BF16" i="31"/>
  <c r="BN16" i="31"/>
  <c r="BR16" i="31"/>
  <c r="BZ16" i="31"/>
  <c r="CD16" i="31"/>
  <c r="CA16" i="31"/>
  <c r="AN16" i="31"/>
  <c r="AV16" i="31"/>
  <c r="AZ16" i="31"/>
  <c r="CE16" i="31"/>
  <c r="BO16" i="31"/>
  <c r="AL16" i="31"/>
  <c r="AX16" i="31"/>
  <c r="BB16" i="31"/>
  <c r="AY16" i="31"/>
  <c r="AG16" i="31"/>
  <c r="AK16" i="31"/>
  <c r="CS16" i="31"/>
  <c r="BA16" i="31"/>
  <c r="AH16" i="31"/>
  <c r="BB76" i="31"/>
  <c r="BB38" i="31"/>
  <c r="AZ31" i="31"/>
  <c r="AZ29" i="31"/>
  <c r="BB26" i="31"/>
  <c r="AZ25" i="31"/>
  <c r="AU16" i="31"/>
  <c r="BC13" i="31"/>
  <c r="CG130" i="31"/>
  <c r="BM84" i="31"/>
  <c r="CD13" i="31"/>
  <c r="AH130" i="31"/>
  <c r="AH84" i="31"/>
  <c r="AH83" i="31"/>
  <c r="DF83" i="31"/>
  <c r="DJ83" i="31"/>
  <c r="DC83" i="31"/>
  <c r="DG83" i="31"/>
  <c r="DD83" i="31"/>
  <c r="DH83" i="31"/>
  <c r="CN83" i="31"/>
  <c r="CR83" i="31"/>
  <c r="CV83" i="31"/>
  <c r="CO83" i="31"/>
  <c r="CS83" i="31"/>
  <c r="DE83" i="31"/>
  <c r="CP83" i="31"/>
  <c r="CT83" i="31"/>
  <c r="CQ83" i="31"/>
  <c r="CU83" i="31"/>
  <c r="DI83" i="31"/>
  <c r="BO83" i="31"/>
  <c r="BS83" i="31"/>
  <c r="CA83" i="31"/>
  <c r="CE83" i="31"/>
  <c r="BD83" i="31"/>
  <c r="BP83" i="31"/>
  <c r="BT83" i="31"/>
  <c r="CB83" i="31"/>
  <c r="CF83" i="31"/>
  <c r="BE83" i="31"/>
  <c r="BM83" i="31"/>
  <c r="BQ83" i="31"/>
  <c r="BY83" i="31"/>
  <c r="CC83" i="31"/>
  <c r="CG83" i="31"/>
  <c r="BN83" i="31"/>
  <c r="AW83" i="31"/>
  <c r="BA83" i="31"/>
  <c r="BF83" i="31"/>
  <c r="BR83" i="31"/>
  <c r="AL83" i="31"/>
  <c r="AX83" i="31"/>
  <c r="BB83" i="31"/>
  <c r="DF78" i="31"/>
  <c r="DJ78" i="31"/>
  <c r="DC78" i="31"/>
  <c r="DG78" i="31"/>
  <c r="DD78" i="31"/>
  <c r="DH78" i="31"/>
  <c r="DE78" i="31"/>
  <c r="CP78" i="31"/>
  <c r="CT78" i="31"/>
  <c r="DI78" i="31"/>
  <c r="CQ78" i="31"/>
  <c r="CU78" i="31"/>
  <c r="CN78" i="31"/>
  <c r="CR78" i="31"/>
  <c r="CV78" i="31"/>
  <c r="CO78" i="31"/>
  <c r="CS78" i="31"/>
  <c r="BD78" i="31"/>
  <c r="BP78" i="31"/>
  <c r="BT78" i="31"/>
  <c r="CB78" i="31"/>
  <c r="CF78" i="31"/>
  <c r="BE78" i="31"/>
  <c r="BM78" i="31"/>
  <c r="BQ78" i="31"/>
  <c r="BY78" i="31"/>
  <c r="CC78" i="31"/>
  <c r="CG78" i="31"/>
  <c r="BF78" i="31"/>
  <c r="BN78" i="31"/>
  <c r="BR78" i="31"/>
  <c r="BZ78" i="31"/>
  <c r="CD78" i="31"/>
  <c r="CA78" i="31"/>
  <c r="AM78" i="31"/>
  <c r="AU78" i="31"/>
  <c r="AY78" i="31"/>
  <c r="BC78" i="31"/>
  <c r="CE78" i="31"/>
  <c r="AN78" i="31"/>
  <c r="AV78" i="31"/>
  <c r="AZ78" i="31"/>
  <c r="AH76" i="31"/>
  <c r="DF67" i="31"/>
  <c r="DJ67" i="31"/>
  <c r="DC67" i="31"/>
  <c r="DG67" i="31"/>
  <c r="DD67" i="31"/>
  <c r="DH67" i="31"/>
  <c r="CN67" i="31"/>
  <c r="CR67" i="31"/>
  <c r="CV67" i="31"/>
  <c r="CO67" i="31"/>
  <c r="CS67" i="31"/>
  <c r="DE67" i="31"/>
  <c r="CP67" i="31"/>
  <c r="CT67" i="31"/>
  <c r="CQ67" i="31"/>
  <c r="CU67" i="31"/>
  <c r="DI67" i="31"/>
  <c r="BO67" i="31"/>
  <c r="BS67" i="31"/>
  <c r="CA67" i="31"/>
  <c r="CE67" i="31"/>
  <c r="BD67" i="31"/>
  <c r="BP67" i="31"/>
  <c r="BT67" i="31"/>
  <c r="CB67" i="31"/>
  <c r="CF67" i="31"/>
  <c r="BE67" i="31"/>
  <c r="BM67" i="31"/>
  <c r="BQ67" i="31"/>
  <c r="BY67" i="31"/>
  <c r="CC67" i="31"/>
  <c r="CG67" i="31"/>
  <c r="BN67" i="31"/>
  <c r="AW67" i="31"/>
  <c r="BA67" i="31"/>
  <c r="BF67" i="31"/>
  <c r="BR67" i="31"/>
  <c r="AL67" i="31"/>
  <c r="AX67" i="31"/>
  <c r="BB67" i="31"/>
  <c r="DF64" i="31"/>
  <c r="DJ64" i="31"/>
  <c r="DC64" i="31"/>
  <c r="DG64" i="31"/>
  <c r="DD64" i="31"/>
  <c r="DH64" i="31"/>
  <c r="DE64" i="31"/>
  <c r="CP64" i="31"/>
  <c r="CT64" i="31"/>
  <c r="DI64" i="31"/>
  <c r="CQ64" i="31"/>
  <c r="CU64" i="31"/>
  <c r="CN64" i="31"/>
  <c r="CR64" i="31"/>
  <c r="CV64" i="31"/>
  <c r="CS64" i="31"/>
  <c r="CO64" i="31"/>
  <c r="BF64" i="31"/>
  <c r="BN64" i="31"/>
  <c r="BR64" i="31"/>
  <c r="BZ64" i="31"/>
  <c r="CD64" i="31"/>
  <c r="BO64" i="31"/>
  <c r="BS64" i="31"/>
  <c r="CA64" i="31"/>
  <c r="CE64" i="31"/>
  <c r="BD64" i="31"/>
  <c r="BP64" i="31"/>
  <c r="BT64" i="31"/>
  <c r="CB64" i="31"/>
  <c r="CF64" i="31"/>
  <c r="BY64" i="31"/>
  <c r="AM64" i="31"/>
  <c r="AU64" i="31"/>
  <c r="AY64" i="31"/>
  <c r="BC64" i="31"/>
  <c r="AF64" i="31"/>
  <c r="AJ64" i="31"/>
  <c r="CC64" i="31"/>
  <c r="AN64" i="31"/>
  <c r="AV64" i="31"/>
  <c r="AZ64" i="31"/>
  <c r="AG64" i="31"/>
  <c r="AK64" i="31"/>
  <c r="DC22" i="31"/>
  <c r="DG22" i="31"/>
  <c r="DD22" i="31"/>
  <c r="DH22" i="31"/>
  <c r="DE22" i="31"/>
  <c r="DI22" i="31"/>
  <c r="DF22" i="31"/>
  <c r="CQ22" i="31"/>
  <c r="CU22" i="31"/>
  <c r="DJ22" i="31"/>
  <c r="CN22" i="31"/>
  <c r="CR22" i="31"/>
  <c r="CV22" i="31"/>
  <c r="CO22" i="31"/>
  <c r="CS22" i="31"/>
  <c r="CP22" i="31"/>
  <c r="CT22" i="31"/>
  <c r="BD22" i="31"/>
  <c r="BP22" i="31"/>
  <c r="BT22" i="31"/>
  <c r="CB22" i="31"/>
  <c r="CF22" i="31"/>
  <c r="BE22" i="31"/>
  <c r="BM22" i="31"/>
  <c r="BQ22" i="31"/>
  <c r="BY22" i="31"/>
  <c r="CC22" i="31"/>
  <c r="CG22" i="31"/>
  <c r="BF22" i="31"/>
  <c r="BN22" i="31"/>
  <c r="BR22" i="31"/>
  <c r="BZ22" i="31"/>
  <c r="CD22" i="31"/>
  <c r="CE22" i="31"/>
  <c r="BO22" i="31"/>
  <c r="BS22" i="31"/>
  <c r="AM22" i="31"/>
  <c r="AU22" i="31"/>
  <c r="AY22" i="31"/>
  <c r="BC22" i="31"/>
  <c r="AG22" i="31"/>
  <c r="AK22" i="31"/>
  <c r="AN22" i="31"/>
  <c r="AV22" i="31"/>
  <c r="AZ22" i="31"/>
  <c r="AH22" i="31"/>
  <c r="AY117" i="31"/>
  <c r="BA84" i="31"/>
  <c r="AY81" i="31"/>
  <c r="BA76" i="31"/>
  <c r="AY31" i="31"/>
  <c r="AY29" i="31"/>
  <c r="BA26" i="31"/>
  <c r="AY25" i="31"/>
  <c r="BA22" i="31"/>
  <c r="AW13" i="31"/>
  <c r="AM13" i="31"/>
  <c r="CD119" i="31"/>
  <c r="BD81" i="31"/>
  <c r="CG64" i="31"/>
  <c r="DF88" i="31"/>
  <c r="DJ88" i="31"/>
  <c r="DC88" i="31"/>
  <c r="DG88" i="31"/>
  <c r="DD88" i="31"/>
  <c r="DH88" i="31"/>
  <c r="DE88" i="31"/>
  <c r="CP88" i="31"/>
  <c r="CT88" i="31"/>
  <c r="DI88" i="31"/>
  <c r="CQ88" i="31"/>
  <c r="CU88" i="31"/>
  <c r="CN88" i="31"/>
  <c r="CR88" i="31"/>
  <c r="CV88" i="31"/>
  <c r="CS88" i="31"/>
  <c r="CO88" i="31"/>
  <c r="BF88" i="31"/>
  <c r="BN88" i="31"/>
  <c r="BR88" i="31"/>
  <c r="BZ88" i="31"/>
  <c r="CD88" i="31"/>
  <c r="BO88" i="31"/>
  <c r="BS88" i="31"/>
  <c r="CA88" i="31"/>
  <c r="CE88" i="31"/>
  <c r="BD88" i="31"/>
  <c r="BP88" i="31"/>
  <c r="BT88" i="31"/>
  <c r="CB88" i="31"/>
  <c r="CF88" i="31"/>
  <c r="BY88" i="31"/>
  <c r="AM88" i="31"/>
  <c r="AU88" i="31"/>
  <c r="AY88" i="31"/>
  <c r="BC88" i="31"/>
  <c r="CC88" i="31"/>
  <c r="AN88" i="31"/>
  <c r="AV88" i="31"/>
  <c r="AZ88" i="31"/>
  <c r="AK84" i="31"/>
  <c r="AK76" i="31"/>
  <c r="DF63" i="31"/>
  <c r="DJ63" i="31"/>
  <c r="DC63" i="31"/>
  <c r="DG63" i="31"/>
  <c r="DD63" i="31"/>
  <c r="DH63" i="31"/>
  <c r="CN63" i="31"/>
  <c r="CR63" i="31"/>
  <c r="CV63" i="31"/>
  <c r="CO63" i="31"/>
  <c r="CS63" i="31"/>
  <c r="DE63" i="31"/>
  <c r="CP63" i="31"/>
  <c r="CT63" i="31"/>
  <c r="DI63" i="31"/>
  <c r="CQ63" i="31"/>
  <c r="CU63" i="31"/>
  <c r="BO63" i="31"/>
  <c r="BS63" i="31"/>
  <c r="CA63" i="31"/>
  <c r="CE63" i="31"/>
  <c r="BD63" i="31"/>
  <c r="BP63" i="31"/>
  <c r="BT63" i="31"/>
  <c r="CB63" i="31"/>
  <c r="CF63" i="31"/>
  <c r="BE63" i="31"/>
  <c r="BM63" i="31"/>
  <c r="BQ63" i="31"/>
  <c r="BY63" i="31"/>
  <c r="CC63" i="31"/>
  <c r="CG63" i="31"/>
  <c r="BN63" i="31"/>
  <c r="AW63" i="31"/>
  <c r="BA63" i="31"/>
  <c r="BF63" i="31"/>
  <c r="BR63" i="31"/>
  <c r="AL63" i="31"/>
  <c r="AX63" i="31"/>
  <c r="BB63" i="31"/>
  <c r="AV131" i="31"/>
  <c r="AX130" i="31"/>
  <c r="AL130" i="31"/>
  <c r="AV119" i="31"/>
  <c r="AN119" i="31"/>
  <c r="AX118" i="31"/>
  <c r="AV117" i="31"/>
  <c r="AX88" i="31"/>
  <c r="AL88" i="31"/>
  <c r="AV87" i="31"/>
  <c r="AX86" i="31"/>
  <c r="AV85" i="31"/>
  <c r="AN85" i="31"/>
  <c r="AX84" i="31"/>
  <c r="AL84" i="31"/>
  <c r="AV83" i="31"/>
  <c r="AN83" i="31"/>
  <c r="AX82" i="31"/>
  <c r="AL82" i="31"/>
  <c r="AV81" i="31"/>
  <c r="AN81" i="31"/>
  <c r="AX80" i="31"/>
  <c r="AL80" i="31"/>
  <c r="AV79" i="31"/>
  <c r="AN79" i="31"/>
  <c r="AX78" i="31"/>
  <c r="AL78" i="31"/>
  <c r="AV77" i="31"/>
  <c r="AX76" i="31"/>
  <c r="AL76" i="31"/>
  <c r="AV75" i="31"/>
  <c r="AN75" i="31"/>
  <c r="AX74" i="31"/>
  <c r="AV73" i="31"/>
  <c r="AV71" i="31"/>
  <c r="AX70" i="31"/>
  <c r="AX68" i="31"/>
  <c r="AL68" i="31"/>
  <c r="AV67" i="31"/>
  <c r="AN67" i="31"/>
  <c r="AX64" i="31"/>
  <c r="AL64" i="31"/>
  <c r="AV63" i="31"/>
  <c r="AN63" i="31"/>
  <c r="AV61" i="31"/>
  <c r="AX58" i="31"/>
  <c r="AV57" i="31"/>
  <c r="AX54" i="31"/>
  <c r="AX52" i="31"/>
  <c r="AL52" i="31"/>
  <c r="AV51" i="31"/>
  <c r="AX48" i="31"/>
  <c r="AL48" i="31"/>
  <c r="AV47" i="31"/>
  <c r="AN47" i="31"/>
  <c r="AV45" i="31"/>
  <c r="AX42" i="31"/>
  <c r="AV41" i="31"/>
  <c r="AX38" i="31"/>
  <c r="AL38" i="31"/>
  <c r="AX36" i="31"/>
  <c r="AV35" i="31"/>
  <c r="AX32" i="31"/>
  <c r="AV31" i="31"/>
  <c r="AN31" i="31"/>
  <c r="AV29" i="31"/>
  <c r="AN29" i="31"/>
  <c r="AX26" i="31"/>
  <c r="AL26" i="31"/>
  <c r="AV25" i="31"/>
  <c r="AX22" i="31"/>
  <c r="AL22" i="31"/>
  <c r="BC16" i="31"/>
  <c r="CB85" i="31"/>
  <c r="BT81" i="31"/>
  <c r="BQ80" i="31"/>
  <c r="BO78" i="31"/>
  <c r="BM76" i="31"/>
  <c r="BQ64" i="31"/>
  <c r="BE64" i="31"/>
  <c r="CD63" i="31"/>
  <c r="BQ48" i="31"/>
  <c r="BS16" i="31"/>
  <c r="DF130" i="31"/>
  <c r="DJ130" i="31"/>
  <c r="DC130" i="31"/>
  <c r="DG130" i="31"/>
  <c r="DD130" i="31"/>
  <c r="DH130" i="31"/>
  <c r="DE130" i="31"/>
  <c r="CP130" i="31"/>
  <c r="CT130" i="31"/>
  <c r="DI130" i="31"/>
  <c r="CQ130" i="31"/>
  <c r="CU130" i="31"/>
  <c r="CN130" i="31"/>
  <c r="CR130" i="31"/>
  <c r="CV130" i="31"/>
  <c r="CS130" i="31"/>
  <c r="BF130" i="31"/>
  <c r="BN130" i="31"/>
  <c r="BR130" i="31"/>
  <c r="BZ130" i="31"/>
  <c r="CD130" i="31"/>
  <c r="BO130" i="31"/>
  <c r="BS130" i="31"/>
  <c r="CA130" i="31"/>
  <c r="CE130" i="31"/>
  <c r="CO130" i="31"/>
  <c r="BD130" i="31"/>
  <c r="BP130" i="31"/>
  <c r="BT130" i="31"/>
  <c r="CB130" i="31"/>
  <c r="CF130" i="31"/>
  <c r="BY130" i="31"/>
  <c r="AM130" i="31"/>
  <c r="AU130" i="31"/>
  <c r="AY130" i="31"/>
  <c r="BC130" i="31"/>
  <c r="CC130" i="31"/>
  <c r="AN130" i="31"/>
  <c r="AV130" i="31"/>
  <c r="AZ130" i="31"/>
  <c r="AH117" i="31"/>
  <c r="DF117" i="31"/>
  <c r="DJ117" i="31"/>
  <c r="DC117" i="31"/>
  <c r="DG117" i="31"/>
  <c r="DD117" i="31"/>
  <c r="DH117" i="31"/>
  <c r="CN117" i="31"/>
  <c r="CR117" i="31"/>
  <c r="CV117" i="31"/>
  <c r="CO117" i="31"/>
  <c r="CS117" i="31"/>
  <c r="DE117" i="31"/>
  <c r="CP117" i="31"/>
  <c r="CT117" i="31"/>
  <c r="DI117" i="31"/>
  <c r="CQ117" i="31"/>
  <c r="BE117" i="31"/>
  <c r="BM117" i="31"/>
  <c r="BQ117" i="31"/>
  <c r="BY117" i="31"/>
  <c r="CC117" i="31"/>
  <c r="CG117" i="31"/>
  <c r="BF117" i="31"/>
  <c r="BN117" i="31"/>
  <c r="BR117" i="31"/>
  <c r="BZ117" i="31"/>
  <c r="CD117" i="31"/>
  <c r="CU117" i="31"/>
  <c r="BO117" i="31"/>
  <c r="BS117" i="31"/>
  <c r="CA117" i="31"/>
  <c r="CE117" i="31"/>
  <c r="CF117" i="31"/>
  <c r="AW117" i="31"/>
  <c r="BA117" i="31"/>
  <c r="BP117" i="31"/>
  <c r="AL117" i="31"/>
  <c r="AX117" i="31"/>
  <c r="BB117" i="31"/>
  <c r="DF84" i="31"/>
  <c r="DJ84" i="31"/>
  <c r="DC84" i="31"/>
  <c r="DG84" i="31"/>
  <c r="DD84" i="31"/>
  <c r="DH84" i="31"/>
  <c r="DE84" i="31"/>
  <c r="CP84" i="31"/>
  <c r="CT84" i="31"/>
  <c r="DI84" i="31"/>
  <c r="CQ84" i="31"/>
  <c r="CU84" i="31"/>
  <c r="CN84" i="31"/>
  <c r="CR84" i="31"/>
  <c r="CV84" i="31"/>
  <c r="CS84" i="31"/>
  <c r="BF84" i="31"/>
  <c r="BN84" i="31"/>
  <c r="BR84" i="31"/>
  <c r="BZ84" i="31"/>
  <c r="CD84" i="31"/>
  <c r="BO84" i="31"/>
  <c r="BS84" i="31"/>
  <c r="CA84" i="31"/>
  <c r="CE84" i="31"/>
  <c r="CO84" i="31"/>
  <c r="BD84" i="31"/>
  <c r="BP84" i="31"/>
  <c r="BT84" i="31"/>
  <c r="CB84" i="31"/>
  <c r="CF84" i="31"/>
  <c r="BY84" i="31"/>
  <c r="AM84" i="31"/>
  <c r="AU84" i="31"/>
  <c r="AY84" i="31"/>
  <c r="BC84" i="31"/>
  <c r="CC84" i="31"/>
  <c r="AN84" i="31"/>
  <c r="AV84" i="31"/>
  <c r="AZ84" i="31"/>
  <c r="DC26" i="31"/>
  <c r="DG26" i="31"/>
  <c r="DD26" i="31"/>
  <c r="DH26" i="31"/>
  <c r="DE26" i="31"/>
  <c r="DI26" i="31"/>
  <c r="DF26" i="31"/>
  <c r="CQ26" i="31"/>
  <c r="CU26" i="31"/>
  <c r="DJ26" i="31"/>
  <c r="CN26" i="31"/>
  <c r="CR26" i="31"/>
  <c r="CV26" i="31"/>
  <c r="CO26" i="31"/>
  <c r="CS26" i="31"/>
  <c r="CP26" i="31"/>
  <c r="BD26" i="31"/>
  <c r="BP26" i="31"/>
  <c r="BT26" i="31"/>
  <c r="CB26" i="31"/>
  <c r="CF26" i="31"/>
  <c r="BE26" i="31"/>
  <c r="BM26" i="31"/>
  <c r="BQ26" i="31"/>
  <c r="BY26" i="31"/>
  <c r="CC26" i="31"/>
  <c r="CG26" i="31"/>
  <c r="BF26" i="31"/>
  <c r="BN26" i="31"/>
  <c r="BR26" i="31"/>
  <c r="BZ26" i="31"/>
  <c r="CD26" i="31"/>
  <c r="CE26" i="31"/>
  <c r="CT26" i="31"/>
  <c r="BO26" i="31"/>
  <c r="BS26" i="31"/>
  <c r="AM26" i="31"/>
  <c r="AU26" i="31"/>
  <c r="AY26" i="31"/>
  <c r="BC26" i="31"/>
  <c r="AF26" i="31"/>
  <c r="AJ26" i="31"/>
  <c r="AN26" i="31"/>
  <c r="AV26" i="31"/>
  <c r="AZ26" i="31"/>
  <c r="AG26" i="31"/>
  <c r="AK26" i="31"/>
  <c r="AI25" i="31"/>
  <c r="DC25" i="31"/>
  <c r="DG25" i="31"/>
  <c r="DD25" i="31"/>
  <c r="DH25" i="31"/>
  <c r="DE25" i="31"/>
  <c r="DI25" i="31"/>
  <c r="CO25" i="31"/>
  <c r="CS25" i="31"/>
  <c r="CP25" i="31"/>
  <c r="CT25" i="31"/>
  <c r="DF25" i="31"/>
  <c r="CQ25" i="31"/>
  <c r="CU25" i="31"/>
  <c r="CV25" i="31"/>
  <c r="DJ25" i="31"/>
  <c r="CN25" i="31"/>
  <c r="BE25" i="31"/>
  <c r="BM25" i="31"/>
  <c r="BQ25" i="31"/>
  <c r="BY25" i="31"/>
  <c r="CC25" i="31"/>
  <c r="CG25" i="31"/>
  <c r="CR25" i="31"/>
  <c r="BF25" i="31"/>
  <c r="BN25" i="31"/>
  <c r="BR25" i="31"/>
  <c r="BZ25" i="31"/>
  <c r="CD25" i="31"/>
  <c r="BO25" i="31"/>
  <c r="BS25" i="31"/>
  <c r="CA25" i="31"/>
  <c r="CE25" i="31"/>
  <c r="BP25" i="31"/>
  <c r="BD25" i="31"/>
  <c r="BT25" i="31"/>
  <c r="CB25" i="31"/>
  <c r="CF25" i="31"/>
  <c r="AW25" i="31"/>
  <c r="BA25" i="31"/>
  <c r="AL25" i="31"/>
  <c r="AX25" i="31"/>
  <c r="BB25" i="31"/>
  <c r="DC13" i="31"/>
  <c r="DG13" i="31"/>
  <c r="DD13" i="31"/>
  <c r="DH13" i="31"/>
  <c r="DE13" i="31"/>
  <c r="DI13" i="31"/>
  <c r="DF13" i="31"/>
  <c r="CN13" i="31"/>
  <c r="CR13" i="31"/>
  <c r="CV13" i="31"/>
  <c r="DJ13" i="31"/>
  <c r="CO13" i="31"/>
  <c r="CS13" i="31"/>
  <c r="CP13" i="31"/>
  <c r="CT13" i="31"/>
  <c r="CQ13" i="31"/>
  <c r="CU13" i="31"/>
  <c r="BO13" i="31"/>
  <c r="BS13" i="31"/>
  <c r="CA13" i="31"/>
  <c r="CE13" i="31"/>
  <c r="BD13" i="31"/>
  <c r="BP13" i="31"/>
  <c r="BT13" i="31"/>
  <c r="CB13" i="31"/>
  <c r="CF13" i="31"/>
  <c r="BE13" i="31"/>
  <c r="BM13" i="31"/>
  <c r="BQ13" i="31"/>
  <c r="BY13" i="31"/>
  <c r="CC13" i="31"/>
  <c r="CG13" i="31"/>
  <c r="BN13" i="31"/>
  <c r="AL13" i="31"/>
  <c r="AX13" i="31"/>
  <c r="BB13" i="31"/>
  <c r="BF13" i="31"/>
  <c r="BR13" i="31"/>
  <c r="BZ13" i="31"/>
  <c r="AN13" i="31"/>
  <c r="AV13" i="31"/>
  <c r="AZ13" i="31"/>
  <c r="AY13" i="31"/>
  <c r="AI13" i="31"/>
  <c r="BA13" i="31"/>
  <c r="BB130" i="31"/>
  <c r="AZ117" i="31"/>
  <c r="BB84" i="31"/>
  <c r="AZ81" i="31"/>
  <c r="BT117" i="31"/>
  <c r="CG76" i="31"/>
  <c r="BQ38" i="31"/>
  <c r="AH119" i="31"/>
  <c r="DF119" i="31"/>
  <c r="DJ119" i="31"/>
  <c r="DC119" i="31"/>
  <c r="DG119" i="31"/>
  <c r="DD119" i="31"/>
  <c r="DH119" i="31"/>
  <c r="CN119" i="31"/>
  <c r="CR119" i="31"/>
  <c r="CV119" i="31"/>
  <c r="CO119" i="31"/>
  <c r="CS119" i="31"/>
  <c r="DE119" i="31"/>
  <c r="CP119" i="31"/>
  <c r="CT119" i="31"/>
  <c r="CQ119" i="31"/>
  <c r="CU119" i="31"/>
  <c r="DI119" i="31"/>
  <c r="BO119" i="31"/>
  <c r="BS119" i="31"/>
  <c r="CA119" i="31"/>
  <c r="CE119" i="31"/>
  <c r="BD119" i="31"/>
  <c r="BP119" i="31"/>
  <c r="BT119" i="31"/>
  <c r="CB119" i="31"/>
  <c r="CF119" i="31"/>
  <c r="BE119" i="31"/>
  <c r="BM119" i="31"/>
  <c r="BQ119" i="31"/>
  <c r="BY119" i="31"/>
  <c r="CC119" i="31"/>
  <c r="CG119" i="31"/>
  <c r="BN119" i="31"/>
  <c r="AW119" i="31"/>
  <c r="BA119" i="31"/>
  <c r="BF119" i="31"/>
  <c r="BR119" i="31"/>
  <c r="AL119" i="31"/>
  <c r="AX119" i="31"/>
  <c r="BB119" i="31"/>
  <c r="DF86" i="31"/>
  <c r="DJ86" i="31"/>
  <c r="DC86" i="31"/>
  <c r="DG86" i="31"/>
  <c r="DD86" i="31"/>
  <c r="DH86" i="31"/>
  <c r="DE86" i="31"/>
  <c r="CP86" i="31"/>
  <c r="CT86" i="31"/>
  <c r="DI86" i="31"/>
  <c r="CQ86" i="31"/>
  <c r="CU86" i="31"/>
  <c r="CN86" i="31"/>
  <c r="CR86" i="31"/>
  <c r="CV86" i="31"/>
  <c r="CO86" i="31"/>
  <c r="CS86" i="31"/>
  <c r="BD86" i="31"/>
  <c r="BP86" i="31"/>
  <c r="BT86" i="31"/>
  <c r="CB86" i="31"/>
  <c r="CF86" i="31"/>
  <c r="BE86" i="31"/>
  <c r="BM86" i="31"/>
  <c r="BQ86" i="31"/>
  <c r="BY86" i="31"/>
  <c r="CC86" i="31"/>
  <c r="CG86" i="31"/>
  <c r="BF86" i="31"/>
  <c r="BN86" i="31"/>
  <c r="BR86" i="31"/>
  <c r="BZ86" i="31"/>
  <c r="CD86" i="31"/>
  <c r="CA86" i="31"/>
  <c r="AM86" i="31"/>
  <c r="AU86" i="31"/>
  <c r="AY86" i="31"/>
  <c r="BC86" i="31"/>
  <c r="CE86" i="31"/>
  <c r="AN86" i="31"/>
  <c r="AV86" i="31"/>
  <c r="AZ86" i="31"/>
  <c r="AH75" i="31"/>
  <c r="DF75" i="31"/>
  <c r="DJ75" i="31"/>
  <c r="DC75" i="31"/>
  <c r="DG75" i="31"/>
  <c r="DD75" i="31"/>
  <c r="DH75" i="31"/>
  <c r="CN75" i="31"/>
  <c r="CR75" i="31"/>
  <c r="CV75" i="31"/>
  <c r="CO75" i="31"/>
  <c r="CS75" i="31"/>
  <c r="DE75" i="31"/>
  <c r="CP75" i="31"/>
  <c r="CT75" i="31"/>
  <c r="CQ75" i="31"/>
  <c r="CU75" i="31"/>
  <c r="DI75" i="31"/>
  <c r="BO75" i="31"/>
  <c r="BS75" i="31"/>
  <c r="CA75" i="31"/>
  <c r="CE75" i="31"/>
  <c r="BD75" i="31"/>
  <c r="BP75" i="31"/>
  <c r="BT75" i="31"/>
  <c r="CB75" i="31"/>
  <c r="CF75" i="31"/>
  <c r="BE75" i="31"/>
  <c r="BM75" i="31"/>
  <c r="BQ75" i="31"/>
  <c r="BY75" i="31"/>
  <c r="CC75" i="31"/>
  <c r="CG75" i="31"/>
  <c r="BN75" i="31"/>
  <c r="AW75" i="31"/>
  <c r="BA75" i="31"/>
  <c r="BF75" i="31"/>
  <c r="BR75" i="31"/>
  <c r="AL75" i="31"/>
  <c r="AX75" i="31"/>
  <c r="BB75" i="31"/>
  <c r="DF71" i="31"/>
  <c r="DJ71" i="31"/>
  <c r="DC71" i="31"/>
  <c r="DG71" i="31"/>
  <c r="DD71" i="31"/>
  <c r="DH71" i="31"/>
  <c r="CN71" i="31"/>
  <c r="CR71" i="31"/>
  <c r="CV71" i="31"/>
  <c r="CO71" i="31"/>
  <c r="CS71" i="31"/>
  <c r="DE71" i="31"/>
  <c r="CP71" i="31"/>
  <c r="CT71" i="31"/>
  <c r="DI71" i="31"/>
  <c r="CQ71" i="31"/>
  <c r="CU71" i="31"/>
  <c r="BO71" i="31"/>
  <c r="BS71" i="31"/>
  <c r="CA71" i="31"/>
  <c r="CE71" i="31"/>
  <c r="BD71" i="31"/>
  <c r="BP71" i="31"/>
  <c r="BT71" i="31"/>
  <c r="CB71" i="31"/>
  <c r="CF71" i="31"/>
  <c r="BE71" i="31"/>
  <c r="BM71" i="31"/>
  <c r="BQ71" i="31"/>
  <c r="BY71" i="31"/>
  <c r="CC71" i="31"/>
  <c r="CG71" i="31"/>
  <c r="BN71" i="31"/>
  <c r="AW71" i="31"/>
  <c r="BA71" i="31"/>
  <c r="BF71" i="31"/>
  <c r="BR71" i="31"/>
  <c r="AL71" i="31"/>
  <c r="AX71" i="31"/>
  <c r="BB71" i="31"/>
  <c r="AI71" i="31"/>
  <c r="DF68" i="31"/>
  <c r="DJ68" i="31"/>
  <c r="DC68" i="31"/>
  <c r="DG68" i="31"/>
  <c r="DD68" i="31"/>
  <c r="DH68" i="31"/>
  <c r="DE68" i="31"/>
  <c r="CP68" i="31"/>
  <c r="CT68" i="31"/>
  <c r="DI68" i="31"/>
  <c r="CQ68" i="31"/>
  <c r="CU68" i="31"/>
  <c r="CN68" i="31"/>
  <c r="CR68" i="31"/>
  <c r="CV68" i="31"/>
  <c r="CS68" i="31"/>
  <c r="BF68" i="31"/>
  <c r="BN68" i="31"/>
  <c r="BR68" i="31"/>
  <c r="BZ68" i="31"/>
  <c r="CD68" i="31"/>
  <c r="BO68" i="31"/>
  <c r="BS68" i="31"/>
  <c r="CA68" i="31"/>
  <c r="CE68" i="31"/>
  <c r="CO68" i="31"/>
  <c r="BD68" i="31"/>
  <c r="BP68" i="31"/>
  <c r="BT68" i="31"/>
  <c r="CB68" i="31"/>
  <c r="CF68" i="31"/>
  <c r="BY68" i="31"/>
  <c r="AM68" i="31"/>
  <c r="AU68" i="31"/>
  <c r="AY68" i="31"/>
  <c r="BC68" i="31"/>
  <c r="AF68" i="31"/>
  <c r="AJ68" i="31"/>
  <c r="CC68" i="31"/>
  <c r="AN68" i="31"/>
  <c r="AV68" i="31"/>
  <c r="AZ68" i="31"/>
  <c r="AG68" i="31"/>
  <c r="AK68" i="31"/>
  <c r="AJ38" i="31"/>
  <c r="AJ16" i="31"/>
  <c r="BA130" i="31"/>
  <c r="AY119" i="31"/>
  <c r="BA86" i="31"/>
  <c r="AY83" i="31"/>
  <c r="BA78" i="31"/>
  <c r="AY75" i="31"/>
  <c r="AY71" i="31"/>
  <c r="BA68" i="31"/>
  <c r="AY67" i="31"/>
  <c r="BA64" i="31"/>
  <c r="BA38" i="31"/>
  <c r="BQ130" i="31"/>
  <c r="BE130" i="31"/>
  <c r="CB81" i="31"/>
  <c r="BS78" i="31"/>
  <c r="BQ76" i="31"/>
  <c r="BE76" i="31"/>
  <c r="CD75" i="31"/>
  <c r="BZ71" i="31"/>
  <c r="AF131" i="31"/>
  <c r="DF131" i="31"/>
  <c r="DJ131" i="31"/>
  <c r="DC131" i="31"/>
  <c r="DG131" i="31"/>
  <c r="DD131" i="31"/>
  <c r="DH131" i="31"/>
  <c r="CN131" i="31"/>
  <c r="CR131" i="31"/>
  <c r="CV131" i="31"/>
  <c r="CO131" i="31"/>
  <c r="CS131" i="31"/>
  <c r="DE131" i="31"/>
  <c r="CP131" i="31"/>
  <c r="CT131" i="31"/>
  <c r="CQ131" i="31"/>
  <c r="CU131" i="31"/>
  <c r="BE131" i="31"/>
  <c r="BM131" i="31"/>
  <c r="BQ131" i="31"/>
  <c r="BY131" i="31"/>
  <c r="CC131" i="31"/>
  <c r="CG131" i="31"/>
  <c r="DI131" i="31"/>
  <c r="BF131" i="31"/>
  <c r="BN131" i="31"/>
  <c r="BR131" i="31"/>
  <c r="BZ131" i="31"/>
  <c r="CD131" i="31"/>
  <c r="BO131" i="31"/>
  <c r="BS131" i="31"/>
  <c r="CA131" i="31"/>
  <c r="CE131" i="31"/>
  <c r="CF131" i="31"/>
  <c r="AW131" i="31"/>
  <c r="BA131" i="31"/>
  <c r="BP131" i="31"/>
  <c r="AL131" i="31"/>
  <c r="AX131" i="31"/>
  <c r="BB131" i="31"/>
  <c r="AK130" i="31"/>
  <c r="AG130" i="31"/>
  <c r="AH86" i="31"/>
  <c r="AH85" i="31"/>
  <c r="DF85" i="31"/>
  <c r="DJ85" i="31"/>
  <c r="DC85" i="31"/>
  <c r="DG85" i="31"/>
  <c r="DD85" i="31"/>
  <c r="DH85" i="31"/>
  <c r="CN85" i="31"/>
  <c r="CR85" i="31"/>
  <c r="CV85" i="31"/>
  <c r="CO85" i="31"/>
  <c r="CS85" i="31"/>
  <c r="DE85" i="31"/>
  <c r="CP85" i="31"/>
  <c r="CT85" i="31"/>
  <c r="CQ85" i="31"/>
  <c r="DI85" i="31"/>
  <c r="CU85" i="31"/>
  <c r="BE85" i="31"/>
  <c r="BM85" i="31"/>
  <c r="BQ85" i="31"/>
  <c r="BY85" i="31"/>
  <c r="CC85" i="31"/>
  <c r="CG85" i="31"/>
  <c r="BF85" i="31"/>
  <c r="BN85" i="31"/>
  <c r="BR85" i="31"/>
  <c r="BZ85" i="31"/>
  <c r="CD85" i="31"/>
  <c r="BO85" i="31"/>
  <c r="BS85" i="31"/>
  <c r="CA85" i="31"/>
  <c r="CE85" i="31"/>
  <c r="CF85" i="31"/>
  <c r="AW85" i="31"/>
  <c r="BA85" i="31"/>
  <c r="BP85" i="31"/>
  <c r="AL85" i="31"/>
  <c r="AX85" i="31"/>
  <c r="BB85" i="31"/>
  <c r="AG84" i="31"/>
  <c r="DF80" i="31"/>
  <c r="DJ80" i="31"/>
  <c r="DC80" i="31"/>
  <c r="DG80" i="31"/>
  <c r="DD80" i="31"/>
  <c r="DH80" i="31"/>
  <c r="DE80" i="31"/>
  <c r="CP80" i="31"/>
  <c r="CT80" i="31"/>
  <c r="DI80" i="31"/>
  <c r="CQ80" i="31"/>
  <c r="CU80" i="31"/>
  <c r="CN80" i="31"/>
  <c r="CR80" i="31"/>
  <c r="CV80" i="31"/>
  <c r="CS80" i="31"/>
  <c r="CO80" i="31"/>
  <c r="BF80" i="31"/>
  <c r="BN80" i="31"/>
  <c r="BR80" i="31"/>
  <c r="BZ80" i="31"/>
  <c r="CD80" i="31"/>
  <c r="BO80" i="31"/>
  <c r="BS80" i="31"/>
  <c r="CA80" i="31"/>
  <c r="CE80" i="31"/>
  <c r="BD80" i="31"/>
  <c r="BP80" i="31"/>
  <c r="BT80" i="31"/>
  <c r="CB80" i="31"/>
  <c r="CF80" i="31"/>
  <c r="BY80" i="31"/>
  <c r="AM80" i="31"/>
  <c r="AU80" i="31"/>
  <c r="AY80" i="31"/>
  <c r="BC80" i="31"/>
  <c r="CC80" i="31"/>
  <c r="AN80" i="31"/>
  <c r="AV80" i="31"/>
  <c r="AZ80" i="31"/>
  <c r="AH78" i="31"/>
  <c r="AH77" i="31"/>
  <c r="DF77" i="31"/>
  <c r="DJ77" i="31"/>
  <c r="DC77" i="31"/>
  <c r="DG77" i="31"/>
  <c r="DD77" i="31"/>
  <c r="DH77" i="31"/>
  <c r="CN77" i="31"/>
  <c r="CR77" i="31"/>
  <c r="CV77" i="31"/>
  <c r="CO77" i="31"/>
  <c r="CS77" i="31"/>
  <c r="DE77" i="31"/>
  <c r="CP77" i="31"/>
  <c r="CT77" i="31"/>
  <c r="CQ77" i="31"/>
  <c r="CU77" i="31"/>
  <c r="BE77" i="31"/>
  <c r="BM77" i="31"/>
  <c r="BQ77" i="31"/>
  <c r="BY77" i="31"/>
  <c r="CC77" i="31"/>
  <c r="CG77" i="31"/>
  <c r="BF77" i="31"/>
  <c r="BN77" i="31"/>
  <c r="BR77" i="31"/>
  <c r="BZ77" i="31"/>
  <c r="CD77" i="31"/>
  <c r="BO77" i="31"/>
  <c r="BS77" i="31"/>
  <c r="CA77" i="31"/>
  <c r="CE77" i="31"/>
  <c r="DI77" i="31"/>
  <c r="CF77" i="31"/>
  <c r="AW77" i="31"/>
  <c r="BA77" i="31"/>
  <c r="BP77" i="31"/>
  <c r="AL77" i="31"/>
  <c r="AX77" i="31"/>
  <c r="BB77" i="31"/>
  <c r="AG76" i="31"/>
  <c r="DF74" i="31"/>
  <c r="DJ74" i="31"/>
  <c r="DC74" i="31"/>
  <c r="DG74" i="31"/>
  <c r="DD74" i="31"/>
  <c r="DH74" i="31"/>
  <c r="DE74" i="31"/>
  <c r="CP74" i="31"/>
  <c r="CT74" i="31"/>
  <c r="DI74" i="31"/>
  <c r="CQ74" i="31"/>
  <c r="CU74" i="31"/>
  <c r="CN74" i="31"/>
  <c r="CR74" i="31"/>
  <c r="CV74" i="31"/>
  <c r="CO74" i="31"/>
  <c r="CS74" i="31"/>
  <c r="BD74" i="31"/>
  <c r="BP74" i="31"/>
  <c r="BT74" i="31"/>
  <c r="CB74" i="31"/>
  <c r="CF74" i="31"/>
  <c r="BE74" i="31"/>
  <c r="BM74" i="31"/>
  <c r="BQ74" i="31"/>
  <c r="BY74" i="31"/>
  <c r="CC74" i="31"/>
  <c r="CG74" i="31"/>
  <c r="BF74" i="31"/>
  <c r="BN74" i="31"/>
  <c r="BR74" i="31"/>
  <c r="BZ74" i="31"/>
  <c r="CD74" i="31"/>
  <c r="CA74" i="31"/>
  <c r="AM74" i="31"/>
  <c r="AU74" i="31"/>
  <c r="AY74" i="31"/>
  <c r="BC74" i="31"/>
  <c r="CE74" i="31"/>
  <c r="AN74" i="31"/>
  <c r="AV74" i="31"/>
  <c r="AZ74" i="31"/>
  <c r="AF74" i="31"/>
  <c r="DF70" i="31"/>
  <c r="DJ70" i="31"/>
  <c r="DC70" i="31"/>
  <c r="DG70" i="31"/>
  <c r="DD70" i="31"/>
  <c r="DH70" i="31"/>
  <c r="DE70" i="31"/>
  <c r="CP70" i="31"/>
  <c r="CT70" i="31"/>
  <c r="DI70" i="31"/>
  <c r="CQ70" i="31"/>
  <c r="CU70" i="31"/>
  <c r="CN70" i="31"/>
  <c r="CR70" i="31"/>
  <c r="CV70" i="31"/>
  <c r="CO70" i="31"/>
  <c r="CS70" i="31"/>
  <c r="BD70" i="31"/>
  <c r="BP70" i="31"/>
  <c r="BT70" i="31"/>
  <c r="CB70" i="31"/>
  <c r="CF70" i="31"/>
  <c r="BE70" i="31"/>
  <c r="BM70" i="31"/>
  <c r="BQ70" i="31"/>
  <c r="BY70" i="31"/>
  <c r="CC70" i="31"/>
  <c r="CG70" i="31"/>
  <c r="BF70" i="31"/>
  <c r="BN70" i="31"/>
  <c r="BR70" i="31"/>
  <c r="BZ70" i="31"/>
  <c r="CD70" i="31"/>
  <c r="CA70" i="31"/>
  <c r="AM70" i="31"/>
  <c r="AU70" i="31"/>
  <c r="AY70" i="31"/>
  <c r="BC70" i="31"/>
  <c r="CE70" i="31"/>
  <c r="AN70" i="31"/>
  <c r="AV70" i="31"/>
  <c r="AZ70" i="31"/>
  <c r="AH70" i="31"/>
  <c r="DF61" i="31"/>
  <c r="DJ61" i="31"/>
  <c r="DC61" i="31"/>
  <c r="DG61" i="31"/>
  <c r="DD61" i="31"/>
  <c r="DH61" i="31"/>
  <c r="CN61" i="31"/>
  <c r="CR61" i="31"/>
  <c r="CV61" i="31"/>
  <c r="CO61" i="31"/>
  <c r="CS61" i="31"/>
  <c r="DE61" i="31"/>
  <c r="CP61" i="31"/>
  <c r="CT61" i="31"/>
  <c r="CQ61" i="31"/>
  <c r="CU61" i="31"/>
  <c r="BE61" i="31"/>
  <c r="BM61" i="31"/>
  <c r="BQ61" i="31"/>
  <c r="BY61" i="31"/>
  <c r="CC61" i="31"/>
  <c r="CG61" i="31"/>
  <c r="DI61" i="31"/>
  <c r="BF61" i="31"/>
  <c r="BN61" i="31"/>
  <c r="BR61" i="31"/>
  <c r="BZ61" i="31"/>
  <c r="CD61" i="31"/>
  <c r="BO61" i="31"/>
  <c r="BS61" i="31"/>
  <c r="CA61" i="31"/>
  <c r="CE61" i="31"/>
  <c r="CF61" i="31"/>
  <c r="AW61" i="31"/>
  <c r="BA61" i="31"/>
  <c r="AI61" i="31"/>
  <c r="BP61" i="31"/>
  <c r="AL61" i="31"/>
  <c r="AX61" i="31"/>
  <c r="BB61" i="31"/>
  <c r="DF58" i="31"/>
  <c r="DJ58" i="31"/>
  <c r="DC58" i="31"/>
  <c r="DG58" i="31"/>
  <c r="DD58" i="31"/>
  <c r="DH58" i="31"/>
  <c r="DE58" i="31"/>
  <c r="CP58" i="31"/>
  <c r="CT58" i="31"/>
  <c r="DI58" i="31"/>
  <c r="CQ58" i="31"/>
  <c r="CU58" i="31"/>
  <c r="CN58" i="31"/>
  <c r="CR58" i="31"/>
  <c r="CV58" i="31"/>
  <c r="CO58" i="31"/>
  <c r="CS58" i="31"/>
  <c r="BD58" i="31"/>
  <c r="BP58" i="31"/>
  <c r="BT58" i="31"/>
  <c r="CB58" i="31"/>
  <c r="CF58" i="31"/>
  <c r="BE58" i="31"/>
  <c r="BM58" i="31"/>
  <c r="BQ58" i="31"/>
  <c r="BY58" i="31"/>
  <c r="CC58" i="31"/>
  <c r="CG58" i="31"/>
  <c r="BF58" i="31"/>
  <c r="BN58" i="31"/>
  <c r="BR58" i="31"/>
  <c r="BZ58" i="31"/>
  <c r="CD58" i="31"/>
  <c r="CA58" i="31"/>
  <c r="AM58" i="31"/>
  <c r="AU58" i="31"/>
  <c r="AY58" i="31"/>
  <c r="BC58" i="31"/>
  <c r="AF58" i="31"/>
  <c r="AJ58" i="31"/>
  <c r="CE58" i="31"/>
  <c r="AN58" i="31"/>
  <c r="AV58" i="31"/>
  <c r="AZ58" i="31"/>
  <c r="AG58" i="31"/>
  <c r="AK58" i="31"/>
  <c r="AI57" i="31"/>
  <c r="DF57" i="31"/>
  <c r="DJ57" i="31"/>
  <c r="DC57" i="31"/>
  <c r="DG57" i="31"/>
  <c r="DD57" i="31"/>
  <c r="DH57" i="31"/>
  <c r="CN57" i="31"/>
  <c r="CR57" i="31"/>
  <c r="CV57" i="31"/>
  <c r="CO57" i="31"/>
  <c r="CS57" i="31"/>
  <c r="DE57" i="31"/>
  <c r="CP57" i="31"/>
  <c r="CT57" i="31"/>
  <c r="DI57" i="31"/>
  <c r="CQ57" i="31"/>
  <c r="BE57" i="31"/>
  <c r="BM57" i="31"/>
  <c r="BQ57" i="31"/>
  <c r="BY57" i="31"/>
  <c r="CC57" i="31"/>
  <c r="CG57" i="31"/>
  <c r="BF57" i="31"/>
  <c r="BN57" i="31"/>
  <c r="BR57" i="31"/>
  <c r="BZ57" i="31"/>
  <c r="CD57" i="31"/>
  <c r="CU57" i="31"/>
  <c r="BO57" i="31"/>
  <c r="BS57" i="31"/>
  <c r="CA57" i="31"/>
  <c r="CE57" i="31"/>
  <c r="CF57" i="31"/>
  <c r="AW57" i="31"/>
  <c r="BA57" i="31"/>
  <c r="BP57" i="31"/>
  <c r="AL57" i="31"/>
  <c r="AX57" i="31"/>
  <c r="BB57" i="31"/>
  <c r="DC52" i="31"/>
  <c r="DG52" i="31"/>
  <c r="DD52" i="31"/>
  <c r="DH52" i="31"/>
  <c r="DE52" i="31"/>
  <c r="DI52" i="31"/>
  <c r="DF52" i="31"/>
  <c r="DJ52" i="31"/>
  <c r="CP52" i="31"/>
  <c r="CT52" i="31"/>
  <c r="CQ52" i="31"/>
  <c r="CU52" i="31"/>
  <c r="CN52" i="31"/>
  <c r="CR52" i="31"/>
  <c r="CV52" i="31"/>
  <c r="CS52" i="31"/>
  <c r="BF52" i="31"/>
  <c r="BN52" i="31"/>
  <c r="BR52" i="31"/>
  <c r="BZ52" i="31"/>
  <c r="CD52" i="31"/>
  <c r="BO52" i="31"/>
  <c r="BS52" i="31"/>
  <c r="CA52" i="31"/>
  <c r="CE52" i="31"/>
  <c r="CO52" i="31"/>
  <c r="BD52" i="31"/>
  <c r="BP52" i="31"/>
  <c r="BT52" i="31"/>
  <c r="CB52" i="31"/>
  <c r="CF52" i="31"/>
  <c r="BY52" i="31"/>
  <c r="AM52" i="31"/>
  <c r="AU52" i="31"/>
  <c r="AY52" i="31"/>
  <c r="BC52" i="31"/>
  <c r="AF52" i="31"/>
  <c r="AJ52" i="31"/>
  <c r="CC52" i="31"/>
  <c r="AN52" i="31"/>
  <c r="AV52" i="31"/>
  <c r="AZ52" i="31"/>
  <c r="AG52" i="31"/>
  <c r="AK52" i="31"/>
  <c r="DC51" i="31"/>
  <c r="DG51" i="31"/>
  <c r="DD51" i="31"/>
  <c r="DH51" i="31"/>
  <c r="DE51" i="31"/>
  <c r="DI51" i="31"/>
  <c r="DF51" i="31"/>
  <c r="CN51" i="31"/>
  <c r="CR51" i="31"/>
  <c r="CV51" i="31"/>
  <c r="CO51" i="31"/>
  <c r="CS51" i="31"/>
  <c r="DJ51" i="31"/>
  <c r="CP51" i="31"/>
  <c r="CT51" i="31"/>
  <c r="CQ51" i="31"/>
  <c r="CU51" i="31"/>
  <c r="BO51" i="31"/>
  <c r="BS51" i="31"/>
  <c r="CA51" i="31"/>
  <c r="CE51" i="31"/>
  <c r="BD51" i="31"/>
  <c r="BP51" i="31"/>
  <c r="BT51" i="31"/>
  <c r="CB51" i="31"/>
  <c r="CF51" i="31"/>
  <c r="BE51" i="31"/>
  <c r="BM51" i="31"/>
  <c r="BQ51" i="31"/>
  <c r="BY51" i="31"/>
  <c r="CC51" i="31"/>
  <c r="CG51" i="31"/>
  <c r="BN51" i="31"/>
  <c r="AW51" i="31"/>
  <c r="BA51" i="31"/>
  <c r="BF51" i="31"/>
  <c r="BR51" i="31"/>
  <c r="AL51" i="31"/>
  <c r="AX51" i="31"/>
  <c r="BB51" i="31"/>
  <c r="DC48" i="31"/>
  <c r="DG48" i="31"/>
  <c r="DD48" i="31"/>
  <c r="DH48" i="31"/>
  <c r="DE48" i="31"/>
  <c r="DI48" i="31"/>
  <c r="DF48" i="31"/>
  <c r="DJ48" i="31"/>
  <c r="CP48" i="31"/>
  <c r="CT48" i="31"/>
  <c r="CQ48" i="31"/>
  <c r="CU48" i="31"/>
  <c r="CN48" i="31"/>
  <c r="CR48" i="31"/>
  <c r="CV48" i="31"/>
  <c r="CS48" i="31"/>
  <c r="CO48" i="31"/>
  <c r="BF48" i="31"/>
  <c r="BN48" i="31"/>
  <c r="BR48" i="31"/>
  <c r="BZ48" i="31"/>
  <c r="CD48" i="31"/>
  <c r="BO48" i="31"/>
  <c r="BS48" i="31"/>
  <c r="CA48" i="31"/>
  <c r="CE48" i="31"/>
  <c r="BD48" i="31"/>
  <c r="BP48" i="31"/>
  <c r="BT48" i="31"/>
  <c r="CB48" i="31"/>
  <c r="CF48" i="31"/>
  <c r="BY48" i="31"/>
  <c r="AM48" i="31"/>
  <c r="AU48" i="31"/>
  <c r="AY48" i="31"/>
  <c r="BC48" i="31"/>
  <c r="AF48" i="31"/>
  <c r="AJ48" i="31"/>
  <c r="CC48" i="31"/>
  <c r="AN48" i="31"/>
  <c r="AV48" i="31"/>
  <c r="AZ48" i="31"/>
  <c r="AG48" i="31"/>
  <c r="AK48" i="31"/>
  <c r="AI38" i="31"/>
  <c r="AI26" i="31"/>
  <c r="AJ22" i="31"/>
  <c r="AI16" i="31"/>
  <c r="AJ131" i="31"/>
  <c r="AJ130" i="31"/>
  <c r="AF130" i="31"/>
  <c r="DF118" i="31"/>
  <c r="DJ118" i="31"/>
  <c r="DC118" i="31"/>
  <c r="DG118" i="31"/>
  <c r="DD118" i="31"/>
  <c r="DH118" i="31"/>
  <c r="DE118" i="31"/>
  <c r="CP118" i="31"/>
  <c r="CT118" i="31"/>
  <c r="DI118" i="31"/>
  <c r="CQ118" i="31"/>
  <c r="CU118" i="31"/>
  <c r="CN118" i="31"/>
  <c r="CR118" i="31"/>
  <c r="CV118" i="31"/>
  <c r="CO118" i="31"/>
  <c r="CS118" i="31"/>
  <c r="BD118" i="31"/>
  <c r="BP118" i="31"/>
  <c r="BT118" i="31"/>
  <c r="CB118" i="31"/>
  <c r="CF118" i="31"/>
  <c r="BE118" i="31"/>
  <c r="BM118" i="31"/>
  <c r="BQ118" i="31"/>
  <c r="BY118" i="31"/>
  <c r="CC118" i="31"/>
  <c r="CG118" i="31"/>
  <c r="BF118" i="31"/>
  <c r="BN118" i="31"/>
  <c r="BR118" i="31"/>
  <c r="BZ118" i="31"/>
  <c r="CD118" i="31"/>
  <c r="CA118" i="31"/>
  <c r="AM118" i="31"/>
  <c r="AU118" i="31"/>
  <c r="AY118" i="31"/>
  <c r="BC118" i="31"/>
  <c r="CE118" i="31"/>
  <c r="AN118" i="31"/>
  <c r="AV118" i="31"/>
  <c r="AZ118" i="31"/>
  <c r="AI117" i="31"/>
  <c r="AH88" i="31"/>
  <c r="AH87" i="31"/>
  <c r="DF87" i="31"/>
  <c r="DJ87" i="31"/>
  <c r="DC87" i="31"/>
  <c r="DG87" i="31"/>
  <c r="DD87" i="31"/>
  <c r="DH87" i="31"/>
  <c r="CN87" i="31"/>
  <c r="CR87" i="31"/>
  <c r="CV87" i="31"/>
  <c r="CO87" i="31"/>
  <c r="CS87" i="31"/>
  <c r="DE87" i="31"/>
  <c r="CP87" i="31"/>
  <c r="CT87" i="31"/>
  <c r="DI87" i="31"/>
  <c r="CQ87" i="31"/>
  <c r="CU87" i="31"/>
  <c r="BO87" i="31"/>
  <c r="BS87" i="31"/>
  <c r="CA87" i="31"/>
  <c r="CE87" i="31"/>
  <c r="BD87" i="31"/>
  <c r="BP87" i="31"/>
  <c r="BT87" i="31"/>
  <c r="CB87" i="31"/>
  <c r="CF87" i="31"/>
  <c r="BE87" i="31"/>
  <c r="BM87" i="31"/>
  <c r="BQ87" i="31"/>
  <c r="BY87" i="31"/>
  <c r="CC87" i="31"/>
  <c r="CG87" i="31"/>
  <c r="BN87" i="31"/>
  <c r="AW87" i="31"/>
  <c r="BA87" i="31"/>
  <c r="BF87" i="31"/>
  <c r="BR87" i="31"/>
  <c r="AL87" i="31"/>
  <c r="AX87" i="31"/>
  <c r="BB87" i="31"/>
  <c r="AK86" i="31"/>
  <c r="AG86" i="31"/>
  <c r="AJ84" i="31"/>
  <c r="AF84" i="31"/>
  <c r="DF82" i="31"/>
  <c r="DJ82" i="31"/>
  <c r="DC82" i="31"/>
  <c r="DG82" i="31"/>
  <c r="DD82" i="31"/>
  <c r="DH82" i="31"/>
  <c r="DE82" i="31"/>
  <c r="CP82" i="31"/>
  <c r="CT82" i="31"/>
  <c r="DI82" i="31"/>
  <c r="CQ82" i="31"/>
  <c r="CU82" i="31"/>
  <c r="CN82" i="31"/>
  <c r="CR82" i="31"/>
  <c r="CV82" i="31"/>
  <c r="CO82" i="31"/>
  <c r="CS82" i="31"/>
  <c r="BD82" i="31"/>
  <c r="BP82" i="31"/>
  <c r="BT82" i="31"/>
  <c r="CB82" i="31"/>
  <c r="CF82" i="31"/>
  <c r="BE82" i="31"/>
  <c r="BM82" i="31"/>
  <c r="BQ82" i="31"/>
  <c r="BY82" i="31"/>
  <c r="CC82" i="31"/>
  <c r="CG82" i="31"/>
  <c r="BF82" i="31"/>
  <c r="BN82" i="31"/>
  <c r="BR82" i="31"/>
  <c r="BZ82" i="31"/>
  <c r="CD82" i="31"/>
  <c r="CA82" i="31"/>
  <c r="AM82" i="31"/>
  <c r="AU82" i="31"/>
  <c r="AY82" i="31"/>
  <c r="BC82" i="31"/>
  <c r="CE82" i="31"/>
  <c r="AN82" i="31"/>
  <c r="AV82" i="31"/>
  <c r="AZ82" i="31"/>
  <c r="AI81" i="31"/>
  <c r="AH80" i="31"/>
  <c r="AH79" i="31"/>
  <c r="DF79" i="31"/>
  <c r="DJ79" i="31"/>
  <c r="DC79" i="31"/>
  <c r="DG79" i="31"/>
  <c r="DD79" i="31"/>
  <c r="DH79" i="31"/>
  <c r="CN79" i="31"/>
  <c r="CR79" i="31"/>
  <c r="CV79" i="31"/>
  <c r="CO79" i="31"/>
  <c r="CS79" i="31"/>
  <c r="DE79" i="31"/>
  <c r="CP79" i="31"/>
  <c r="CT79" i="31"/>
  <c r="DI79" i="31"/>
  <c r="CQ79" i="31"/>
  <c r="CU79" i="31"/>
  <c r="BO79" i="31"/>
  <c r="BS79" i="31"/>
  <c r="CA79" i="31"/>
  <c r="CE79" i="31"/>
  <c r="BD79" i="31"/>
  <c r="BP79" i="31"/>
  <c r="BT79" i="31"/>
  <c r="CB79" i="31"/>
  <c r="CF79" i="31"/>
  <c r="BE79" i="31"/>
  <c r="BM79" i="31"/>
  <c r="BQ79" i="31"/>
  <c r="BY79" i="31"/>
  <c r="CC79" i="31"/>
  <c r="CG79" i="31"/>
  <c r="BN79" i="31"/>
  <c r="AW79" i="31"/>
  <c r="BA79" i="31"/>
  <c r="BF79" i="31"/>
  <c r="BR79" i="31"/>
  <c r="AL79" i="31"/>
  <c r="AX79" i="31"/>
  <c r="BB79" i="31"/>
  <c r="AK78" i="31"/>
  <c r="AG78" i="31"/>
  <c r="AJ76" i="31"/>
  <c r="AF76" i="31"/>
  <c r="AI74" i="31"/>
  <c r="AH73" i="31"/>
  <c r="DF73" i="31"/>
  <c r="DJ73" i="31"/>
  <c r="DC73" i="31"/>
  <c r="DG73" i="31"/>
  <c r="DD73" i="31"/>
  <c r="DH73" i="31"/>
  <c r="CN73" i="31"/>
  <c r="CR73" i="31"/>
  <c r="CV73" i="31"/>
  <c r="CO73" i="31"/>
  <c r="CS73" i="31"/>
  <c r="DE73" i="31"/>
  <c r="CP73" i="31"/>
  <c r="CT73" i="31"/>
  <c r="DI73" i="31"/>
  <c r="CQ73" i="31"/>
  <c r="BE73" i="31"/>
  <c r="BM73" i="31"/>
  <c r="BQ73" i="31"/>
  <c r="BY73" i="31"/>
  <c r="CC73" i="31"/>
  <c r="CG73" i="31"/>
  <c r="BF73" i="31"/>
  <c r="BN73" i="31"/>
  <c r="BR73" i="31"/>
  <c r="BZ73" i="31"/>
  <c r="CD73" i="31"/>
  <c r="CU73" i="31"/>
  <c r="BO73" i="31"/>
  <c r="BS73" i="31"/>
  <c r="CA73" i="31"/>
  <c r="CE73" i="31"/>
  <c r="CF73" i="31"/>
  <c r="AW73" i="31"/>
  <c r="BA73" i="31"/>
  <c r="BP73" i="31"/>
  <c r="AL73" i="31"/>
  <c r="AX73" i="31"/>
  <c r="BB73" i="31"/>
  <c r="AI70" i="31"/>
  <c r="AI68" i="31"/>
  <c r="AI64" i="31"/>
  <c r="DC54" i="31"/>
  <c r="DG54" i="31"/>
  <c r="DD54" i="31"/>
  <c r="DH54" i="31"/>
  <c r="DE54" i="31"/>
  <c r="DI54" i="31"/>
  <c r="DF54" i="31"/>
  <c r="DJ54" i="31"/>
  <c r="CP54" i="31"/>
  <c r="CT54" i="31"/>
  <c r="CQ54" i="31"/>
  <c r="CU54" i="31"/>
  <c r="CN54" i="31"/>
  <c r="CR54" i="31"/>
  <c r="CV54" i="31"/>
  <c r="CO54" i="31"/>
  <c r="CS54" i="31"/>
  <c r="BD54" i="31"/>
  <c r="BP54" i="31"/>
  <c r="BT54" i="31"/>
  <c r="CB54" i="31"/>
  <c r="CF54" i="31"/>
  <c r="BE54" i="31"/>
  <c r="BM54" i="31"/>
  <c r="BQ54" i="31"/>
  <c r="BY54" i="31"/>
  <c r="CC54" i="31"/>
  <c r="CG54" i="31"/>
  <c r="BF54" i="31"/>
  <c r="BN54" i="31"/>
  <c r="BR54" i="31"/>
  <c r="BZ54" i="31"/>
  <c r="CD54" i="31"/>
  <c r="CA54" i="31"/>
  <c r="AM54" i="31"/>
  <c r="AU54" i="31"/>
  <c r="AY54" i="31"/>
  <c r="BC54" i="31"/>
  <c r="AG54" i="31"/>
  <c r="AK54" i="31"/>
  <c r="CE54" i="31"/>
  <c r="AN54" i="31"/>
  <c r="AV54" i="31"/>
  <c r="AZ54" i="31"/>
  <c r="AH54" i="31"/>
  <c r="DC47" i="31"/>
  <c r="DG47" i="31"/>
  <c r="DD47" i="31"/>
  <c r="DH47" i="31"/>
  <c r="DE47" i="31"/>
  <c r="DI47" i="31"/>
  <c r="DF47" i="31"/>
  <c r="DJ47" i="31"/>
  <c r="CN47" i="31"/>
  <c r="CR47" i="31"/>
  <c r="CV47" i="31"/>
  <c r="CO47" i="31"/>
  <c r="CS47" i="31"/>
  <c r="CP47" i="31"/>
  <c r="CT47" i="31"/>
  <c r="CQ47" i="31"/>
  <c r="CU47" i="31"/>
  <c r="BO47" i="31"/>
  <c r="BS47" i="31"/>
  <c r="CA47" i="31"/>
  <c r="CE47" i="31"/>
  <c r="BD47" i="31"/>
  <c r="BP47" i="31"/>
  <c r="BT47" i="31"/>
  <c r="CB47" i="31"/>
  <c r="CF47" i="31"/>
  <c r="BE47" i="31"/>
  <c r="BM47" i="31"/>
  <c r="BQ47" i="31"/>
  <c r="BY47" i="31"/>
  <c r="CC47" i="31"/>
  <c r="CG47" i="31"/>
  <c r="BN47" i="31"/>
  <c r="AW47" i="31"/>
  <c r="BA47" i="31"/>
  <c r="BF47" i="31"/>
  <c r="BR47" i="31"/>
  <c r="AL47" i="31"/>
  <c r="AX47" i="31"/>
  <c r="BB47" i="31"/>
  <c r="DC45" i="31"/>
  <c r="DG45" i="31"/>
  <c r="DD45" i="31"/>
  <c r="DH45" i="31"/>
  <c r="DE45" i="31"/>
  <c r="DI45" i="31"/>
  <c r="DF45" i="31"/>
  <c r="CN45" i="31"/>
  <c r="CR45" i="31"/>
  <c r="CV45" i="31"/>
  <c r="CO45" i="31"/>
  <c r="CS45" i="31"/>
  <c r="CP45" i="31"/>
  <c r="CT45" i="31"/>
  <c r="CQ45" i="31"/>
  <c r="DJ45" i="31"/>
  <c r="CU45" i="31"/>
  <c r="BE45" i="31"/>
  <c r="BM45" i="31"/>
  <c r="BQ45" i="31"/>
  <c r="BY45" i="31"/>
  <c r="CC45" i="31"/>
  <c r="CG45" i="31"/>
  <c r="BF45" i="31"/>
  <c r="BN45" i="31"/>
  <c r="BR45" i="31"/>
  <c r="BZ45" i="31"/>
  <c r="CD45" i="31"/>
  <c r="BO45" i="31"/>
  <c r="BS45" i="31"/>
  <c r="CA45" i="31"/>
  <c r="CE45" i="31"/>
  <c r="CF45" i="31"/>
  <c r="AW45" i="31"/>
  <c r="BA45" i="31"/>
  <c r="AI45" i="31"/>
  <c r="BP45" i="31"/>
  <c r="AL45" i="31"/>
  <c r="AX45" i="31"/>
  <c r="BB45" i="31"/>
  <c r="DC42" i="31"/>
  <c r="DG42" i="31"/>
  <c r="DD42" i="31"/>
  <c r="DH42" i="31"/>
  <c r="DE42" i="31"/>
  <c r="DI42" i="31"/>
  <c r="DF42" i="31"/>
  <c r="CQ42" i="31"/>
  <c r="CU42" i="31"/>
  <c r="DJ42" i="31"/>
  <c r="CN42" i="31"/>
  <c r="CR42" i="31"/>
  <c r="CV42" i="31"/>
  <c r="CO42" i="31"/>
  <c r="CS42" i="31"/>
  <c r="CP42" i="31"/>
  <c r="CT42" i="31"/>
  <c r="BD42" i="31"/>
  <c r="BP42" i="31"/>
  <c r="BT42" i="31"/>
  <c r="CB42" i="31"/>
  <c r="CF42" i="31"/>
  <c r="BE42" i="31"/>
  <c r="BM42" i="31"/>
  <c r="BQ42" i="31"/>
  <c r="BY42" i="31"/>
  <c r="CC42" i="31"/>
  <c r="CG42" i="31"/>
  <c r="BF42" i="31"/>
  <c r="BN42" i="31"/>
  <c r="BR42" i="31"/>
  <c r="BZ42" i="31"/>
  <c r="CD42" i="31"/>
  <c r="CA42" i="31"/>
  <c r="AM42" i="31"/>
  <c r="AU42" i="31"/>
  <c r="AY42" i="31"/>
  <c r="BC42" i="31"/>
  <c r="AF42" i="31"/>
  <c r="AJ42" i="31"/>
  <c r="CE42" i="31"/>
  <c r="AN42" i="31"/>
  <c r="AV42" i="31"/>
  <c r="AZ42" i="31"/>
  <c r="AG42" i="31"/>
  <c r="AK42" i="31"/>
  <c r="AI41" i="31"/>
  <c r="DC41" i="31"/>
  <c r="DG41" i="31"/>
  <c r="DD41" i="31"/>
  <c r="DH41" i="31"/>
  <c r="DE41" i="31"/>
  <c r="DI41" i="31"/>
  <c r="CO41" i="31"/>
  <c r="CS41" i="31"/>
  <c r="CP41" i="31"/>
  <c r="CT41" i="31"/>
  <c r="DF41" i="31"/>
  <c r="CQ41" i="31"/>
  <c r="CU41" i="31"/>
  <c r="CV41" i="31"/>
  <c r="DJ41" i="31"/>
  <c r="CN41" i="31"/>
  <c r="BE41" i="31"/>
  <c r="BM41" i="31"/>
  <c r="BQ41" i="31"/>
  <c r="BY41" i="31"/>
  <c r="CC41" i="31"/>
  <c r="CG41" i="31"/>
  <c r="BF41" i="31"/>
  <c r="BN41" i="31"/>
  <c r="BR41" i="31"/>
  <c r="BZ41" i="31"/>
  <c r="CD41" i="31"/>
  <c r="CR41" i="31"/>
  <c r="BO41" i="31"/>
  <c r="BS41" i="31"/>
  <c r="CA41" i="31"/>
  <c r="CE41" i="31"/>
  <c r="CF41" i="31"/>
  <c r="AW41" i="31"/>
  <c r="BA41" i="31"/>
  <c r="BP41" i="31"/>
  <c r="AL41" i="31"/>
  <c r="AX41" i="31"/>
  <c r="BB41" i="31"/>
  <c r="AF38" i="31"/>
  <c r="DC36" i="31"/>
  <c r="DG36" i="31"/>
  <c r="DD36" i="31"/>
  <c r="DH36" i="31"/>
  <c r="DE36" i="31"/>
  <c r="DI36" i="31"/>
  <c r="DF36" i="31"/>
  <c r="CQ36" i="31"/>
  <c r="CU36" i="31"/>
  <c r="DJ36" i="31"/>
  <c r="CN36" i="31"/>
  <c r="CR36" i="31"/>
  <c r="CV36" i="31"/>
  <c r="CO36" i="31"/>
  <c r="CS36" i="31"/>
  <c r="CP36" i="31"/>
  <c r="CT36" i="31"/>
  <c r="BF36" i="31"/>
  <c r="BN36" i="31"/>
  <c r="BR36" i="31"/>
  <c r="BZ36" i="31"/>
  <c r="CD36" i="31"/>
  <c r="BO36" i="31"/>
  <c r="BS36" i="31"/>
  <c r="CA36" i="31"/>
  <c r="CE36" i="31"/>
  <c r="BD36" i="31"/>
  <c r="BP36" i="31"/>
  <c r="BT36" i="31"/>
  <c r="CB36" i="31"/>
  <c r="CF36" i="31"/>
  <c r="CC36" i="31"/>
  <c r="BM36" i="31"/>
  <c r="CG36" i="31"/>
  <c r="BE36" i="31"/>
  <c r="BQ36" i="31"/>
  <c r="AM36" i="31"/>
  <c r="AU36" i="31"/>
  <c r="AY36" i="31"/>
  <c r="BC36" i="31"/>
  <c r="AF36" i="31"/>
  <c r="AJ36" i="31"/>
  <c r="AN36" i="31"/>
  <c r="AV36" i="31"/>
  <c r="AZ36" i="31"/>
  <c r="AG36" i="31"/>
  <c r="AK36" i="31"/>
  <c r="DC35" i="31"/>
  <c r="DG35" i="31"/>
  <c r="DD35" i="31"/>
  <c r="DH35" i="31"/>
  <c r="DE35" i="31"/>
  <c r="DI35" i="31"/>
  <c r="CO35" i="31"/>
  <c r="CS35" i="31"/>
  <c r="CP35" i="31"/>
  <c r="CT35" i="31"/>
  <c r="DF35" i="31"/>
  <c r="CQ35" i="31"/>
  <c r="CU35" i="31"/>
  <c r="CN35" i="31"/>
  <c r="DJ35" i="31"/>
  <c r="CR35" i="31"/>
  <c r="BO35" i="31"/>
  <c r="BS35" i="31"/>
  <c r="CA35" i="31"/>
  <c r="CE35" i="31"/>
  <c r="BD35" i="31"/>
  <c r="BP35" i="31"/>
  <c r="BT35" i="31"/>
  <c r="CB35" i="31"/>
  <c r="CF35" i="31"/>
  <c r="CV35" i="31"/>
  <c r="BE35" i="31"/>
  <c r="BM35" i="31"/>
  <c r="BQ35" i="31"/>
  <c r="BY35" i="31"/>
  <c r="CC35" i="31"/>
  <c r="CG35" i="31"/>
  <c r="BF35" i="31"/>
  <c r="BR35" i="31"/>
  <c r="BZ35" i="31"/>
  <c r="CD35" i="31"/>
  <c r="BN35" i="31"/>
  <c r="AW35" i="31"/>
  <c r="BA35" i="31"/>
  <c r="AL35" i="31"/>
  <c r="AX35" i="31"/>
  <c r="BB35" i="31"/>
  <c r="DC32" i="31"/>
  <c r="DG32" i="31"/>
  <c r="DD32" i="31"/>
  <c r="DH32" i="31"/>
  <c r="DE32" i="31"/>
  <c r="DI32" i="31"/>
  <c r="DF32" i="31"/>
  <c r="CQ32" i="31"/>
  <c r="CU32" i="31"/>
  <c r="DJ32" i="31"/>
  <c r="CN32" i="31"/>
  <c r="CR32" i="31"/>
  <c r="CV32" i="31"/>
  <c r="CO32" i="31"/>
  <c r="CS32" i="31"/>
  <c r="CT32" i="31"/>
  <c r="CP32" i="31"/>
  <c r="BF32" i="31"/>
  <c r="BN32" i="31"/>
  <c r="BR32" i="31"/>
  <c r="BZ32" i="31"/>
  <c r="CD32" i="31"/>
  <c r="BO32" i="31"/>
  <c r="BS32" i="31"/>
  <c r="CA32" i="31"/>
  <c r="CE32" i="31"/>
  <c r="BD32" i="31"/>
  <c r="BP32" i="31"/>
  <c r="BT32" i="31"/>
  <c r="CB32" i="31"/>
  <c r="CF32" i="31"/>
  <c r="CC32" i="31"/>
  <c r="BM32" i="31"/>
  <c r="CG32" i="31"/>
  <c r="BE32" i="31"/>
  <c r="BQ32" i="31"/>
  <c r="AM32" i="31"/>
  <c r="AU32" i="31"/>
  <c r="AY32" i="31"/>
  <c r="BC32" i="31"/>
  <c r="AF32" i="31"/>
  <c r="AJ32" i="31"/>
  <c r="AN32" i="31"/>
  <c r="AV32" i="31"/>
  <c r="AZ32" i="31"/>
  <c r="AG32" i="31"/>
  <c r="AK32" i="31"/>
  <c r="AI31" i="31"/>
  <c r="AH26" i="31"/>
  <c r="AI22" i="31"/>
  <c r="AF16" i="31"/>
  <c r="AF12" i="31"/>
  <c r="DC12" i="31"/>
  <c r="DG12" i="31"/>
  <c r="DD12" i="31"/>
  <c r="DH12" i="31"/>
  <c r="DE12" i="31"/>
  <c r="DI12" i="31"/>
  <c r="CP12" i="31"/>
  <c r="CT12" i="31"/>
  <c r="CQ12" i="31"/>
  <c r="CU12" i="31"/>
  <c r="DF12" i="31"/>
  <c r="CN12" i="31"/>
  <c r="CR12" i="31"/>
  <c r="CV12" i="31"/>
  <c r="DJ12" i="31"/>
  <c r="CO12" i="31"/>
  <c r="BD12" i="31"/>
  <c r="BP12" i="31"/>
  <c r="BT12" i="31"/>
  <c r="CB12" i="31"/>
  <c r="CF12" i="31"/>
  <c r="CS12" i="31"/>
  <c r="BE12" i="31"/>
  <c r="BM12" i="31"/>
  <c r="BQ12" i="31"/>
  <c r="BY12" i="31"/>
  <c r="CC12" i="31"/>
  <c r="CG12" i="31"/>
  <c r="BF12" i="31"/>
  <c r="BN12" i="31"/>
  <c r="BR12" i="31"/>
  <c r="BZ12" i="31"/>
  <c r="CD12" i="31"/>
  <c r="CA12" i="31"/>
  <c r="AN12" i="31"/>
  <c r="AV12" i="31"/>
  <c r="AZ12" i="31"/>
  <c r="CE12" i="31"/>
  <c r="BO12" i="31"/>
  <c r="AL12" i="31"/>
  <c r="AX12" i="31"/>
  <c r="BB12" i="31"/>
  <c r="AY12" i="31"/>
  <c r="AH12" i="31"/>
  <c r="BS12" i="31"/>
  <c r="BA12" i="31"/>
  <c r="AI12" i="31"/>
  <c r="DC11" i="31"/>
  <c r="DG11" i="31"/>
  <c r="DD11" i="31"/>
  <c r="DH11" i="31"/>
  <c r="DE11" i="31"/>
  <c r="DI11" i="31"/>
  <c r="DF11" i="31"/>
  <c r="CN11" i="31"/>
  <c r="CR11" i="31"/>
  <c r="CV11" i="31"/>
  <c r="DJ11" i="31"/>
  <c r="CO11" i="31"/>
  <c r="CS11" i="31"/>
  <c r="CP11" i="31"/>
  <c r="CT11" i="31"/>
  <c r="CU11" i="31"/>
  <c r="BE11" i="31"/>
  <c r="BM11" i="31"/>
  <c r="BQ11" i="31"/>
  <c r="BY11" i="31"/>
  <c r="CC11" i="31"/>
  <c r="BO11" i="31"/>
  <c r="BS11" i="31"/>
  <c r="BR11" i="31"/>
  <c r="CB11" i="31"/>
  <c r="CG11" i="31"/>
  <c r="BT11" i="31"/>
  <c r="CD11" i="31"/>
  <c r="BD11" i="31"/>
  <c r="BN11" i="31"/>
  <c r="BZ11" i="31"/>
  <c r="CE11" i="31"/>
  <c r="CF11" i="31"/>
  <c r="AL11" i="31"/>
  <c r="AX11" i="31"/>
  <c r="BB11" i="31"/>
  <c r="CQ11" i="31"/>
  <c r="AM11" i="31"/>
  <c r="BP11" i="31"/>
  <c r="AN11" i="31"/>
  <c r="AV11" i="31"/>
  <c r="AZ11" i="31"/>
  <c r="BF11" i="31"/>
  <c r="AY11" i="31"/>
  <c r="BA11" i="31"/>
  <c r="BC131" i="31"/>
  <c r="AU131" i="31"/>
  <c r="AM131" i="31"/>
  <c r="AW130" i="31"/>
  <c r="BC119" i="31"/>
  <c r="AU119" i="31"/>
  <c r="AM119" i="31"/>
  <c r="AW118" i="31"/>
  <c r="BC117" i="31"/>
  <c r="AU117" i="31"/>
  <c r="AM117" i="31"/>
  <c r="AW88" i="31"/>
  <c r="BC87" i="31"/>
  <c r="AU87" i="31"/>
  <c r="AM87" i="31"/>
  <c r="AW86" i="31"/>
  <c r="BC85" i="31"/>
  <c r="AU85" i="31"/>
  <c r="AM85" i="31"/>
  <c r="AW84" i="31"/>
  <c r="BC83" i="31"/>
  <c r="AU83" i="31"/>
  <c r="AM83" i="31"/>
  <c r="AW82" i="31"/>
  <c r="BC81" i="31"/>
  <c r="AU81" i="31"/>
  <c r="AM81" i="31"/>
  <c r="AW80" i="31"/>
  <c r="BC79" i="31"/>
  <c r="AU79" i="31"/>
  <c r="AM79" i="31"/>
  <c r="AW78" i="31"/>
  <c r="BC77" i="31"/>
  <c r="AU77" i="31"/>
  <c r="AM77" i="31"/>
  <c r="AW76" i="31"/>
  <c r="BC75" i="31"/>
  <c r="AU75" i="31"/>
  <c r="AM75" i="31"/>
  <c r="AW74" i="31"/>
  <c r="BC73" i="31"/>
  <c r="AU73" i="31"/>
  <c r="AM73" i="31"/>
  <c r="BC71" i="31"/>
  <c r="AU71" i="31"/>
  <c r="AM71" i="31"/>
  <c r="AW70" i="31"/>
  <c r="AW68" i="31"/>
  <c r="BC67" i="31"/>
  <c r="AU67" i="31"/>
  <c r="AM67" i="31"/>
  <c r="AW64" i="31"/>
  <c r="BC63" i="31"/>
  <c r="AU63" i="31"/>
  <c r="AM63" i="31"/>
  <c r="BC61" i="31"/>
  <c r="AU61" i="31"/>
  <c r="AM61" i="31"/>
  <c r="AW58" i="31"/>
  <c r="BC57" i="31"/>
  <c r="AU57" i="31"/>
  <c r="AM57" i="31"/>
  <c r="AW54" i="31"/>
  <c r="AW52" i="31"/>
  <c r="BC51" i="31"/>
  <c r="AU51" i="31"/>
  <c r="AM51" i="31"/>
  <c r="AW48" i="31"/>
  <c r="BC47" i="31"/>
  <c r="AU47" i="31"/>
  <c r="AM47" i="31"/>
  <c r="BC45" i="31"/>
  <c r="AU45" i="31"/>
  <c r="AM45" i="31"/>
  <c r="AW42" i="31"/>
  <c r="BC41" i="31"/>
  <c r="AU41" i="31"/>
  <c r="AM41" i="31"/>
  <c r="AW38" i="31"/>
  <c r="AW36" i="31"/>
  <c r="BC35" i="31"/>
  <c r="AU35" i="31"/>
  <c r="AM35" i="31"/>
  <c r="AW32" i="31"/>
  <c r="BC31" i="31"/>
  <c r="AU31" i="31"/>
  <c r="AM31" i="31"/>
  <c r="BC29" i="31"/>
  <c r="AU29" i="31"/>
  <c r="AM29" i="31"/>
  <c r="AW26" i="31"/>
  <c r="BC25" i="31"/>
  <c r="AU25" i="31"/>
  <c r="AM25" i="31"/>
  <c r="AW22" i="31"/>
  <c r="AW16" i="31"/>
  <c r="AM16" i="31"/>
  <c r="AW12" i="31"/>
  <c r="AM12" i="31"/>
  <c r="CB117" i="31"/>
  <c r="BD117" i="31"/>
  <c r="CG88" i="31"/>
  <c r="BS86" i="31"/>
  <c r="BT85" i="31"/>
  <c r="BQ84" i="31"/>
  <c r="BE84" i="31"/>
  <c r="CD83" i="31"/>
  <c r="BO82" i="31"/>
  <c r="BM80" i="31"/>
  <c r="BZ79" i="31"/>
  <c r="CB73" i="31"/>
  <c r="BD73" i="31"/>
  <c r="BS70" i="31"/>
  <c r="BQ68" i="31"/>
  <c r="BE68" i="31"/>
  <c r="CD67" i="31"/>
  <c r="BM64" i="31"/>
  <c r="BZ63" i="31"/>
  <c r="CB57" i="31"/>
  <c r="BD57" i="31"/>
  <c r="BS54" i="31"/>
  <c r="BQ52" i="31"/>
  <c r="BE52" i="31"/>
  <c r="CD51" i="31"/>
  <c r="BM48" i="31"/>
  <c r="BZ47" i="31"/>
  <c r="CB41" i="31"/>
  <c r="BD41" i="31"/>
  <c r="CC38" i="31"/>
  <c r="BY36" i="31"/>
  <c r="CA11" i="31"/>
  <c r="DF72" i="31"/>
  <c r="DJ72" i="31"/>
  <c r="DC72" i="31"/>
  <c r="DG72" i="31"/>
  <c r="DD72" i="31"/>
  <c r="DH72" i="31"/>
  <c r="DE72" i="31"/>
  <c r="CP72" i="31"/>
  <c r="CT72" i="31"/>
  <c r="DI72" i="31"/>
  <c r="CQ72" i="31"/>
  <c r="CU72" i="31"/>
  <c r="CN72" i="31"/>
  <c r="CR72" i="31"/>
  <c r="CV72" i="31"/>
  <c r="CS72" i="31"/>
  <c r="CO72" i="31"/>
  <c r="BF72" i="31"/>
  <c r="BN72" i="31"/>
  <c r="BR72" i="31"/>
  <c r="BZ72" i="31"/>
  <c r="CD72" i="31"/>
  <c r="BO72" i="31"/>
  <c r="BS72" i="31"/>
  <c r="CA72" i="31"/>
  <c r="CE72" i="31"/>
  <c r="BD72" i="31"/>
  <c r="BP72" i="31"/>
  <c r="BT72" i="31"/>
  <c r="CB72" i="31"/>
  <c r="CF72" i="31"/>
  <c r="DF69" i="31"/>
  <c r="DJ69" i="31"/>
  <c r="DC69" i="31"/>
  <c r="DG69" i="31"/>
  <c r="DD69" i="31"/>
  <c r="DH69" i="31"/>
  <c r="CN69" i="31"/>
  <c r="CR69" i="31"/>
  <c r="CV69" i="31"/>
  <c r="CO69" i="31"/>
  <c r="CS69" i="31"/>
  <c r="DE69" i="31"/>
  <c r="CP69" i="31"/>
  <c r="CT69" i="31"/>
  <c r="CQ69" i="31"/>
  <c r="CU69" i="31"/>
  <c r="BE69" i="31"/>
  <c r="BM69" i="31"/>
  <c r="BQ69" i="31"/>
  <c r="BY69" i="31"/>
  <c r="CC69" i="31"/>
  <c r="CG69" i="31"/>
  <c r="BF69" i="31"/>
  <c r="BN69" i="31"/>
  <c r="BR69" i="31"/>
  <c r="BZ69" i="31"/>
  <c r="CD69" i="31"/>
  <c r="DI69" i="31"/>
  <c r="BO69" i="31"/>
  <c r="BS69" i="31"/>
  <c r="CA69" i="31"/>
  <c r="CE69" i="31"/>
  <c r="DF66" i="31"/>
  <c r="DJ66" i="31"/>
  <c r="DC66" i="31"/>
  <c r="DG66" i="31"/>
  <c r="DD66" i="31"/>
  <c r="DH66" i="31"/>
  <c r="DE66" i="31"/>
  <c r="CP66" i="31"/>
  <c r="CT66" i="31"/>
  <c r="DI66" i="31"/>
  <c r="CQ66" i="31"/>
  <c r="CU66" i="31"/>
  <c r="CN66" i="31"/>
  <c r="CR66" i="31"/>
  <c r="CV66" i="31"/>
  <c r="CO66" i="31"/>
  <c r="CS66" i="31"/>
  <c r="BD66" i="31"/>
  <c r="BP66" i="31"/>
  <c r="BT66" i="31"/>
  <c r="CB66" i="31"/>
  <c r="CF66" i="31"/>
  <c r="BE66" i="31"/>
  <c r="BM66" i="31"/>
  <c r="BQ66" i="31"/>
  <c r="BY66" i="31"/>
  <c r="CC66" i="31"/>
  <c r="CG66" i="31"/>
  <c r="BF66" i="31"/>
  <c r="BN66" i="31"/>
  <c r="BR66" i="31"/>
  <c r="BZ66" i="31"/>
  <c r="CD66" i="31"/>
  <c r="AI65" i="31"/>
  <c r="DF65" i="31"/>
  <c r="DJ65" i="31"/>
  <c r="DC65" i="31"/>
  <c r="DG65" i="31"/>
  <c r="DD65" i="31"/>
  <c r="DH65" i="31"/>
  <c r="CN65" i="31"/>
  <c r="CR65" i="31"/>
  <c r="CV65" i="31"/>
  <c r="CO65" i="31"/>
  <c r="CS65" i="31"/>
  <c r="DE65" i="31"/>
  <c r="CP65" i="31"/>
  <c r="CT65" i="31"/>
  <c r="DI65" i="31"/>
  <c r="CQ65" i="31"/>
  <c r="BE65" i="31"/>
  <c r="BM65" i="31"/>
  <c r="BQ65" i="31"/>
  <c r="BY65" i="31"/>
  <c r="CC65" i="31"/>
  <c r="CG65" i="31"/>
  <c r="BF65" i="31"/>
  <c r="BN65" i="31"/>
  <c r="BR65" i="31"/>
  <c r="BZ65" i="31"/>
  <c r="CD65" i="31"/>
  <c r="CU65" i="31"/>
  <c r="BO65" i="31"/>
  <c r="BS65" i="31"/>
  <c r="CA65" i="31"/>
  <c r="CE65" i="31"/>
  <c r="AJ62" i="31"/>
  <c r="AF62" i="31"/>
  <c r="DF60" i="31"/>
  <c r="DJ60" i="31"/>
  <c r="DC60" i="31"/>
  <c r="DG60" i="31"/>
  <c r="DD60" i="31"/>
  <c r="DH60" i="31"/>
  <c r="DE60" i="31"/>
  <c r="CP60" i="31"/>
  <c r="CT60" i="31"/>
  <c r="DI60" i="31"/>
  <c r="CQ60" i="31"/>
  <c r="CU60" i="31"/>
  <c r="CN60" i="31"/>
  <c r="CR60" i="31"/>
  <c r="CV60" i="31"/>
  <c r="CS60" i="31"/>
  <c r="BF60" i="31"/>
  <c r="BN60" i="31"/>
  <c r="BR60" i="31"/>
  <c r="BZ60" i="31"/>
  <c r="CD60" i="31"/>
  <c r="BO60" i="31"/>
  <c r="BS60" i="31"/>
  <c r="CA60" i="31"/>
  <c r="CE60" i="31"/>
  <c r="CO60" i="31"/>
  <c r="BD60" i="31"/>
  <c r="BP60" i="31"/>
  <c r="BT60" i="31"/>
  <c r="CB60" i="31"/>
  <c r="CF60" i="31"/>
  <c r="DF59" i="31"/>
  <c r="DJ59" i="31"/>
  <c r="DC59" i="31"/>
  <c r="DG59" i="31"/>
  <c r="DD59" i="31"/>
  <c r="DH59" i="31"/>
  <c r="CN59" i="31"/>
  <c r="CR59" i="31"/>
  <c r="CV59" i="31"/>
  <c r="CO59" i="31"/>
  <c r="CS59" i="31"/>
  <c r="DE59" i="31"/>
  <c r="CP59" i="31"/>
  <c r="CT59" i="31"/>
  <c r="CQ59" i="31"/>
  <c r="CU59" i="31"/>
  <c r="DI59" i="31"/>
  <c r="BO59" i="31"/>
  <c r="BS59" i="31"/>
  <c r="CA59" i="31"/>
  <c r="CE59" i="31"/>
  <c r="BD59" i="31"/>
  <c r="BP59" i="31"/>
  <c r="BT59" i="31"/>
  <c r="CB59" i="31"/>
  <c r="CF59" i="31"/>
  <c r="BE59" i="31"/>
  <c r="BM59" i="31"/>
  <c r="BQ59" i="31"/>
  <c r="BY59" i="31"/>
  <c r="CC59" i="31"/>
  <c r="CG59" i="31"/>
  <c r="DC56" i="31"/>
  <c r="DD56" i="31"/>
  <c r="DE56" i="31"/>
  <c r="DF56" i="31"/>
  <c r="DJ56" i="31"/>
  <c r="DG56" i="31"/>
  <c r="DH56" i="31"/>
  <c r="CP56" i="31"/>
  <c r="CT56" i="31"/>
  <c r="DI56" i="31"/>
  <c r="CQ56" i="31"/>
  <c r="CU56" i="31"/>
  <c r="CN56" i="31"/>
  <c r="CR56" i="31"/>
  <c r="CV56" i="31"/>
  <c r="CS56" i="31"/>
  <c r="CO56" i="31"/>
  <c r="BF56" i="31"/>
  <c r="BN56" i="31"/>
  <c r="BR56" i="31"/>
  <c r="BZ56" i="31"/>
  <c r="CD56" i="31"/>
  <c r="BO56" i="31"/>
  <c r="BS56" i="31"/>
  <c r="CA56" i="31"/>
  <c r="CE56" i="31"/>
  <c r="BD56" i="31"/>
  <c r="BP56" i="31"/>
  <c r="BT56" i="31"/>
  <c r="CB56" i="31"/>
  <c r="CF56" i="31"/>
  <c r="AI55" i="31"/>
  <c r="DC53" i="31"/>
  <c r="DG53" i="31"/>
  <c r="DD53" i="31"/>
  <c r="DH53" i="31"/>
  <c r="DE53" i="31"/>
  <c r="DI53" i="31"/>
  <c r="DF53" i="31"/>
  <c r="CN53" i="31"/>
  <c r="CR53" i="31"/>
  <c r="CV53" i="31"/>
  <c r="CO53" i="31"/>
  <c r="CS53" i="31"/>
  <c r="CP53" i="31"/>
  <c r="CT53" i="31"/>
  <c r="DJ53" i="31"/>
  <c r="CQ53" i="31"/>
  <c r="CU53" i="31"/>
  <c r="BE53" i="31"/>
  <c r="BM53" i="31"/>
  <c r="BQ53" i="31"/>
  <c r="BY53" i="31"/>
  <c r="CC53" i="31"/>
  <c r="CG53" i="31"/>
  <c r="BF53" i="31"/>
  <c r="BN53" i="31"/>
  <c r="BR53" i="31"/>
  <c r="BZ53" i="31"/>
  <c r="CD53" i="31"/>
  <c r="BO53" i="31"/>
  <c r="BS53" i="31"/>
  <c r="CA53" i="31"/>
  <c r="CE53" i="31"/>
  <c r="DC50" i="31"/>
  <c r="DG50" i="31"/>
  <c r="DD50" i="31"/>
  <c r="DH50" i="31"/>
  <c r="DE50" i="31"/>
  <c r="DI50" i="31"/>
  <c r="DF50" i="31"/>
  <c r="DJ50" i="31"/>
  <c r="CP50" i="31"/>
  <c r="CT50" i="31"/>
  <c r="CQ50" i="31"/>
  <c r="CU50" i="31"/>
  <c r="CN50" i="31"/>
  <c r="CR50" i="31"/>
  <c r="CV50" i="31"/>
  <c r="CO50" i="31"/>
  <c r="CS50" i="31"/>
  <c r="BD50" i="31"/>
  <c r="BP50" i="31"/>
  <c r="BT50" i="31"/>
  <c r="CB50" i="31"/>
  <c r="CF50" i="31"/>
  <c r="BE50" i="31"/>
  <c r="BM50" i="31"/>
  <c r="BQ50" i="31"/>
  <c r="BY50" i="31"/>
  <c r="CC50" i="31"/>
  <c r="CG50" i="31"/>
  <c r="BF50" i="31"/>
  <c r="BN50" i="31"/>
  <c r="BR50" i="31"/>
  <c r="BZ50" i="31"/>
  <c r="CD50" i="31"/>
  <c r="AI49" i="31"/>
  <c r="DC49" i="31"/>
  <c r="DG49" i="31"/>
  <c r="DD49" i="31"/>
  <c r="DH49" i="31"/>
  <c r="DE49" i="31"/>
  <c r="DI49" i="31"/>
  <c r="DF49" i="31"/>
  <c r="CN49" i="31"/>
  <c r="CR49" i="31"/>
  <c r="CV49" i="31"/>
  <c r="DJ49" i="31"/>
  <c r="CO49" i="31"/>
  <c r="CS49" i="31"/>
  <c r="CP49" i="31"/>
  <c r="CT49" i="31"/>
  <c r="CQ49" i="31"/>
  <c r="BE49" i="31"/>
  <c r="BM49" i="31"/>
  <c r="BQ49" i="31"/>
  <c r="BY49" i="31"/>
  <c r="CC49" i="31"/>
  <c r="CG49" i="31"/>
  <c r="BF49" i="31"/>
  <c r="BN49" i="31"/>
  <c r="BR49" i="31"/>
  <c r="BZ49" i="31"/>
  <c r="CD49" i="31"/>
  <c r="CU49" i="31"/>
  <c r="BO49" i="31"/>
  <c r="BS49" i="31"/>
  <c r="CA49" i="31"/>
  <c r="CE49" i="31"/>
  <c r="AJ46" i="31"/>
  <c r="AF46" i="31"/>
  <c r="DC44" i="31"/>
  <c r="DG44" i="31"/>
  <c r="DD44" i="31"/>
  <c r="DH44" i="31"/>
  <c r="DE44" i="31"/>
  <c r="DI44" i="31"/>
  <c r="DF44" i="31"/>
  <c r="CQ44" i="31"/>
  <c r="CU44" i="31"/>
  <c r="DJ44" i="31"/>
  <c r="CN44" i="31"/>
  <c r="CR44" i="31"/>
  <c r="CV44" i="31"/>
  <c r="CO44" i="31"/>
  <c r="CS44" i="31"/>
  <c r="CP44" i="31"/>
  <c r="CT44" i="31"/>
  <c r="BF44" i="31"/>
  <c r="BN44" i="31"/>
  <c r="BR44" i="31"/>
  <c r="BZ44" i="31"/>
  <c r="CD44" i="31"/>
  <c r="BO44" i="31"/>
  <c r="BS44" i="31"/>
  <c r="CA44" i="31"/>
  <c r="CE44" i="31"/>
  <c r="BD44" i="31"/>
  <c r="BP44" i="31"/>
  <c r="BT44" i="31"/>
  <c r="CB44" i="31"/>
  <c r="CF44" i="31"/>
  <c r="DC43" i="31"/>
  <c r="DG43" i="31"/>
  <c r="DD43" i="31"/>
  <c r="DH43" i="31"/>
  <c r="DE43" i="31"/>
  <c r="DI43" i="31"/>
  <c r="CO43" i="31"/>
  <c r="CS43" i="31"/>
  <c r="CP43" i="31"/>
  <c r="CT43" i="31"/>
  <c r="DF43" i="31"/>
  <c r="CQ43" i="31"/>
  <c r="CU43" i="31"/>
  <c r="CN43" i="31"/>
  <c r="DJ43" i="31"/>
  <c r="CR43" i="31"/>
  <c r="BO43" i="31"/>
  <c r="BS43" i="31"/>
  <c r="CA43" i="31"/>
  <c r="CE43" i="31"/>
  <c r="CV43" i="31"/>
  <c r="BD43" i="31"/>
  <c r="BP43" i="31"/>
  <c r="BT43" i="31"/>
  <c r="CB43" i="31"/>
  <c r="CF43" i="31"/>
  <c r="BE43" i="31"/>
  <c r="BM43" i="31"/>
  <c r="BQ43" i="31"/>
  <c r="BY43" i="31"/>
  <c r="CC43" i="31"/>
  <c r="CG43" i="31"/>
  <c r="DC40" i="31"/>
  <c r="DG40" i="31"/>
  <c r="DD40" i="31"/>
  <c r="DH40" i="31"/>
  <c r="DE40" i="31"/>
  <c r="DI40" i="31"/>
  <c r="DF40" i="31"/>
  <c r="CQ40" i="31"/>
  <c r="CU40" i="31"/>
  <c r="DJ40" i="31"/>
  <c r="CN40" i="31"/>
  <c r="CR40" i="31"/>
  <c r="CV40" i="31"/>
  <c r="CO40" i="31"/>
  <c r="CS40" i="31"/>
  <c r="CT40" i="31"/>
  <c r="BF40" i="31"/>
  <c r="BN40" i="31"/>
  <c r="BR40" i="31"/>
  <c r="BZ40" i="31"/>
  <c r="CD40" i="31"/>
  <c r="CP40" i="31"/>
  <c r="BD40" i="31"/>
  <c r="BP40" i="31"/>
  <c r="BT40" i="31"/>
  <c r="CB40" i="31"/>
  <c r="CF40" i="31"/>
  <c r="BE40" i="31"/>
  <c r="BO40" i="31"/>
  <c r="CA40" i="31"/>
  <c r="BQ40" i="31"/>
  <c r="CC40" i="31"/>
  <c r="BS40" i="31"/>
  <c r="CE40" i="31"/>
  <c r="AI39" i="31"/>
  <c r="DC37" i="31"/>
  <c r="DG37" i="31"/>
  <c r="DD37" i="31"/>
  <c r="DH37" i="31"/>
  <c r="DE37" i="31"/>
  <c r="DI37" i="31"/>
  <c r="CO37" i="31"/>
  <c r="CS37" i="31"/>
  <c r="CP37" i="31"/>
  <c r="CT37" i="31"/>
  <c r="DF37" i="31"/>
  <c r="CQ37" i="31"/>
  <c r="CU37" i="31"/>
  <c r="CN37" i="31"/>
  <c r="CR37" i="31"/>
  <c r="CV37" i="31"/>
  <c r="BE37" i="31"/>
  <c r="BM37" i="31"/>
  <c r="BQ37" i="31"/>
  <c r="BY37" i="31"/>
  <c r="CC37" i="31"/>
  <c r="CG37" i="31"/>
  <c r="BF37" i="31"/>
  <c r="BN37" i="31"/>
  <c r="DJ37" i="31"/>
  <c r="BO37" i="31"/>
  <c r="BS37" i="31"/>
  <c r="CA37" i="31"/>
  <c r="CE37" i="31"/>
  <c r="BP37" i="31"/>
  <c r="CB37" i="31"/>
  <c r="BD37" i="31"/>
  <c r="BR37" i="31"/>
  <c r="CD37" i="31"/>
  <c r="BT37" i="31"/>
  <c r="CF37" i="31"/>
  <c r="DC34" i="31"/>
  <c r="DG34" i="31"/>
  <c r="DD34" i="31"/>
  <c r="DH34" i="31"/>
  <c r="DE34" i="31"/>
  <c r="DI34" i="31"/>
  <c r="DF34" i="31"/>
  <c r="CQ34" i="31"/>
  <c r="CU34" i="31"/>
  <c r="DJ34" i="31"/>
  <c r="CN34" i="31"/>
  <c r="CR34" i="31"/>
  <c r="CV34" i="31"/>
  <c r="CO34" i="31"/>
  <c r="CS34" i="31"/>
  <c r="CP34" i="31"/>
  <c r="CT34" i="31"/>
  <c r="BD34" i="31"/>
  <c r="BP34" i="31"/>
  <c r="BT34" i="31"/>
  <c r="CB34" i="31"/>
  <c r="CF34" i="31"/>
  <c r="BE34" i="31"/>
  <c r="BM34" i="31"/>
  <c r="BQ34" i="31"/>
  <c r="BY34" i="31"/>
  <c r="CC34" i="31"/>
  <c r="CG34" i="31"/>
  <c r="BF34" i="31"/>
  <c r="BN34" i="31"/>
  <c r="BR34" i="31"/>
  <c r="BZ34" i="31"/>
  <c r="CD34" i="31"/>
  <c r="CE34" i="31"/>
  <c r="BO34" i="31"/>
  <c r="BS34" i="31"/>
  <c r="AI33" i="31"/>
  <c r="DC33" i="31"/>
  <c r="DG33" i="31"/>
  <c r="DD33" i="31"/>
  <c r="DH33" i="31"/>
  <c r="DE33" i="31"/>
  <c r="DI33" i="31"/>
  <c r="CO33" i="31"/>
  <c r="CS33" i="31"/>
  <c r="CP33" i="31"/>
  <c r="CT33" i="31"/>
  <c r="DF33" i="31"/>
  <c r="CQ33" i="31"/>
  <c r="CU33" i="31"/>
  <c r="CV33" i="31"/>
  <c r="DJ33" i="31"/>
  <c r="CN33" i="31"/>
  <c r="BE33" i="31"/>
  <c r="BM33" i="31"/>
  <c r="BQ33" i="31"/>
  <c r="BY33" i="31"/>
  <c r="CC33" i="31"/>
  <c r="CG33" i="31"/>
  <c r="BF33" i="31"/>
  <c r="BN33" i="31"/>
  <c r="BR33" i="31"/>
  <c r="BZ33" i="31"/>
  <c r="CD33" i="31"/>
  <c r="CR33" i="31"/>
  <c r="BO33" i="31"/>
  <c r="BS33" i="31"/>
  <c r="CA33" i="31"/>
  <c r="CE33" i="31"/>
  <c r="BP33" i="31"/>
  <c r="BD33" i="31"/>
  <c r="BT33" i="31"/>
  <c r="CB33" i="31"/>
  <c r="AJ30" i="31"/>
  <c r="AF30" i="31"/>
  <c r="DC28" i="31"/>
  <c r="DG28" i="31"/>
  <c r="DD28" i="31"/>
  <c r="DH28" i="31"/>
  <c r="DE28" i="31"/>
  <c r="DI28" i="31"/>
  <c r="DF28" i="31"/>
  <c r="CQ28" i="31"/>
  <c r="CU28" i="31"/>
  <c r="DJ28" i="31"/>
  <c r="CN28" i="31"/>
  <c r="CR28" i="31"/>
  <c r="CV28" i="31"/>
  <c r="CO28" i="31"/>
  <c r="CS28" i="31"/>
  <c r="CP28" i="31"/>
  <c r="CT28" i="31"/>
  <c r="BF28" i="31"/>
  <c r="BN28" i="31"/>
  <c r="BR28" i="31"/>
  <c r="BZ28" i="31"/>
  <c r="CD28" i="31"/>
  <c r="BO28" i="31"/>
  <c r="BS28" i="31"/>
  <c r="CA28" i="31"/>
  <c r="CE28" i="31"/>
  <c r="BD28" i="31"/>
  <c r="BP28" i="31"/>
  <c r="BT28" i="31"/>
  <c r="CB28" i="31"/>
  <c r="CF28" i="31"/>
  <c r="CC28" i="31"/>
  <c r="BM28" i="31"/>
  <c r="CG28" i="31"/>
  <c r="BE28" i="31"/>
  <c r="BQ28" i="31"/>
  <c r="DC27" i="31"/>
  <c r="DG27" i="31"/>
  <c r="DD27" i="31"/>
  <c r="DH27" i="31"/>
  <c r="DE27" i="31"/>
  <c r="DI27" i="31"/>
  <c r="CO27" i="31"/>
  <c r="CS27" i="31"/>
  <c r="CP27" i="31"/>
  <c r="CT27" i="31"/>
  <c r="DF27" i="31"/>
  <c r="CQ27" i="31"/>
  <c r="CU27" i="31"/>
  <c r="CN27" i="31"/>
  <c r="DJ27" i="31"/>
  <c r="CR27" i="31"/>
  <c r="BO27" i="31"/>
  <c r="BS27" i="31"/>
  <c r="CA27" i="31"/>
  <c r="CE27" i="31"/>
  <c r="CV27" i="31"/>
  <c r="BD27" i="31"/>
  <c r="BP27" i="31"/>
  <c r="BT27" i="31"/>
  <c r="CB27" i="31"/>
  <c r="CF27" i="31"/>
  <c r="BE27" i="31"/>
  <c r="BM27" i="31"/>
  <c r="BQ27" i="31"/>
  <c r="BY27" i="31"/>
  <c r="CC27" i="31"/>
  <c r="CG27" i="31"/>
  <c r="BF27" i="31"/>
  <c r="BR27" i="31"/>
  <c r="BZ27" i="31"/>
  <c r="CD27" i="31"/>
  <c r="DC24" i="31"/>
  <c r="DG24" i="31"/>
  <c r="DD24" i="31"/>
  <c r="DH24" i="31"/>
  <c r="DE24" i="31"/>
  <c r="DI24" i="31"/>
  <c r="DF24" i="31"/>
  <c r="CQ24" i="31"/>
  <c r="CU24" i="31"/>
  <c r="DJ24" i="31"/>
  <c r="CN24" i="31"/>
  <c r="CR24" i="31"/>
  <c r="CV24" i="31"/>
  <c r="CO24" i="31"/>
  <c r="CS24" i="31"/>
  <c r="CT24" i="31"/>
  <c r="BF24" i="31"/>
  <c r="BN24" i="31"/>
  <c r="BR24" i="31"/>
  <c r="BZ24" i="31"/>
  <c r="CD24" i="31"/>
  <c r="BO24" i="31"/>
  <c r="BS24" i="31"/>
  <c r="CA24" i="31"/>
  <c r="CE24" i="31"/>
  <c r="BD24" i="31"/>
  <c r="BP24" i="31"/>
  <c r="BT24" i="31"/>
  <c r="CB24" i="31"/>
  <c r="CF24" i="31"/>
  <c r="CC24" i="31"/>
  <c r="BM24" i="31"/>
  <c r="CG24" i="31"/>
  <c r="CP24" i="31"/>
  <c r="BE24" i="31"/>
  <c r="BQ24" i="31"/>
  <c r="AI23" i="31"/>
  <c r="AJ19" i="31"/>
  <c r="AF19" i="31"/>
  <c r="AJ14" i="31"/>
  <c r="AF14" i="31"/>
  <c r="AZ72" i="31"/>
  <c r="AV72" i="31"/>
  <c r="AN72" i="31"/>
  <c r="BB69" i="31"/>
  <c r="AX69" i="31"/>
  <c r="AL69" i="31"/>
  <c r="AZ66" i="31"/>
  <c r="AV66" i="31"/>
  <c r="AN66" i="31"/>
  <c r="BB65" i="31"/>
  <c r="AX65" i="31"/>
  <c r="AL65" i="31"/>
  <c r="AZ62" i="31"/>
  <c r="AV62" i="31"/>
  <c r="AN62" i="31"/>
  <c r="AZ60" i="31"/>
  <c r="AV60" i="31"/>
  <c r="AN60" i="31"/>
  <c r="BB59" i="31"/>
  <c r="AX59" i="31"/>
  <c r="AL59" i="31"/>
  <c r="AZ56" i="31"/>
  <c r="AV56" i="31"/>
  <c r="AN56" i="31"/>
  <c r="BB55" i="31"/>
  <c r="AX55" i="31"/>
  <c r="AL55" i="31"/>
  <c r="BB53" i="31"/>
  <c r="AX53" i="31"/>
  <c r="AL53" i="31"/>
  <c r="AZ50" i="31"/>
  <c r="AV50" i="31"/>
  <c r="AN50" i="31"/>
  <c r="BB49" i="31"/>
  <c r="AX49" i="31"/>
  <c r="AL49" i="31"/>
  <c r="AZ46" i="31"/>
  <c r="AV46" i="31"/>
  <c r="AN46" i="31"/>
  <c r="AZ44" i="31"/>
  <c r="AV44" i="31"/>
  <c r="AN44" i="31"/>
  <c r="BB43" i="31"/>
  <c r="AX43" i="31"/>
  <c r="AL43" i="31"/>
  <c r="AZ40" i="31"/>
  <c r="AV40" i="31"/>
  <c r="AN40" i="31"/>
  <c r="BB39" i="31"/>
  <c r="AX39" i="31"/>
  <c r="AL39" i="31"/>
  <c r="BB37" i="31"/>
  <c r="AX37" i="31"/>
  <c r="AL37" i="31"/>
  <c r="AZ34" i="31"/>
  <c r="AV34" i="31"/>
  <c r="AN34" i="31"/>
  <c r="BB33" i="31"/>
  <c r="AX33" i="31"/>
  <c r="AL33" i="31"/>
  <c r="AZ30" i="31"/>
  <c r="AV30" i="31"/>
  <c r="AZ28" i="31"/>
  <c r="AV28" i="31"/>
  <c r="AN28" i="31"/>
  <c r="BB27" i="31"/>
  <c r="AX27" i="31"/>
  <c r="AL27" i="31"/>
  <c r="AZ24" i="31"/>
  <c r="AV24" i="31"/>
  <c r="AN24" i="31"/>
  <c r="BB23" i="31"/>
  <c r="AX23" i="31"/>
  <c r="AZ19" i="31"/>
  <c r="AV19" i="31"/>
  <c r="CC72" i="31"/>
  <c r="BP69" i="31"/>
  <c r="CE66" i="31"/>
  <c r="BP65" i="31"/>
  <c r="CC60" i="31"/>
  <c r="BR59" i="31"/>
  <c r="BF59" i="31"/>
  <c r="CC56" i="31"/>
  <c r="BR55" i="31"/>
  <c r="BP53" i="31"/>
  <c r="CE50" i="31"/>
  <c r="BP49" i="31"/>
  <c r="CC44" i="31"/>
  <c r="BR43" i="31"/>
  <c r="BF43" i="31"/>
  <c r="BY40" i="31"/>
  <c r="DF62" i="31"/>
  <c r="DJ62" i="31"/>
  <c r="DC62" i="31"/>
  <c r="DG62" i="31"/>
  <c r="DD62" i="31"/>
  <c r="DH62" i="31"/>
  <c r="DE62" i="31"/>
  <c r="CP62" i="31"/>
  <c r="CT62" i="31"/>
  <c r="DI62" i="31"/>
  <c r="CQ62" i="31"/>
  <c r="CU62" i="31"/>
  <c r="CN62" i="31"/>
  <c r="CR62" i="31"/>
  <c r="CV62" i="31"/>
  <c r="CO62" i="31"/>
  <c r="CS62" i="31"/>
  <c r="BD62" i="31"/>
  <c r="BP62" i="31"/>
  <c r="BT62" i="31"/>
  <c r="CB62" i="31"/>
  <c r="CF62" i="31"/>
  <c r="BE62" i="31"/>
  <c r="BM62" i="31"/>
  <c r="BQ62" i="31"/>
  <c r="BY62" i="31"/>
  <c r="CC62" i="31"/>
  <c r="CG62" i="31"/>
  <c r="BF62" i="31"/>
  <c r="BN62" i="31"/>
  <c r="BR62" i="31"/>
  <c r="BZ62" i="31"/>
  <c r="CD62" i="31"/>
  <c r="DC55" i="31"/>
  <c r="DG55" i="31"/>
  <c r="DD55" i="31"/>
  <c r="DH55" i="31"/>
  <c r="DE55" i="31"/>
  <c r="DI55" i="31"/>
  <c r="DF55" i="31"/>
  <c r="DJ55" i="31"/>
  <c r="CN55" i="31"/>
  <c r="CR55" i="31"/>
  <c r="CV55" i="31"/>
  <c r="CO55" i="31"/>
  <c r="CS55" i="31"/>
  <c r="CP55" i="31"/>
  <c r="CT55" i="31"/>
  <c r="CQ55" i="31"/>
  <c r="CU55" i="31"/>
  <c r="BO55" i="31"/>
  <c r="BS55" i="31"/>
  <c r="CA55" i="31"/>
  <c r="CE55" i="31"/>
  <c r="BD55" i="31"/>
  <c r="BP55" i="31"/>
  <c r="BT55" i="31"/>
  <c r="CB55" i="31"/>
  <c r="CF55" i="31"/>
  <c r="BE55" i="31"/>
  <c r="BM55" i="31"/>
  <c r="BQ55" i="31"/>
  <c r="BY55" i="31"/>
  <c r="CC55" i="31"/>
  <c r="CG55" i="31"/>
  <c r="DC46" i="31"/>
  <c r="DG46" i="31"/>
  <c r="DD46" i="31"/>
  <c r="DH46" i="31"/>
  <c r="DE46" i="31"/>
  <c r="DI46" i="31"/>
  <c r="DF46" i="31"/>
  <c r="DJ46" i="31"/>
  <c r="CP46" i="31"/>
  <c r="CT46" i="31"/>
  <c r="CQ46" i="31"/>
  <c r="CU46" i="31"/>
  <c r="CN46" i="31"/>
  <c r="CR46" i="31"/>
  <c r="CV46" i="31"/>
  <c r="CO46" i="31"/>
  <c r="CS46" i="31"/>
  <c r="BD46" i="31"/>
  <c r="BP46" i="31"/>
  <c r="BT46" i="31"/>
  <c r="CB46" i="31"/>
  <c r="CF46" i="31"/>
  <c r="BE46" i="31"/>
  <c r="BM46" i="31"/>
  <c r="BQ46" i="31"/>
  <c r="BY46" i="31"/>
  <c r="CC46" i="31"/>
  <c r="CG46" i="31"/>
  <c r="BF46" i="31"/>
  <c r="BN46" i="31"/>
  <c r="BR46" i="31"/>
  <c r="BZ46" i="31"/>
  <c r="CD46" i="31"/>
  <c r="DC39" i="31"/>
  <c r="DG39" i="31"/>
  <c r="DD39" i="31"/>
  <c r="DH39" i="31"/>
  <c r="DE39" i="31"/>
  <c r="DI39" i="31"/>
  <c r="CO39" i="31"/>
  <c r="CS39" i="31"/>
  <c r="CP39" i="31"/>
  <c r="CT39" i="31"/>
  <c r="DF39" i="31"/>
  <c r="CQ39" i="31"/>
  <c r="CU39" i="31"/>
  <c r="DJ39" i="31"/>
  <c r="CR39" i="31"/>
  <c r="CV39" i="31"/>
  <c r="BO39" i="31"/>
  <c r="BS39" i="31"/>
  <c r="CA39" i="31"/>
  <c r="CE39" i="31"/>
  <c r="BE39" i="31"/>
  <c r="BM39" i="31"/>
  <c r="BQ39" i="31"/>
  <c r="BY39" i="31"/>
  <c r="CC39" i="31"/>
  <c r="CG39" i="31"/>
  <c r="BT39" i="31"/>
  <c r="CF39" i="31"/>
  <c r="BD39" i="31"/>
  <c r="BN39" i="31"/>
  <c r="BZ39" i="31"/>
  <c r="BF39" i="31"/>
  <c r="BP39" i="31"/>
  <c r="CB39" i="31"/>
  <c r="DC30" i="31"/>
  <c r="DG30" i="31"/>
  <c r="DD30" i="31"/>
  <c r="DH30" i="31"/>
  <c r="DE30" i="31"/>
  <c r="DI30" i="31"/>
  <c r="DF30" i="31"/>
  <c r="CQ30" i="31"/>
  <c r="CU30" i="31"/>
  <c r="DJ30" i="31"/>
  <c r="CN30" i="31"/>
  <c r="CR30" i="31"/>
  <c r="CV30" i="31"/>
  <c r="CO30" i="31"/>
  <c r="CS30" i="31"/>
  <c r="CP30" i="31"/>
  <c r="CT30" i="31"/>
  <c r="BD30" i="31"/>
  <c r="BP30" i="31"/>
  <c r="BT30" i="31"/>
  <c r="CB30" i="31"/>
  <c r="CF30" i="31"/>
  <c r="BE30" i="31"/>
  <c r="BM30" i="31"/>
  <c r="BQ30" i="31"/>
  <c r="BY30" i="31"/>
  <c r="CC30" i="31"/>
  <c r="CG30" i="31"/>
  <c r="BF30" i="31"/>
  <c r="BN30" i="31"/>
  <c r="BR30" i="31"/>
  <c r="BZ30" i="31"/>
  <c r="CD30" i="31"/>
  <c r="CE30" i="31"/>
  <c r="BO30" i="31"/>
  <c r="BS30" i="31"/>
  <c r="DC23" i="31"/>
  <c r="DG23" i="31"/>
  <c r="DD23" i="31"/>
  <c r="DH23" i="31"/>
  <c r="DE23" i="31"/>
  <c r="DI23" i="31"/>
  <c r="CO23" i="31"/>
  <c r="CS23" i="31"/>
  <c r="CP23" i="31"/>
  <c r="CT23" i="31"/>
  <c r="DF23" i="31"/>
  <c r="CQ23" i="31"/>
  <c r="CU23" i="31"/>
  <c r="DJ23" i="31"/>
  <c r="CR23" i="31"/>
  <c r="CV23" i="31"/>
  <c r="BO23" i="31"/>
  <c r="BS23" i="31"/>
  <c r="CA23" i="31"/>
  <c r="CE23" i="31"/>
  <c r="CN23" i="31"/>
  <c r="BD23" i="31"/>
  <c r="BP23" i="31"/>
  <c r="BT23" i="31"/>
  <c r="CB23" i="31"/>
  <c r="CF23" i="31"/>
  <c r="BE23" i="31"/>
  <c r="BM23" i="31"/>
  <c r="BQ23" i="31"/>
  <c r="BY23" i="31"/>
  <c r="CC23" i="31"/>
  <c r="CG23" i="31"/>
  <c r="BF23" i="31"/>
  <c r="BR23" i="31"/>
  <c r="BZ23" i="31"/>
  <c r="CD23" i="31"/>
  <c r="DC19" i="31"/>
  <c r="DG19" i="31"/>
  <c r="DD19" i="31"/>
  <c r="DH19" i="31"/>
  <c r="DE19" i="31"/>
  <c r="DI19" i="31"/>
  <c r="CP19" i="31"/>
  <c r="CT19" i="31"/>
  <c r="CQ19" i="31"/>
  <c r="CU19" i="31"/>
  <c r="DF19" i="31"/>
  <c r="CN19" i="31"/>
  <c r="CR19" i="31"/>
  <c r="CV19" i="31"/>
  <c r="CO19" i="31"/>
  <c r="CS19" i="31"/>
  <c r="DJ19" i="31"/>
  <c r="BF19" i="31"/>
  <c r="BN19" i="31"/>
  <c r="BR19" i="31"/>
  <c r="BZ19" i="31"/>
  <c r="CD19" i="31"/>
  <c r="BO19" i="31"/>
  <c r="BS19" i="31"/>
  <c r="CA19" i="31"/>
  <c r="CE19" i="31"/>
  <c r="BD19" i="31"/>
  <c r="BP19" i="31"/>
  <c r="BT19" i="31"/>
  <c r="CB19" i="31"/>
  <c r="CF19" i="31"/>
  <c r="BY19" i="31"/>
  <c r="CC19" i="31"/>
  <c r="BM19" i="31"/>
  <c r="CG19" i="31"/>
  <c r="AL19" i="31"/>
  <c r="DC17" i="31"/>
  <c r="DG17" i="31"/>
  <c r="DD17" i="31"/>
  <c r="DH17" i="31"/>
  <c r="DE17" i="31"/>
  <c r="DI17" i="31"/>
  <c r="DF17" i="31"/>
  <c r="CN17" i="31"/>
  <c r="CR17" i="31"/>
  <c r="CV17" i="31"/>
  <c r="DJ17" i="31"/>
  <c r="CO17" i="31"/>
  <c r="CS17" i="31"/>
  <c r="CP17" i="31"/>
  <c r="CT17" i="31"/>
  <c r="CQ17" i="31"/>
  <c r="CU17" i="31"/>
  <c r="BO17" i="31"/>
  <c r="BS17" i="31"/>
  <c r="CA17" i="31"/>
  <c r="CE17" i="31"/>
  <c r="BD17" i="31"/>
  <c r="BP17" i="31"/>
  <c r="BT17" i="31"/>
  <c r="CB17" i="31"/>
  <c r="CF17" i="31"/>
  <c r="BE17" i="31"/>
  <c r="BM17" i="31"/>
  <c r="BQ17" i="31"/>
  <c r="BY17" i="31"/>
  <c r="CC17" i="31"/>
  <c r="CG17" i="31"/>
  <c r="BN17" i="31"/>
  <c r="AL17" i="31"/>
  <c r="AX17" i="31"/>
  <c r="BF17" i="31"/>
  <c r="BR17" i="31"/>
  <c r="BZ17" i="31"/>
  <c r="AN17" i="31"/>
  <c r="AV17" i="31"/>
  <c r="AZ17" i="31"/>
  <c r="DC14" i="31"/>
  <c r="DG14" i="31"/>
  <c r="DD14" i="31"/>
  <c r="DH14" i="31"/>
  <c r="DE14" i="31"/>
  <c r="DI14" i="31"/>
  <c r="CP14" i="31"/>
  <c r="CT14" i="31"/>
  <c r="CQ14" i="31"/>
  <c r="CU14" i="31"/>
  <c r="DF14" i="31"/>
  <c r="CN14" i="31"/>
  <c r="CR14" i="31"/>
  <c r="CV14" i="31"/>
  <c r="CO14" i="31"/>
  <c r="DJ14" i="31"/>
  <c r="CS14" i="31"/>
  <c r="BF14" i="31"/>
  <c r="BN14" i="31"/>
  <c r="BR14" i="31"/>
  <c r="BZ14" i="31"/>
  <c r="CD14" i="31"/>
  <c r="BO14" i="31"/>
  <c r="BS14" i="31"/>
  <c r="CA14" i="31"/>
  <c r="CE14" i="31"/>
  <c r="BD14" i="31"/>
  <c r="BP14" i="31"/>
  <c r="BT14" i="31"/>
  <c r="CB14" i="31"/>
  <c r="CF14" i="31"/>
  <c r="BY14" i="31"/>
  <c r="AN14" i="31"/>
  <c r="AV14" i="31"/>
  <c r="AZ14" i="31"/>
  <c r="CC14" i="31"/>
  <c r="BM14" i="31"/>
  <c r="CG14" i="31"/>
  <c r="AL14" i="31"/>
  <c r="AX14" i="31"/>
  <c r="BB14" i="31"/>
  <c r="BC72" i="31"/>
  <c r="AY72" i="31"/>
  <c r="AU72" i="31"/>
  <c r="AM72" i="31"/>
  <c r="BA69" i="31"/>
  <c r="AW69" i="31"/>
  <c r="BC66" i="31"/>
  <c r="AY66" i="31"/>
  <c r="AU66" i="31"/>
  <c r="AM66" i="31"/>
  <c r="BA65" i="31"/>
  <c r="AW65" i="31"/>
  <c r="BC62" i="31"/>
  <c r="AY62" i="31"/>
  <c r="AU62" i="31"/>
  <c r="AM62" i="31"/>
  <c r="BC60" i="31"/>
  <c r="AY60" i="31"/>
  <c r="AU60" i="31"/>
  <c r="AM60" i="31"/>
  <c r="BA59" i="31"/>
  <c r="AW59" i="31"/>
  <c r="BC56" i="31"/>
  <c r="AY56" i="31"/>
  <c r="AU56" i="31"/>
  <c r="AM56" i="31"/>
  <c r="BA55" i="31"/>
  <c r="AW55" i="31"/>
  <c r="BA53" i="31"/>
  <c r="AW53" i="31"/>
  <c r="BC50" i="31"/>
  <c r="AY50" i="31"/>
  <c r="AU50" i="31"/>
  <c r="AM50" i="31"/>
  <c r="BA49" i="31"/>
  <c r="AW49" i="31"/>
  <c r="BC46" i="31"/>
  <c r="AY46" i="31"/>
  <c r="AU46" i="31"/>
  <c r="AM46" i="31"/>
  <c r="BC44" i="31"/>
  <c r="AY44" i="31"/>
  <c r="AU44" i="31"/>
  <c r="AM44" i="31"/>
  <c r="BA43" i="31"/>
  <c r="AW43" i="31"/>
  <c r="BC40" i="31"/>
  <c r="AY40" i="31"/>
  <c r="AU40" i="31"/>
  <c r="AM40" i="31"/>
  <c r="BA39" i="31"/>
  <c r="AW39" i="31"/>
  <c r="BA37" i="31"/>
  <c r="AW37" i="31"/>
  <c r="BC34" i="31"/>
  <c r="AY34" i="31"/>
  <c r="AU34" i="31"/>
  <c r="AM34" i="31"/>
  <c r="BA33" i="31"/>
  <c r="AW33" i="31"/>
  <c r="BC30" i="31"/>
  <c r="AY30" i="31"/>
  <c r="AU30" i="31"/>
  <c r="AM30" i="31"/>
  <c r="BC28" i="31"/>
  <c r="AY28" i="31"/>
  <c r="AU28" i="31"/>
  <c r="AM28" i="31"/>
  <c r="BA27" i="31"/>
  <c r="AW27" i="31"/>
  <c r="BC24" i="31"/>
  <c r="AY24" i="31"/>
  <c r="AU24" i="31"/>
  <c r="AM24" i="31"/>
  <c r="BA23" i="31"/>
  <c r="AW23" i="31"/>
  <c r="BC19" i="31"/>
  <c r="AY19" i="31"/>
  <c r="AU19" i="31"/>
  <c r="AM19" i="31"/>
  <c r="AY17" i="31"/>
  <c r="AY14" i="31"/>
  <c r="BY72" i="31"/>
  <c r="CF69" i="31"/>
  <c r="CA66" i="31"/>
  <c r="CF65" i="31"/>
  <c r="CA62" i="31"/>
  <c r="BY60" i="31"/>
  <c r="BN59" i="31"/>
  <c r="BY56" i="31"/>
  <c r="BN55" i="31"/>
  <c r="CF53" i="31"/>
  <c r="CA50" i="31"/>
  <c r="CF49" i="31"/>
  <c r="CA46" i="31"/>
  <c r="BY44" i="31"/>
  <c r="BN43" i="31"/>
  <c r="BM40" i="31"/>
  <c r="BZ37" i="31"/>
  <c r="CF33" i="31"/>
  <c r="BN27" i="31"/>
  <c r="BN23" i="31"/>
  <c r="BE19" i="31"/>
  <c r="CD17" i="31"/>
  <c r="CF20" i="31"/>
  <c r="BA20" i="31"/>
  <c r="CB20" i="31"/>
  <c r="CU20" i="31"/>
  <c r="AW20" i="31"/>
  <c r="BT20" i="31"/>
  <c r="BD20" i="31"/>
  <c r="CQ20" i="31"/>
  <c r="DI20" i="31"/>
  <c r="BP20" i="31"/>
  <c r="DE20" i="31"/>
  <c r="AI20" i="31"/>
  <c r="AZ20" i="31"/>
  <c r="AV20" i="31"/>
  <c r="AN20" i="31"/>
  <c r="CE20" i="31"/>
  <c r="CA20" i="31"/>
  <c r="BS20" i="31"/>
  <c r="BO20" i="31"/>
  <c r="CT20" i="31"/>
  <c r="CP20" i="31"/>
  <c r="DH20" i="31"/>
  <c r="DD20" i="31"/>
  <c r="BC20" i="31"/>
  <c r="AY20" i="31"/>
  <c r="AU20" i="31"/>
  <c r="AM20" i="31"/>
  <c r="CD20" i="31"/>
  <c r="BZ20" i="31"/>
  <c r="BR20" i="31"/>
  <c r="BN20" i="31"/>
  <c r="BF20" i="31"/>
  <c r="CS20" i="31"/>
  <c r="CO20" i="31"/>
  <c r="DG20" i="31"/>
  <c r="DC20" i="31"/>
  <c r="BB20" i="31"/>
  <c r="AX20" i="31"/>
  <c r="AL20" i="31"/>
  <c r="CG20" i="31"/>
  <c r="CC20" i="31"/>
  <c r="BY20" i="31"/>
  <c r="BQ20" i="31"/>
  <c r="BM20" i="31"/>
  <c r="BE20" i="31"/>
  <c r="CV20" i="31"/>
  <c r="CR20" i="31"/>
  <c r="CN20" i="31"/>
  <c r="DJ20" i="31"/>
  <c r="AF67" i="31"/>
  <c r="AJ67" i="31"/>
  <c r="AG67" i="31"/>
  <c r="AK67" i="31"/>
  <c r="AH67" i="31"/>
  <c r="AF59" i="31"/>
  <c r="AJ59" i="31"/>
  <c r="AG59" i="31"/>
  <c r="AK59" i="31"/>
  <c r="AH59" i="31"/>
  <c r="AF51" i="31"/>
  <c r="AJ51" i="31"/>
  <c r="AG51" i="31"/>
  <c r="AK51" i="31"/>
  <c r="AH51" i="31"/>
  <c r="AF43" i="31"/>
  <c r="AJ43" i="31"/>
  <c r="AG43" i="31"/>
  <c r="AK43" i="31"/>
  <c r="AH43" i="31"/>
  <c r="AF35" i="31"/>
  <c r="AJ35" i="31"/>
  <c r="AG35" i="31"/>
  <c r="AK35" i="31"/>
  <c r="AH35" i="31"/>
  <c r="AF27" i="31"/>
  <c r="AJ27" i="31"/>
  <c r="AG27" i="31"/>
  <c r="AK27" i="31"/>
  <c r="AH27" i="31"/>
  <c r="AF17" i="31"/>
  <c r="AJ17" i="31"/>
  <c r="AG17" i="31"/>
  <c r="AK17" i="31"/>
  <c r="AH17" i="31"/>
  <c r="AH139" i="31"/>
  <c r="AG133" i="31"/>
  <c r="AK133" i="31"/>
  <c r="AF61" i="31"/>
  <c r="AJ61" i="31"/>
  <c r="AG61" i="31"/>
  <c r="AK61" i="31"/>
  <c r="AH61" i="31"/>
  <c r="AF53" i="31"/>
  <c r="AJ53" i="31"/>
  <c r="AG53" i="31"/>
  <c r="AK53" i="31"/>
  <c r="AH53" i="31"/>
  <c r="AF45" i="31"/>
  <c r="AJ45" i="31"/>
  <c r="AG45" i="31"/>
  <c r="AK45" i="31"/>
  <c r="AH45" i="31"/>
  <c r="AF37" i="31"/>
  <c r="AJ37" i="31"/>
  <c r="AG37" i="31"/>
  <c r="AK37" i="31"/>
  <c r="AH37" i="31"/>
  <c r="AF29" i="31"/>
  <c r="AJ29" i="31"/>
  <c r="AG29" i="31"/>
  <c r="AK29" i="31"/>
  <c r="AH29" i="31"/>
  <c r="AF20" i="31"/>
  <c r="AJ20" i="31"/>
  <c r="AG20" i="31"/>
  <c r="AK20" i="31"/>
  <c r="AH20" i="31"/>
  <c r="AK139" i="31"/>
  <c r="AG139" i="31"/>
  <c r="AK137" i="31"/>
  <c r="AG137" i="31"/>
  <c r="AK135" i="31"/>
  <c r="AF135" i="31"/>
  <c r="AI133" i="31"/>
  <c r="AF71" i="31"/>
  <c r="AJ71" i="31"/>
  <c r="AG71" i="31"/>
  <c r="AK71" i="31"/>
  <c r="AH71" i="31"/>
  <c r="AF63" i="31"/>
  <c r="AJ63" i="31"/>
  <c r="AG63" i="31"/>
  <c r="AK63" i="31"/>
  <c r="AH63" i="31"/>
  <c r="AF55" i="31"/>
  <c r="AJ55" i="31"/>
  <c r="AG55" i="31"/>
  <c r="AK55" i="31"/>
  <c r="AH55" i="31"/>
  <c r="AF47" i="31"/>
  <c r="AJ47" i="31"/>
  <c r="AG47" i="31"/>
  <c r="AK47" i="31"/>
  <c r="AH47" i="31"/>
  <c r="AF39" i="31"/>
  <c r="AJ39" i="31"/>
  <c r="AG39" i="31"/>
  <c r="AK39" i="31"/>
  <c r="AH39" i="31"/>
  <c r="AF31" i="31"/>
  <c r="AJ31" i="31"/>
  <c r="AG31" i="31"/>
  <c r="AK31" i="31"/>
  <c r="AH31" i="31"/>
  <c r="AF23" i="31"/>
  <c r="AJ23" i="31"/>
  <c r="AG23" i="31"/>
  <c r="AK23" i="31"/>
  <c r="AH23" i="31"/>
  <c r="AF13" i="31"/>
  <c r="AJ13" i="31"/>
  <c r="AG13" i="31"/>
  <c r="AK13" i="31"/>
  <c r="AH13" i="31"/>
  <c r="AF11" i="31"/>
  <c r="AJ11" i="31"/>
  <c r="AG11" i="31"/>
  <c r="AK11" i="31"/>
  <c r="AH11" i="31"/>
  <c r="AH137" i="31"/>
  <c r="AF69" i="31"/>
  <c r="AJ69" i="31"/>
  <c r="AG69" i="31"/>
  <c r="AK69" i="31"/>
  <c r="AH69" i="31"/>
  <c r="AJ139" i="31"/>
  <c r="AJ137" i="31"/>
  <c r="AH133" i="31"/>
  <c r="AG131" i="31"/>
  <c r="AK131" i="31"/>
  <c r="AF119" i="31"/>
  <c r="AJ119" i="31"/>
  <c r="AG119" i="31"/>
  <c r="AK119" i="31"/>
  <c r="AF117" i="31"/>
  <c r="AJ117" i="31"/>
  <c r="AG117" i="31"/>
  <c r="AK117" i="31"/>
  <c r="AF87" i="31"/>
  <c r="AJ87" i="31"/>
  <c r="AG87" i="31"/>
  <c r="AK87" i="31"/>
  <c r="AF85" i="31"/>
  <c r="AJ85" i="31"/>
  <c r="AG85" i="31"/>
  <c r="AK85" i="31"/>
  <c r="AF83" i="31"/>
  <c r="AJ83" i="31"/>
  <c r="AG83" i="31"/>
  <c r="AK83" i="31"/>
  <c r="AF81" i="31"/>
  <c r="AJ81" i="31"/>
  <c r="AG81" i="31"/>
  <c r="AK81" i="31"/>
  <c r="AF79" i="31"/>
  <c r="AJ79" i="31"/>
  <c r="AG79" i="31"/>
  <c r="AK79" i="31"/>
  <c r="AF77" i="31"/>
  <c r="AJ77" i="31"/>
  <c r="AG77" i="31"/>
  <c r="AK77" i="31"/>
  <c r="AF75" i="31"/>
  <c r="AJ75" i="31"/>
  <c r="AG75" i="31"/>
  <c r="AK75" i="31"/>
  <c r="AF73" i="31"/>
  <c r="AJ73" i="31"/>
  <c r="AG73" i="31"/>
  <c r="AK73" i="31"/>
  <c r="AI67" i="31"/>
  <c r="AF65" i="31"/>
  <c r="AJ65" i="31"/>
  <c r="AG65" i="31"/>
  <c r="AK65" i="31"/>
  <c r="AH65" i="31"/>
  <c r="AI59" i="31"/>
  <c r="AF57" i="31"/>
  <c r="AJ57" i="31"/>
  <c r="AG57" i="31"/>
  <c r="AK57" i="31"/>
  <c r="AH57" i="31"/>
  <c r="AI51" i="31"/>
  <c r="AF49" i="31"/>
  <c r="AJ49" i="31"/>
  <c r="AG49" i="31"/>
  <c r="AK49" i="31"/>
  <c r="AH49" i="31"/>
  <c r="AI43" i="31"/>
  <c r="AF41" i="31"/>
  <c r="AJ41" i="31"/>
  <c r="AG41" i="31"/>
  <c r="AK41" i="31"/>
  <c r="AH41" i="31"/>
  <c r="AI35" i="31"/>
  <c r="AF33" i="31"/>
  <c r="AJ33" i="31"/>
  <c r="AG33" i="31"/>
  <c r="AK33" i="31"/>
  <c r="AH33" i="31"/>
  <c r="AI27" i="31"/>
  <c r="AF25" i="31"/>
  <c r="AJ25" i="31"/>
  <c r="AG25" i="31"/>
  <c r="AK25" i="31"/>
  <c r="AH25" i="31"/>
  <c r="AI17" i="31"/>
  <c r="AI11" i="31"/>
  <c r="U82" i="24" l="1"/>
  <c r="X82" i="24" l="1"/>
  <c r="P70" i="24" s="1"/>
  <c r="O199" i="24" l="1"/>
  <c r="B35" i="24"/>
  <c r="O39" i="24"/>
  <c r="O38" i="24"/>
  <c r="O37" i="24"/>
  <c r="DN10" i="31" l="1"/>
  <c r="DM10" i="31"/>
  <c r="DL10" i="31"/>
  <c r="DK10" i="31"/>
  <c r="DB10" i="31"/>
  <c r="DA10" i="31"/>
  <c r="CZ10" i="31"/>
  <c r="CY10" i="31"/>
  <c r="CX10" i="31"/>
  <c r="CW10" i="31"/>
  <c r="CM10" i="31"/>
  <c r="CL10" i="31"/>
  <c r="CK10" i="31"/>
  <c r="CJ10" i="31"/>
  <c r="CI10" i="31"/>
  <c r="CH10" i="31"/>
  <c r="AD10" i="31"/>
  <c r="AC10" i="31"/>
  <c r="AB10" i="31"/>
  <c r="AA10" i="31"/>
  <c r="AC72" i="24" l="1"/>
  <c r="AB72" i="24"/>
  <c r="AA72" i="24"/>
  <c r="AL72" i="24"/>
  <c r="AK72" i="24"/>
  <c r="AJ72" i="24"/>
  <c r="AI72" i="24"/>
  <c r="AH72" i="24"/>
  <c r="AG72" i="24"/>
  <c r="F61" i="24"/>
  <c r="M186" i="24" l="1"/>
  <c r="M183" i="24"/>
  <c r="M180" i="24"/>
  <c r="M196" i="24" l="1"/>
  <c r="O196" i="24" s="1"/>
  <c r="M195" i="24"/>
  <c r="O195" i="24" s="1"/>
  <c r="D39" i="30" l="1"/>
  <c r="M201" i="24" l="1"/>
  <c r="F58" i="24" l="1"/>
  <c r="F57" i="24"/>
  <c r="F56" i="24"/>
  <c r="BL10" i="31" l="1"/>
  <c r="BK10" i="31"/>
  <c r="BJ10" i="31"/>
  <c r="BI10" i="31"/>
  <c r="BH10" i="31"/>
  <c r="BG10" i="31"/>
  <c r="U373" i="24"/>
  <c r="S373" i="24"/>
  <c r="Q373" i="24"/>
  <c r="O373" i="24"/>
  <c r="U372" i="24"/>
  <c r="S372" i="24"/>
  <c r="Q372" i="24"/>
  <c r="U369" i="24"/>
  <c r="S369" i="24"/>
  <c r="Q369" i="24"/>
  <c r="O369" i="24"/>
  <c r="U368" i="24"/>
  <c r="S368" i="24"/>
  <c r="Q368" i="24"/>
  <c r="U365" i="24"/>
  <c r="S365" i="24"/>
  <c r="Q365" i="24"/>
  <c r="O365" i="24"/>
  <c r="U364" i="24"/>
  <c r="S364" i="24"/>
  <c r="Q364" i="24"/>
  <c r="U361" i="24"/>
  <c r="S361" i="24"/>
  <c r="Q361" i="24"/>
  <c r="O361" i="24"/>
  <c r="U360" i="24"/>
  <c r="S360" i="24"/>
  <c r="Q360" i="24"/>
  <c r="O372" i="24"/>
  <c r="O368" i="24"/>
  <c r="O364" i="24"/>
  <c r="O360" i="24"/>
  <c r="S349" i="24"/>
  <c r="Q349" i="24"/>
  <c r="O349" i="24"/>
  <c r="S348" i="24"/>
  <c r="Q348" i="24"/>
  <c r="O348" i="24"/>
  <c r="S347" i="24"/>
  <c r="Q347" i="24"/>
  <c r="O347" i="24"/>
  <c r="S346" i="24"/>
  <c r="Q346" i="24"/>
  <c r="O346" i="24"/>
  <c r="Y343" i="24"/>
  <c r="W343" i="24"/>
  <c r="U343" i="24"/>
  <c r="S343" i="24"/>
  <c r="Q343" i="24"/>
  <c r="O343" i="24"/>
  <c r="Y342" i="24"/>
  <c r="W342" i="24"/>
  <c r="U342" i="24"/>
  <c r="S342" i="24"/>
  <c r="Q342" i="24"/>
  <c r="O342" i="24"/>
  <c r="Y341" i="24"/>
  <c r="W341" i="24"/>
  <c r="U341" i="24"/>
  <c r="S341" i="24"/>
  <c r="Q341" i="24"/>
  <c r="O341" i="24"/>
  <c r="Y340" i="24"/>
  <c r="W340" i="24"/>
  <c r="U340" i="24"/>
  <c r="S340" i="24"/>
  <c r="Q340" i="24"/>
  <c r="O340" i="24"/>
  <c r="S337" i="24"/>
  <c r="Q337" i="24"/>
  <c r="O337" i="24"/>
  <c r="S336" i="24"/>
  <c r="Q336" i="24"/>
  <c r="O336" i="24"/>
  <c r="S335" i="24"/>
  <c r="Q335" i="24"/>
  <c r="O335" i="24"/>
  <c r="S334" i="24"/>
  <c r="Q334" i="24"/>
  <c r="O334" i="24"/>
  <c r="Y331" i="24"/>
  <c r="W331" i="24"/>
  <c r="U331" i="24"/>
  <c r="S331" i="24"/>
  <c r="Q331" i="24"/>
  <c r="O331" i="24"/>
  <c r="Y330" i="24"/>
  <c r="W330" i="24"/>
  <c r="U330" i="24"/>
  <c r="S330" i="24"/>
  <c r="Q330" i="24"/>
  <c r="O330" i="24"/>
  <c r="Y329" i="24"/>
  <c r="W329" i="24"/>
  <c r="U329" i="24"/>
  <c r="S329" i="24"/>
  <c r="Q329" i="24"/>
  <c r="O329" i="24"/>
  <c r="Y328" i="24"/>
  <c r="W328" i="24"/>
  <c r="U328" i="24"/>
  <c r="S328" i="24"/>
  <c r="Q328" i="24"/>
  <c r="O328" i="24"/>
  <c r="U311" i="24"/>
  <c r="S311" i="24"/>
  <c r="Q311" i="24"/>
  <c r="O311" i="24"/>
  <c r="U310" i="24"/>
  <c r="S310" i="24"/>
  <c r="Q310" i="24"/>
  <c r="O310" i="24"/>
  <c r="U307" i="24"/>
  <c r="S307" i="24"/>
  <c r="Q307" i="24"/>
  <c r="O307" i="24"/>
  <c r="U306" i="24"/>
  <c r="S306" i="24"/>
  <c r="Q306" i="24"/>
  <c r="O306" i="24"/>
  <c r="U303" i="24"/>
  <c r="S303" i="24"/>
  <c r="Q303" i="24"/>
  <c r="O303" i="24"/>
  <c r="U302" i="24"/>
  <c r="S302" i="24"/>
  <c r="Q302" i="24"/>
  <c r="O302" i="24"/>
  <c r="U299" i="24"/>
  <c r="S299" i="24"/>
  <c r="Q299" i="24"/>
  <c r="O299" i="24"/>
  <c r="U298" i="24"/>
  <c r="S298" i="24"/>
  <c r="Q298" i="24"/>
  <c r="O298" i="24"/>
  <c r="S287" i="24"/>
  <c r="Q287" i="24"/>
  <c r="O287" i="24"/>
  <c r="S286" i="24"/>
  <c r="Q286" i="24"/>
  <c r="O286" i="24"/>
  <c r="S285" i="24"/>
  <c r="Q285" i="24"/>
  <c r="O285" i="24"/>
  <c r="S284" i="24"/>
  <c r="Q284" i="24"/>
  <c r="O284" i="24"/>
  <c r="Y281" i="24"/>
  <c r="W281" i="24"/>
  <c r="U281" i="24"/>
  <c r="S281" i="24"/>
  <c r="Q281" i="24"/>
  <c r="O281" i="24"/>
  <c r="Y280" i="24"/>
  <c r="W280" i="24"/>
  <c r="U280" i="24"/>
  <c r="S280" i="24"/>
  <c r="Q280" i="24"/>
  <c r="O280" i="24"/>
  <c r="Y279" i="24"/>
  <c r="W279" i="24"/>
  <c r="U279" i="24"/>
  <c r="S279" i="24"/>
  <c r="Q279" i="24"/>
  <c r="O279" i="24"/>
  <c r="Y278" i="24"/>
  <c r="W278" i="24"/>
  <c r="U278" i="24"/>
  <c r="S278" i="24"/>
  <c r="Q278" i="24"/>
  <c r="O278" i="24"/>
  <c r="S275" i="24"/>
  <c r="Q275" i="24"/>
  <c r="O275" i="24"/>
  <c r="S274" i="24"/>
  <c r="Q274" i="24"/>
  <c r="O274" i="24"/>
  <c r="S273" i="24"/>
  <c r="Q273" i="24"/>
  <c r="O273" i="24"/>
  <c r="S272" i="24"/>
  <c r="Q272" i="24"/>
  <c r="O272" i="24"/>
  <c r="Y269" i="24"/>
  <c r="W269" i="24"/>
  <c r="U269" i="24"/>
  <c r="S269" i="24"/>
  <c r="Q269" i="24"/>
  <c r="O269" i="24"/>
  <c r="Y268" i="24"/>
  <c r="W268" i="24"/>
  <c r="U268" i="24"/>
  <c r="S268" i="24"/>
  <c r="Q268" i="24"/>
  <c r="O268" i="24"/>
  <c r="Y267" i="24"/>
  <c r="W267" i="24"/>
  <c r="U267" i="24"/>
  <c r="S267" i="24"/>
  <c r="Q267" i="24"/>
  <c r="O267" i="24"/>
  <c r="Y266" i="24"/>
  <c r="W266" i="24"/>
  <c r="U266" i="24"/>
  <c r="S266" i="24"/>
  <c r="Q266" i="24"/>
  <c r="O266" i="24"/>
  <c r="BX10" i="31"/>
  <c r="BW10" i="31"/>
  <c r="BV10" i="31"/>
  <c r="BU10" i="31"/>
  <c r="AT10" i="31"/>
  <c r="AS10" i="31"/>
  <c r="AR10" i="31"/>
  <c r="AQ10" i="31"/>
  <c r="AP10" i="31"/>
  <c r="AO10" i="31"/>
  <c r="O164" i="31" l="1"/>
  <c r="K182" i="31"/>
  <c r="K200" i="31"/>
  <c r="O200" i="31"/>
  <c r="S200" i="31"/>
  <c r="K164" i="31"/>
  <c r="S164" i="31"/>
  <c r="M146" i="31"/>
  <c r="Q146" i="31"/>
  <c r="U146" i="31"/>
  <c r="O182" i="31"/>
  <c r="M200" i="31"/>
  <c r="Q200" i="31"/>
  <c r="U200" i="31"/>
  <c r="K146" i="31"/>
  <c r="O146" i="31"/>
  <c r="S146" i="31"/>
  <c r="U164" i="31"/>
  <c r="Q164" i="31"/>
  <c r="M164" i="31"/>
  <c r="M182" i="31"/>
  <c r="Q182" i="31"/>
  <c r="S1" i="31" l="1"/>
  <c r="P1" i="31"/>
  <c r="AF10" i="31"/>
  <c r="BR10" i="31" l="1"/>
  <c r="BN10" i="31"/>
  <c r="BQ10" i="31"/>
  <c r="BM10" i="31"/>
  <c r="BS10" i="31"/>
  <c r="BO10" i="31"/>
  <c r="BT10" i="31"/>
  <c r="BP10" i="31"/>
  <c r="DI10" i="31"/>
  <c r="DG10" i="31"/>
  <c r="DE10" i="31"/>
  <c r="DC10" i="31"/>
  <c r="CU10" i="31"/>
  <c r="CS10" i="31"/>
  <c r="CQ10" i="31"/>
  <c r="CO10" i="31"/>
  <c r="CG10" i="31"/>
  <c r="CE10" i="31"/>
  <c r="CC10" i="31"/>
  <c r="CA10" i="31"/>
  <c r="BY10" i="31"/>
  <c r="BE10" i="31"/>
  <c r="BC10" i="31"/>
  <c r="BA10" i="31"/>
  <c r="AY10" i="31"/>
  <c r="AW10" i="31"/>
  <c r="AU10" i="31"/>
  <c r="AM10" i="31"/>
  <c r="AK10" i="31"/>
  <c r="AI10" i="31"/>
  <c r="AG10" i="31"/>
  <c r="DJ10" i="31"/>
  <c r="DH10" i="31"/>
  <c r="DF10" i="31"/>
  <c r="DD10" i="31"/>
  <c r="CV10" i="31"/>
  <c r="CT10" i="31"/>
  <c r="CR10" i="31"/>
  <c r="CP10" i="31"/>
  <c r="CN10" i="31"/>
  <c r="CF10" i="31"/>
  <c r="CD10" i="31"/>
  <c r="CB10" i="31"/>
  <c r="BZ10" i="31"/>
  <c r="BF10" i="31"/>
  <c r="BD10" i="31"/>
  <c r="BB10" i="31"/>
  <c r="AZ10" i="31"/>
  <c r="AX10" i="31"/>
  <c r="AV10" i="31"/>
  <c r="AN10" i="31"/>
  <c r="AL10" i="31"/>
  <c r="AJ10" i="31"/>
  <c r="AH10" i="31"/>
  <c r="Q236" i="31"/>
  <c r="M236" i="31"/>
  <c r="U218" i="31"/>
  <c r="Q218" i="31"/>
  <c r="M218" i="31"/>
  <c r="O236" i="31"/>
  <c r="K236" i="31"/>
  <c r="S218" i="31"/>
  <c r="O218" i="31"/>
  <c r="K218" i="31"/>
  <c r="M234" i="31" l="1"/>
  <c r="Q250" i="24" s="1"/>
  <c r="O142" i="31"/>
  <c r="S217" i="24" s="1"/>
  <c r="Q180" i="31"/>
  <c r="U228" i="24" s="1"/>
  <c r="M196" i="31"/>
  <c r="Q239" i="24" s="1"/>
  <c r="O234" i="31"/>
  <c r="S250" i="24" s="1"/>
  <c r="Q196" i="31"/>
  <c r="U239" i="24" s="1"/>
  <c r="M232" i="31"/>
  <c r="Q249" i="24" s="1"/>
  <c r="K142" i="31"/>
  <c r="O217" i="24" s="1"/>
  <c r="M162" i="31"/>
  <c r="Q220" i="24" s="1"/>
  <c r="S214" i="31"/>
  <c r="W240" i="24" s="1"/>
  <c r="Q214" i="31"/>
  <c r="U240" i="24" s="1"/>
  <c r="U142" i="31"/>
  <c r="Y217" i="24" s="1"/>
  <c r="K216" i="31"/>
  <c r="O242" i="24" s="1"/>
  <c r="O232" i="31"/>
  <c r="S249" i="24" s="1"/>
  <c r="K198" i="31"/>
  <c r="O241" i="24" s="1"/>
  <c r="M144" i="31"/>
  <c r="Q219" i="24" s="1"/>
  <c r="K234" i="31"/>
  <c r="O250" i="24" s="1"/>
  <c r="S160" i="31"/>
  <c r="W218" i="24" s="1"/>
  <c r="K196" i="31"/>
  <c r="O239" i="24" s="1"/>
  <c r="M160" i="31"/>
  <c r="Q218" i="24" s="1"/>
  <c r="Q162" i="31"/>
  <c r="U196" i="31"/>
  <c r="Y239" i="24" s="1"/>
  <c r="U214" i="31"/>
  <c r="Y240" i="24" s="1"/>
  <c r="O162" i="31"/>
  <c r="S220" i="24" s="1"/>
  <c r="O198" i="31"/>
  <c r="S241" i="24" s="1"/>
  <c r="O196" i="31"/>
  <c r="S239" i="24" s="1"/>
  <c r="U160" i="31"/>
  <c r="Y218" i="24" s="1"/>
  <c r="Q232" i="31"/>
  <c r="U249" i="24" s="1"/>
  <c r="O160" i="31"/>
  <c r="S218" i="24" s="1"/>
  <c r="M142" i="31"/>
  <c r="Q217" i="24" s="1"/>
  <c r="S196" i="31"/>
  <c r="W239" i="24" s="1"/>
  <c r="O144" i="31"/>
  <c r="S219" i="24" s="1"/>
  <c r="Q142" i="31"/>
  <c r="U217" i="24" s="1"/>
  <c r="S142" i="31"/>
  <c r="W217" i="24" s="1"/>
  <c r="Q160" i="31"/>
  <c r="U218" i="24" s="1"/>
  <c r="M198" i="31"/>
  <c r="Q241" i="24" s="1"/>
  <c r="O214" i="31"/>
  <c r="S240" i="24" s="1"/>
  <c r="M214" i="31"/>
  <c r="Q240" i="24" s="1"/>
  <c r="K144" i="31"/>
  <c r="O219" i="24" s="1"/>
  <c r="Q234" i="31"/>
  <c r="U250" i="24" s="1"/>
  <c r="O216" i="31"/>
  <c r="S242" i="24" s="1"/>
  <c r="K214" i="31"/>
  <c r="O240" i="24" s="1"/>
  <c r="K232" i="31"/>
  <c r="O249" i="24" s="1"/>
  <c r="K162" i="31"/>
  <c r="O220" i="24" s="1"/>
  <c r="M216" i="31"/>
  <c r="Q242" i="24" s="1"/>
  <c r="K160" i="31"/>
  <c r="O218" i="24" s="1"/>
  <c r="M180" i="31"/>
  <c r="Q228" i="24" s="1"/>
  <c r="O178" i="31"/>
  <c r="S227" i="24" s="1"/>
  <c r="O180" i="31"/>
  <c r="S228" i="24" s="1"/>
  <c r="Q178" i="31"/>
  <c r="U227" i="24" s="1"/>
  <c r="M178" i="31"/>
  <c r="Q227" i="24" s="1"/>
  <c r="K178" i="31"/>
  <c r="O227" i="24" s="1"/>
  <c r="K180" i="31"/>
  <c r="O228" i="24" s="1"/>
  <c r="W164" i="24" l="1"/>
  <c r="W163" i="24"/>
  <c r="U149" i="24"/>
  <c r="Q149" i="24"/>
  <c r="U148" i="24"/>
  <c r="Q148" i="24"/>
  <c r="U147" i="24" l="1"/>
  <c r="Q147" i="24"/>
  <c r="M204" i="24"/>
  <c r="O204" i="24" s="1"/>
  <c r="M182" i="24"/>
  <c r="M181" i="24" s="1"/>
  <c r="O200" i="24" l="1"/>
  <c r="C42" i="30" l="1"/>
  <c r="C41" i="30"/>
  <c r="D42" i="30" l="1"/>
  <c r="M188" i="24"/>
  <c r="M187" i="24"/>
  <c r="M185" i="24"/>
  <c r="M184" i="24" s="1"/>
  <c r="M179" i="24"/>
  <c r="M178" i="24" s="1"/>
  <c r="M197" i="24" l="1"/>
  <c r="O197" i="24" s="1"/>
  <c r="U146" i="24" l="1"/>
  <c r="Q146" i="24"/>
  <c r="U145" i="24"/>
  <c r="Q145" i="24"/>
  <c r="U144" i="24" l="1"/>
  <c r="Q144" i="24"/>
  <c r="U133" i="24"/>
  <c r="Q133" i="24"/>
  <c r="U132" i="24"/>
  <c r="Q132" i="24"/>
  <c r="D31" i="30"/>
  <c r="D30" i="30"/>
  <c r="Q131" i="24" l="1"/>
  <c r="U131" i="24"/>
  <c r="D24" i="30"/>
  <c r="W104" i="24"/>
  <c r="W143" i="24" s="1"/>
  <c r="W103" i="24"/>
  <c r="W142" i="24" s="1"/>
  <c r="W94" i="24"/>
  <c r="W93" i="24"/>
  <c r="D41" i="30"/>
  <c r="M194" i="24" s="1"/>
  <c r="O194" i="24" l="1"/>
  <c r="C10" i="30"/>
  <c r="C13" i="30"/>
  <c r="D13" i="30" s="1"/>
  <c r="C12" i="30"/>
  <c r="D12" i="30" s="1"/>
  <c r="C11" i="30"/>
  <c r="D11" i="30" s="1"/>
  <c r="D46" i="30" s="1"/>
  <c r="D45" i="30" s="1"/>
  <c r="C3" i="30"/>
  <c r="M191" i="24"/>
  <c r="M122" i="24"/>
  <c r="M190" i="24"/>
  <c r="M121" i="24"/>
  <c r="M193" i="24"/>
  <c r="M192" i="24"/>
  <c r="M138" i="24"/>
  <c r="D10" i="30" l="1"/>
  <c r="D44" i="30" s="1"/>
  <c r="D43" i="30" s="1"/>
  <c r="O190" i="24"/>
  <c r="M119" i="24"/>
  <c r="D9" i="30"/>
  <c r="D5" i="30" s="1"/>
  <c r="D8" i="30"/>
  <c r="D4" i="30" s="1"/>
  <c r="M149" i="24"/>
  <c r="U88" i="24"/>
  <c r="M148" i="24"/>
  <c r="M106" i="24"/>
  <c r="M111" i="24"/>
  <c r="M150" i="24"/>
  <c r="M133" i="24"/>
  <c r="M114" i="24"/>
  <c r="M117" i="24"/>
  <c r="M112" i="24"/>
  <c r="M126" i="24"/>
  <c r="U87" i="24"/>
  <c r="M129" i="24"/>
  <c r="M105" i="24"/>
  <c r="M128" i="24"/>
  <c r="O87" i="24"/>
  <c r="O88" i="24"/>
  <c r="M134" i="24"/>
  <c r="M132" i="24"/>
  <c r="M127" i="24"/>
  <c r="S88" i="24"/>
  <c r="M118" i="24"/>
  <c r="M107" i="24"/>
  <c r="M110" i="24"/>
  <c r="Y87" i="24"/>
  <c r="M108" i="24"/>
  <c r="M109" i="24"/>
  <c r="M125" i="24"/>
  <c r="S87" i="24"/>
  <c r="M115" i="24"/>
  <c r="Y88" i="24"/>
  <c r="O134" i="24" l="1"/>
  <c r="O133" i="24"/>
  <c r="O118" i="24"/>
  <c r="O117" i="24"/>
  <c r="M116" i="24"/>
  <c r="O132" i="24"/>
  <c r="O131" i="24" s="1"/>
  <c r="D7" i="30"/>
  <c r="O149" i="24"/>
  <c r="O146" i="24"/>
  <c r="O129" i="24"/>
  <c r="M147" i="24"/>
  <c r="O103" i="24"/>
  <c r="O127" i="24"/>
  <c r="S115" i="24"/>
  <c r="M123" i="24"/>
  <c r="O104" i="24"/>
  <c r="Y104" i="24"/>
  <c r="S104" i="24"/>
  <c r="S103" i="24"/>
  <c r="M113" i="24"/>
  <c r="M131" i="24"/>
  <c r="M124" i="24"/>
  <c r="U103" i="24"/>
  <c r="U104" i="24"/>
  <c r="Y103" i="24"/>
  <c r="O128" i="24"/>
  <c r="O148" i="24"/>
  <c r="S146" i="24"/>
  <c r="S145" i="24"/>
  <c r="O145" i="24"/>
  <c r="S133" i="24"/>
  <c r="S132" i="24"/>
  <c r="U126" i="24"/>
  <c r="O125" i="24"/>
  <c r="S114" i="24"/>
  <c r="Y161" i="24" l="1"/>
  <c r="Y143" i="24"/>
  <c r="Y138" i="24"/>
  <c r="Y142" i="24"/>
  <c r="Y139" i="24"/>
  <c r="U139" i="24"/>
  <c r="U143" i="24"/>
  <c r="U138" i="24"/>
  <c r="U142" i="24"/>
  <c r="S139" i="24"/>
  <c r="S143" i="24"/>
  <c r="S138" i="24"/>
  <c r="S142" i="24"/>
  <c r="O139" i="24"/>
  <c r="O143" i="24"/>
  <c r="O138" i="24"/>
  <c r="O142" i="24"/>
  <c r="O116" i="24"/>
  <c r="D3" i="30"/>
  <c r="I6" i="30"/>
  <c r="O161" i="24"/>
  <c r="U160" i="24"/>
  <c r="S160" i="24"/>
  <c r="Y160" i="24"/>
  <c r="O160" i="24"/>
  <c r="U161" i="24"/>
  <c r="S161" i="24"/>
  <c r="S148" i="24"/>
  <c r="S149" i="24"/>
  <c r="O144" i="24"/>
  <c r="Y145" i="24" s="1"/>
  <c r="S144" i="24"/>
  <c r="S131" i="24"/>
  <c r="W133" i="24"/>
  <c r="W132" i="24"/>
  <c r="O123" i="24"/>
  <c r="O157" i="24" s="1"/>
  <c r="U124" i="24"/>
  <c r="U156" i="24" s="1"/>
  <c r="S113" i="24"/>
  <c r="M96" i="24"/>
  <c r="M98" i="24"/>
  <c r="U85" i="24"/>
  <c r="M146" i="24"/>
  <c r="O85" i="24"/>
  <c r="O86" i="24"/>
  <c r="M97" i="24"/>
  <c r="M101" i="24"/>
  <c r="Q86" i="24"/>
  <c r="M99" i="24"/>
  <c r="S86" i="24"/>
  <c r="M145" i="24"/>
  <c r="M95" i="24"/>
  <c r="M102" i="24"/>
  <c r="M100" i="24"/>
  <c r="Q88" i="24"/>
  <c r="W86" i="24"/>
  <c r="Y86" i="24"/>
  <c r="S85" i="24"/>
  <c r="U86" i="24"/>
  <c r="W88" i="24"/>
  <c r="Y85" i="24"/>
  <c r="O140" i="24" l="1"/>
  <c r="Y94" i="24"/>
  <c r="Y93" i="24"/>
  <c r="U94" i="24"/>
  <c r="U93" i="24"/>
  <c r="S94" i="24"/>
  <c r="S93" i="24"/>
  <c r="O94" i="24"/>
  <c r="O93" i="24"/>
  <c r="M144" i="24"/>
  <c r="W146" i="24" s="1"/>
  <c r="Y157" i="24"/>
  <c r="Y159" i="24" s="1"/>
  <c r="O156" i="24"/>
  <c r="O158" i="24" s="1"/>
  <c r="Y156" i="24"/>
  <c r="Y158" i="24" s="1"/>
  <c r="S157" i="24"/>
  <c r="S159" i="24" s="1"/>
  <c r="U157" i="24"/>
  <c r="U159" i="24" s="1"/>
  <c r="S150" i="24"/>
  <c r="S156" i="24"/>
  <c r="S158" i="24" s="1"/>
  <c r="O151" i="24"/>
  <c r="U150" i="24"/>
  <c r="S151" i="24"/>
  <c r="U151" i="24"/>
  <c r="S147" i="24"/>
  <c r="Y146" i="24"/>
  <c r="Y144" i="24" s="1"/>
  <c r="O147" i="24"/>
  <c r="W148" i="24"/>
  <c r="W149" i="24"/>
  <c r="O141" i="24"/>
  <c r="S140" i="24"/>
  <c r="S141" i="24"/>
  <c r="O159" i="24"/>
  <c r="U158" i="24"/>
  <c r="Y140" i="24"/>
  <c r="Y141" i="24"/>
  <c r="U141" i="24"/>
  <c r="U140" i="24"/>
  <c r="W131" i="24"/>
  <c r="Y133" i="24"/>
  <c r="Y132" i="24"/>
  <c r="Q255" i="24" l="1"/>
  <c r="O257" i="24"/>
  <c r="O255" i="24"/>
  <c r="Y155" i="24"/>
  <c r="Y154" i="24"/>
  <c r="Y152" i="24" s="1"/>
  <c r="U155" i="24"/>
  <c r="U153" i="24" s="1"/>
  <c r="U154" i="24"/>
  <c r="U152" i="24" s="1"/>
  <c r="S155" i="24"/>
  <c r="S153" i="24" s="1"/>
  <c r="S154" i="24"/>
  <c r="S152" i="24" s="1"/>
  <c r="O155" i="24"/>
  <c r="O153" i="24" s="1"/>
  <c r="O154" i="24"/>
  <c r="Q256" i="24" s="1"/>
  <c r="O150" i="24"/>
  <c r="Q254" i="24" s="1"/>
  <c r="Y151" i="24"/>
  <c r="Y153" i="24" s="1"/>
  <c r="W145" i="24"/>
  <c r="W144" i="24" s="1"/>
  <c r="W147" i="24"/>
  <c r="Y149" i="24"/>
  <c r="Y148" i="24"/>
  <c r="Y131" i="24"/>
  <c r="O256" i="24" l="1"/>
  <c r="O254" i="24"/>
  <c r="O258" i="24" s="1"/>
  <c r="Q257" i="24"/>
  <c r="O152" i="24"/>
  <c r="Y147" i="24"/>
  <c r="L384" i="24"/>
  <c r="AF72" i="24" l="1"/>
  <c r="AE72" i="24"/>
  <c r="AD72" i="24"/>
  <c r="N72" i="24" l="1"/>
  <c r="O183" i="24"/>
  <c r="O181" i="24"/>
  <c r="O189" i="24" l="1"/>
  <c r="O122" i="24"/>
  <c r="O211" i="24" s="1"/>
  <c r="O119" i="24"/>
  <c r="O209" i="24" s="1"/>
  <c r="I4" i="30"/>
  <c r="I5" i="30" s="1"/>
  <c r="O180" i="24"/>
  <c r="O184" i="24"/>
  <c r="O186" i="24"/>
  <c r="O187" i="24"/>
  <c r="O167" i="24"/>
  <c r="O178" i="24"/>
  <c r="O163" i="24"/>
  <c r="O201" i="24"/>
  <c r="O203" i="24"/>
  <c r="O182" i="24"/>
  <c r="O262" i="24" l="1"/>
  <c r="O264" i="24"/>
  <c r="O326" i="24" s="1"/>
  <c r="O212" i="24"/>
  <c r="Q211" i="24"/>
  <c r="O210" i="24"/>
  <c r="Q210" i="24"/>
  <c r="Q209" i="24"/>
  <c r="Q213" i="24" s="1"/>
  <c r="Y168" i="24"/>
  <c r="Y212" i="24" s="1"/>
  <c r="S168" i="24"/>
  <c r="S212" i="24" s="1"/>
  <c r="S216" i="24" s="1"/>
  <c r="O168" i="24"/>
  <c r="U168" i="24"/>
  <c r="U212" i="24" s="1"/>
  <c r="Y167" i="24"/>
  <c r="Y211" i="24" s="1"/>
  <c r="S167" i="24"/>
  <c r="S211" i="24" s="1"/>
  <c r="S215" i="24" s="1"/>
  <c r="U167" i="24"/>
  <c r="U211" i="24" s="1"/>
  <c r="Y164" i="24"/>
  <c r="Y210" i="24" s="1"/>
  <c r="S164" i="24"/>
  <c r="S210" i="24" s="1"/>
  <c r="O164" i="24"/>
  <c r="U164" i="24"/>
  <c r="Y163" i="24"/>
  <c r="Y209" i="24" s="1"/>
  <c r="S163" i="24"/>
  <c r="S209" i="24" s="1"/>
  <c r="U163" i="24"/>
  <c r="S254" i="24"/>
  <c r="Y256" i="24"/>
  <c r="S256" i="24"/>
  <c r="U318" i="24"/>
  <c r="O318" i="24"/>
  <c r="Q318" i="24"/>
  <c r="W256" i="24"/>
  <c r="S318" i="24"/>
  <c r="S319" i="24"/>
  <c r="U319" i="24"/>
  <c r="O319" i="24"/>
  <c r="W257" i="24"/>
  <c r="Y318" i="24"/>
  <c r="S257" i="24"/>
  <c r="Y257" i="24"/>
  <c r="Y319" i="24"/>
  <c r="W319" i="24"/>
  <c r="Q319" i="24"/>
  <c r="U256" i="24"/>
  <c r="U257" i="24"/>
  <c r="W318" i="24"/>
  <c r="U254" i="24"/>
  <c r="Y317" i="24"/>
  <c r="U316" i="24"/>
  <c r="Q317" i="24"/>
  <c r="W254" i="24"/>
  <c r="Y254" i="24"/>
  <c r="S255" i="24"/>
  <c r="Y255" i="24"/>
  <c r="Y316" i="24"/>
  <c r="S316" i="24"/>
  <c r="W316" i="24"/>
  <c r="W255" i="24"/>
  <c r="W317" i="24"/>
  <c r="O316" i="24"/>
  <c r="U317" i="24"/>
  <c r="S317" i="24"/>
  <c r="Q316" i="24"/>
  <c r="U255" i="24"/>
  <c r="O317" i="24"/>
  <c r="S173" i="24"/>
  <c r="S233" i="24" s="1"/>
  <c r="S237" i="24" s="1"/>
  <c r="O173" i="24"/>
  <c r="O233" i="24" s="1"/>
  <c r="O237" i="24" s="1"/>
  <c r="U169" i="24"/>
  <c r="W231" i="24" s="1"/>
  <c r="Y174" i="24"/>
  <c r="Y234" i="24" s="1"/>
  <c r="Y169" i="24"/>
  <c r="Y231" i="24" s="1"/>
  <c r="O179" i="24"/>
  <c r="O185" i="24"/>
  <c r="O169" i="24"/>
  <c r="S174" i="24"/>
  <c r="S234" i="24" s="1"/>
  <c r="S238" i="24" s="1"/>
  <c r="U173" i="24"/>
  <c r="W233" i="24" s="1"/>
  <c r="Y173" i="24"/>
  <c r="Y233" i="24" s="1"/>
  <c r="S170" i="24"/>
  <c r="S232" i="24" s="1"/>
  <c r="S169" i="24"/>
  <c r="O174" i="24"/>
  <c r="O234" i="24" s="1"/>
  <c r="O248" i="24" s="1"/>
  <c r="U174" i="24"/>
  <c r="U234" i="24" s="1"/>
  <c r="U246" i="24" s="1"/>
  <c r="U170" i="24"/>
  <c r="W232" i="24" s="1"/>
  <c r="Y170" i="24"/>
  <c r="Y232" i="24" s="1"/>
  <c r="O170" i="24"/>
  <c r="Q232" i="24" s="1"/>
  <c r="O324" i="24"/>
  <c r="Q324" i="24" s="1"/>
  <c r="S324" i="24" s="1"/>
  <c r="U324" i="24" s="1"/>
  <c r="W324" i="24" s="1"/>
  <c r="Y324" i="24" s="1"/>
  <c r="O202" i="24"/>
  <c r="O121" i="24"/>
  <c r="W209" i="24" l="1"/>
  <c r="U209" i="24"/>
  <c r="Q215" i="24"/>
  <c r="O271" i="24"/>
  <c r="O214" i="24"/>
  <c r="O225" i="24" s="1"/>
  <c r="O282" i="24"/>
  <c r="W333" i="24"/>
  <c r="Q214" i="24"/>
  <c r="Q225" i="24" s="1"/>
  <c r="Y332" i="24"/>
  <c r="O213" i="24"/>
  <c r="O216" i="24"/>
  <c r="Q212" i="24"/>
  <c r="Q216" i="24" s="1"/>
  <c r="O215" i="24"/>
  <c r="W211" i="24"/>
  <c r="W212" i="24"/>
  <c r="U166" i="24"/>
  <c r="O166" i="24"/>
  <c r="U233" i="24"/>
  <c r="U244" i="24" s="1"/>
  <c r="U210" i="24"/>
  <c r="U225" i="24" s="1"/>
  <c r="W210" i="24"/>
  <c r="Q233" i="24"/>
  <c r="Q237" i="24" s="1"/>
  <c r="Y166" i="24"/>
  <c r="S166" i="24"/>
  <c r="U232" i="24"/>
  <c r="U247" i="24" s="1"/>
  <c r="S165" i="24"/>
  <c r="O232" i="24"/>
  <c r="O236" i="24" s="1"/>
  <c r="S171" i="24"/>
  <c r="Y270" i="24"/>
  <c r="U271" i="24"/>
  <c r="Y333" i="24"/>
  <c r="W271" i="24"/>
  <c r="U333" i="24"/>
  <c r="O171" i="24"/>
  <c r="O165" i="24"/>
  <c r="Y165" i="24"/>
  <c r="Q234" i="24"/>
  <c r="Q238" i="24" s="1"/>
  <c r="S231" i="24"/>
  <c r="S235" i="24" s="1"/>
  <c r="Y171" i="24"/>
  <c r="W332" i="24"/>
  <c r="Q231" i="24"/>
  <c r="Q235" i="24" s="1"/>
  <c r="U231" i="24"/>
  <c r="U294" i="24"/>
  <c r="U304" i="24" s="1"/>
  <c r="U292" i="24"/>
  <c r="U300" i="24" s="1"/>
  <c r="O320" i="24"/>
  <c r="O332" i="24"/>
  <c r="W270" i="24"/>
  <c r="U270" i="24"/>
  <c r="Q355" i="24"/>
  <c r="Q363" i="24" s="1"/>
  <c r="Q323" i="24"/>
  <c r="Q357" i="24" s="1"/>
  <c r="Q367" i="24" s="1"/>
  <c r="O261" i="24"/>
  <c r="O295" i="24" s="1"/>
  <c r="O305" i="24" s="1"/>
  <c r="O293" i="24"/>
  <c r="O301" i="24" s="1"/>
  <c r="O260" i="24"/>
  <c r="Q260" i="24"/>
  <c r="Q271" i="24"/>
  <c r="S260" i="24"/>
  <c r="S271" i="24"/>
  <c r="U356" i="24"/>
  <c r="U366" i="24" s="1"/>
  <c r="U354" i="24"/>
  <c r="U362" i="24" s="1"/>
  <c r="U171" i="24"/>
  <c r="Q320" i="24"/>
  <c r="Q332" i="24"/>
  <c r="Q259" i="24"/>
  <c r="Q294" i="24" s="1"/>
  <c r="Q304" i="24" s="1"/>
  <c r="Q292" i="24"/>
  <c r="Q300" i="24" s="1"/>
  <c r="S259" i="24"/>
  <c r="S294" i="24" s="1"/>
  <c r="S304" i="24" s="1"/>
  <c r="S292" i="24"/>
  <c r="S300" i="24" s="1"/>
  <c r="Q321" i="24"/>
  <c r="Q356" i="24" s="1"/>
  <c r="Q366" i="24" s="1"/>
  <c r="Q354" i="24"/>
  <c r="Q362" i="24" s="1"/>
  <c r="S261" i="24"/>
  <c r="S295" i="24" s="1"/>
  <c r="S305" i="24" s="1"/>
  <c r="S293" i="24"/>
  <c r="S301" i="24" s="1"/>
  <c r="O323" i="24"/>
  <c r="O357" i="24" s="1"/>
  <c r="O367" i="24" s="1"/>
  <c r="O355" i="24"/>
  <c r="O363" i="24" s="1"/>
  <c r="Q322" i="24"/>
  <c r="Q333" i="24"/>
  <c r="Y271" i="24"/>
  <c r="O321" i="24"/>
  <c r="O356" i="24" s="1"/>
  <c r="O366" i="24" s="1"/>
  <c r="O354" i="24"/>
  <c r="O362" i="24" s="1"/>
  <c r="Q258" i="24"/>
  <c r="Q270" i="24"/>
  <c r="S323" i="24"/>
  <c r="S357" i="24" s="1"/>
  <c r="S367" i="24" s="1"/>
  <c r="S355" i="24"/>
  <c r="S363" i="24" s="1"/>
  <c r="U165" i="24"/>
  <c r="O231" i="24"/>
  <c r="O235" i="24" s="1"/>
  <c r="Y172" i="24"/>
  <c r="S321" i="24"/>
  <c r="S356" i="24" s="1"/>
  <c r="S366" i="24" s="1"/>
  <c r="S354" i="24"/>
  <c r="S362" i="24" s="1"/>
  <c r="S320" i="24"/>
  <c r="S332" i="24"/>
  <c r="U332" i="24"/>
  <c r="U295" i="24"/>
  <c r="U305" i="24" s="1"/>
  <c r="U293" i="24"/>
  <c r="U301" i="24" s="1"/>
  <c r="Q261" i="24"/>
  <c r="Q295" i="24" s="1"/>
  <c r="Q305" i="24" s="1"/>
  <c r="Q293" i="24"/>
  <c r="Q301" i="24" s="1"/>
  <c r="U355" i="24"/>
  <c r="U363" i="24" s="1"/>
  <c r="U357" i="24"/>
  <c r="U367" i="24" s="1"/>
  <c r="S333" i="24"/>
  <c r="S322" i="24"/>
  <c r="O322" i="24"/>
  <c r="O333" i="24"/>
  <c r="S258" i="24"/>
  <c r="S270" i="24"/>
  <c r="O172" i="24"/>
  <c r="S172" i="24"/>
  <c r="W234" i="24"/>
  <c r="W244" i="24" s="1"/>
  <c r="U172" i="24"/>
  <c r="Y264" i="24"/>
  <c r="Y326" i="24" s="1"/>
  <c r="S265" i="24"/>
  <c r="S297" i="24" s="1"/>
  <c r="Y221" i="24"/>
  <c r="Q263" i="24"/>
  <c r="Q325" i="24" s="1"/>
  <c r="Q358" i="24" s="1"/>
  <c r="Y222" i="24"/>
  <c r="S226" i="24"/>
  <c r="W262" i="24"/>
  <c r="S224" i="24"/>
  <c r="U262" i="24"/>
  <c r="U282" i="24" s="1"/>
  <c r="Y263" i="24"/>
  <c r="Y325" i="24" s="1"/>
  <c r="S263" i="24"/>
  <c r="S325" i="24" s="1"/>
  <c r="S358" i="24" s="1"/>
  <c r="Y244" i="24"/>
  <c r="S246" i="24"/>
  <c r="W264" i="24"/>
  <c r="W326" i="24" s="1"/>
  <c r="Q264" i="24"/>
  <c r="Q326" i="24" s="1"/>
  <c r="U265" i="24"/>
  <c r="U297" i="24" s="1"/>
  <c r="S244" i="24"/>
  <c r="S248" i="24"/>
  <c r="S264" i="24"/>
  <c r="S326" i="24" s="1"/>
  <c r="O265" i="24"/>
  <c r="O297" i="24" s="1"/>
  <c r="W265" i="24"/>
  <c r="W327" i="24" s="1"/>
  <c r="U264" i="24"/>
  <c r="U326" i="24" s="1"/>
  <c r="Q265" i="24"/>
  <c r="Q327" i="24" s="1"/>
  <c r="Q359" i="24" s="1"/>
  <c r="Y265" i="24"/>
  <c r="Y327" i="24" s="1"/>
  <c r="Q262" i="24"/>
  <c r="Y262" i="24"/>
  <c r="U263" i="24"/>
  <c r="S262" i="24"/>
  <c r="O263" i="24"/>
  <c r="O296" i="24" s="1"/>
  <c r="W263" i="24"/>
  <c r="W325" i="24" s="1"/>
  <c r="Y243" i="24"/>
  <c r="W345" i="24"/>
  <c r="Y345" i="24"/>
  <c r="Y344" i="24"/>
  <c r="Q236" i="24"/>
  <c r="Q247" i="24" s="1"/>
  <c r="S236" i="24"/>
  <c r="U344" i="24"/>
  <c r="W344" i="24"/>
  <c r="S344" i="24"/>
  <c r="S283" i="24"/>
  <c r="W283" i="24"/>
  <c r="Q282" i="24"/>
  <c r="Y283" i="24"/>
  <c r="S214" i="24"/>
  <c r="S225" i="24" s="1"/>
  <c r="S213" i="24"/>
  <c r="Q283" i="24"/>
  <c r="W282" i="24"/>
  <c r="Y282" i="24"/>
  <c r="S282" i="24"/>
  <c r="S245" i="24"/>
  <c r="Q245" i="24"/>
  <c r="S223" i="24"/>
  <c r="U248" i="24"/>
  <c r="U252" i="24" s="1"/>
  <c r="O246" i="24"/>
  <c r="O252" i="24" s="1"/>
  <c r="O238" i="24"/>
  <c r="O244" i="24" s="1"/>
  <c r="W243" i="24"/>
  <c r="S222" i="24"/>
  <c r="U226" i="24"/>
  <c r="U224" i="24"/>
  <c r="U222" i="24"/>
  <c r="Y290" i="24" l="1"/>
  <c r="Y379" i="24" s="1"/>
  <c r="U283" i="24"/>
  <c r="U291" i="24" s="1"/>
  <c r="Q339" i="24"/>
  <c r="W221" i="24"/>
  <c r="Q223" i="24"/>
  <c r="Q229" i="24" s="1"/>
  <c r="O283" i="24"/>
  <c r="W353" i="24"/>
  <c r="W382" i="24" s="1"/>
  <c r="O292" i="24"/>
  <c r="O300" i="24" s="1"/>
  <c r="O259" i="24"/>
  <c r="O294" i="24" s="1"/>
  <c r="O304" i="24" s="1"/>
  <c r="O270" i="24"/>
  <c r="Y352" i="24"/>
  <c r="Y381" i="24" s="1"/>
  <c r="U313" i="24"/>
  <c r="O224" i="24"/>
  <c r="O226" i="24"/>
  <c r="O222" i="24"/>
  <c r="O223" i="24"/>
  <c r="O229" i="24" s="1"/>
  <c r="W222" i="24"/>
  <c r="Q244" i="24"/>
  <c r="U223" i="24"/>
  <c r="U229" i="24" s="1"/>
  <c r="U221" i="24"/>
  <c r="O245" i="24"/>
  <c r="U370" i="24"/>
  <c r="S370" i="24"/>
  <c r="U245" i="24"/>
  <c r="U251" i="24" s="1"/>
  <c r="Q288" i="24"/>
  <c r="U308" i="24"/>
  <c r="Q224" i="24"/>
  <c r="W352" i="24"/>
  <c r="W381" i="24" s="1"/>
  <c r="Y291" i="24"/>
  <c r="Y380" i="24" s="1"/>
  <c r="Q226" i="24"/>
  <c r="Q222" i="24"/>
  <c r="Q246" i="24"/>
  <c r="O339" i="24"/>
  <c r="U243" i="24"/>
  <c r="Q276" i="24"/>
  <c r="Q248" i="24"/>
  <c r="U352" i="24"/>
  <c r="Y353" i="24"/>
  <c r="Y382" i="24" s="1"/>
  <c r="S374" i="24"/>
  <c r="S288" i="24"/>
  <c r="S289" i="24"/>
  <c r="S339" i="24"/>
  <c r="W291" i="24"/>
  <c r="S313" i="24"/>
  <c r="S276" i="24"/>
  <c r="Q277" i="24"/>
  <c r="S350" i="24"/>
  <c r="Q289" i="24"/>
  <c r="O289" i="24"/>
  <c r="U312" i="24"/>
  <c r="O313" i="24"/>
  <c r="Q338" i="24"/>
  <c r="U374" i="24"/>
  <c r="S338" i="24"/>
  <c r="S277" i="24"/>
  <c r="O277" i="24"/>
  <c r="O338" i="24"/>
  <c r="O221" i="24"/>
  <c r="S296" i="24"/>
  <c r="S308" i="24" s="1"/>
  <c r="S230" i="24"/>
  <c r="S327" i="24"/>
  <c r="S359" i="24" s="1"/>
  <c r="U327" i="24"/>
  <c r="U359" i="24" s="1"/>
  <c r="Q296" i="24"/>
  <c r="Q308" i="24" s="1"/>
  <c r="O327" i="24"/>
  <c r="O359" i="24" s="1"/>
  <c r="S252" i="24"/>
  <c r="O325" i="24"/>
  <c r="O358" i="24" s="1"/>
  <c r="Q297" i="24"/>
  <c r="Q313" i="24" s="1"/>
  <c r="U325" i="24"/>
  <c r="U358" i="24" s="1"/>
  <c r="U296" i="24"/>
  <c r="Q251" i="24"/>
  <c r="S312" i="24"/>
  <c r="Q312" i="24"/>
  <c r="Q351" i="24"/>
  <c r="O309" i="24"/>
  <c r="O247" i="24"/>
  <c r="S247" i="24"/>
  <c r="S251" i="24" s="1"/>
  <c r="Q344" i="24"/>
  <c r="Q345" i="24"/>
  <c r="S309" i="24"/>
  <c r="S243" i="24"/>
  <c r="Q309" i="24"/>
  <c r="U309" i="24"/>
  <c r="Q350" i="24"/>
  <c r="Q370" i="24"/>
  <c r="Q374" i="24"/>
  <c r="O345" i="24"/>
  <c r="O351" i="24"/>
  <c r="S351" i="24"/>
  <c r="O350" i="24"/>
  <c r="O344" i="24"/>
  <c r="U371" i="24"/>
  <c r="U375" i="24"/>
  <c r="S371" i="24"/>
  <c r="S375" i="24"/>
  <c r="Q371" i="24"/>
  <c r="Q375" i="24"/>
  <c r="U345" i="24"/>
  <c r="U353" i="24" s="1"/>
  <c r="S345" i="24"/>
  <c r="S221" i="24"/>
  <c r="Q221" i="24"/>
  <c r="S229" i="24"/>
  <c r="Q243" i="24"/>
  <c r="O243" i="24"/>
  <c r="U230" i="24"/>
  <c r="O308" i="24" l="1"/>
  <c r="O288" i="24"/>
  <c r="O276" i="24"/>
  <c r="O312" i="24"/>
  <c r="W379" i="24"/>
  <c r="W384" i="24" s="1"/>
  <c r="U315" i="24"/>
  <c r="U380" i="24" s="1"/>
  <c r="O230" i="24"/>
  <c r="W380" i="24"/>
  <c r="W385" i="24" s="1"/>
  <c r="S291" i="24"/>
  <c r="U314" i="24"/>
  <c r="U379" i="24" s="1"/>
  <c r="Q291" i="24"/>
  <c r="U376" i="24"/>
  <c r="U381" i="24" s="1"/>
  <c r="O291" i="24"/>
  <c r="S315" i="24"/>
  <c r="S376" i="24"/>
  <c r="O251" i="24"/>
  <c r="Q252" i="24"/>
  <c r="Q230" i="24"/>
  <c r="S352" i="24"/>
  <c r="O315" i="24"/>
  <c r="S314" i="24"/>
  <c r="Y385" i="24"/>
  <c r="Y384" i="24"/>
  <c r="Q314" i="24"/>
  <c r="Q315" i="24"/>
  <c r="Q353" i="24"/>
  <c r="Q352" i="24"/>
  <c r="S353" i="24"/>
  <c r="O352" i="24"/>
  <c r="Q377" i="24"/>
  <c r="S377" i="24"/>
  <c r="U377" i="24"/>
  <c r="U382" i="24" s="1"/>
  <c r="O353" i="24"/>
  <c r="Q376" i="24"/>
  <c r="O370" i="24"/>
  <c r="O374" i="24"/>
  <c r="O375" i="24"/>
  <c r="O371" i="24"/>
  <c r="O314" i="24" l="1"/>
  <c r="S380" i="24"/>
  <c r="O380" i="24"/>
  <c r="S381" i="24"/>
  <c r="Q379" i="24"/>
  <c r="S379" i="24"/>
  <c r="Q380" i="24"/>
  <c r="Q382" i="24"/>
  <c r="U384" i="24"/>
  <c r="U385" i="24"/>
  <c r="Q381" i="24"/>
  <c r="S382" i="24"/>
  <c r="O377" i="24"/>
  <c r="O382" i="24" s="1"/>
  <c r="O376" i="24"/>
  <c r="O381" i="24" s="1"/>
  <c r="O379" i="24" l="1"/>
  <c r="O384" i="24" s="1"/>
  <c r="S385" i="24"/>
  <c r="Q385" i="24"/>
  <c r="Q384" i="24"/>
  <c r="S384" i="24"/>
  <c r="O385" i="24"/>
  <c r="I391" i="24" l="1"/>
  <c r="N22" i="24" s="1"/>
  <c r="J20" i="24" s="1"/>
</calcChain>
</file>

<file path=xl/comments1.xml><?xml version="1.0" encoding="utf-8"?>
<comments xmlns="http://schemas.openxmlformats.org/spreadsheetml/2006/main">
  <authors>
    <author>作成者</author>
  </authors>
  <commentList>
    <comment ref="P24" authorId="0" shapeId="0">
      <text>
        <r>
          <rPr>
            <sz val="9"/>
            <color indexed="81"/>
            <rFont val="MS P ゴシック"/>
            <family val="3"/>
            <charset val="128"/>
          </rPr>
          <t>該当児童の在籍中に貴園が開所した日数を記載してください。
登園日数ではないため、注意してください。</t>
        </r>
      </text>
    </comment>
    <comment ref="N41" authorId="0" shapeId="0">
      <text>
        <r>
          <rPr>
            <sz val="9"/>
            <color indexed="81"/>
            <rFont val="MS P ゴシック"/>
            <family val="3"/>
            <charset val="128"/>
          </rPr>
          <t>同じ年齢区分の児童が２人同時に途中退園する場合は、上段と下段にそれぞれ日数を記載してください。</t>
        </r>
      </text>
    </comment>
  </commentList>
</comments>
</file>

<file path=xl/comments2.xml><?xml version="1.0" encoding="utf-8"?>
<comments xmlns="http://schemas.openxmlformats.org/spreadsheetml/2006/main">
  <authors>
    <author>作成者</author>
  </authors>
  <commentList>
    <comment ref="P4" authorId="0" shapeId="0">
      <text>
        <r>
          <rPr>
            <sz val="9"/>
            <color indexed="81"/>
            <rFont val="BIZ UDP明朝 Medium"/>
            <family val="1"/>
            <charset val="128"/>
          </rPr>
          <t>請求したい月を入力してください。
（例）６月分のみ請求したい場合：６月～６月
　　　４月から９月分を請求したい場合：４月～９月</t>
        </r>
      </text>
    </comment>
    <comment ref="N24" authorId="0" shapeId="0">
      <text>
        <r>
          <rPr>
            <sz val="9"/>
            <color indexed="81"/>
            <rFont val="BIZ UDP明朝 Medium"/>
            <family val="1"/>
            <charset val="128"/>
          </rPr>
          <t>精算額がある場合、「その他」に記載してください。
合わせて下部の＜精算・その他＞の欄に、金額の理由をご記入ください。</t>
        </r>
      </text>
    </comment>
    <comment ref="A69" authorId="0" shapeId="0">
      <text>
        <r>
          <rPr>
            <sz val="10"/>
            <color indexed="81"/>
            <rFont val="BIZ UDP明朝 Medium"/>
            <family val="1"/>
            <charset val="128"/>
          </rPr>
          <t>請求月の初日在籍児童数を必ず記載してください。</t>
        </r>
      </text>
    </comment>
    <comment ref="M16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適用の場合は手入力</t>
        </r>
      </text>
    </comment>
  </commentList>
</comments>
</file>

<file path=xl/sharedStrings.xml><?xml version="1.0" encoding="utf-8"?>
<sst xmlns="http://schemas.openxmlformats.org/spreadsheetml/2006/main" count="8623" uniqueCount="648">
  <si>
    <t>年</t>
    <rPh sb="0" eb="1">
      <t>ネン</t>
    </rPh>
    <phoneticPr fontId="1"/>
  </si>
  <si>
    <t>月分</t>
    <rPh sb="0" eb="1">
      <t>ゲツ</t>
    </rPh>
    <rPh sb="1" eb="2">
      <t>ブン</t>
    </rPh>
    <phoneticPr fontId="1"/>
  </si>
  <si>
    <t>地域区分</t>
    <rPh sb="0" eb="2">
      <t>チイキ</t>
    </rPh>
    <rPh sb="2" eb="4">
      <t>クブン</t>
    </rPh>
    <phoneticPr fontId="1"/>
  </si>
  <si>
    <t>＜基本情報＞</t>
    <rPh sb="1" eb="3">
      <t>キホン</t>
    </rPh>
    <rPh sb="3" eb="5">
      <t>ジョウホウ</t>
    </rPh>
    <phoneticPr fontId="1"/>
  </si>
  <si>
    <t>＜請求金額算定内訳＞</t>
    <rPh sb="1" eb="3">
      <t>セイキュウ</t>
    </rPh>
    <rPh sb="3" eb="5">
      <t>キンガク</t>
    </rPh>
    <rPh sb="5" eb="7">
      <t>サンテイ</t>
    </rPh>
    <rPh sb="7" eb="9">
      <t>ウチワケ</t>
    </rPh>
    <phoneticPr fontId="3"/>
  </si>
  <si>
    <t>区分</t>
    <rPh sb="0" eb="2">
      <t>クブン</t>
    </rPh>
    <phoneticPr fontId="3"/>
  </si>
  <si>
    <t>処遇改善等加算Ⅰ</t>
    <rPh sb="0" eb="7">
      <t>ショグウカイゼントウカサン</t>
    </rPh>
    <phoneticPr fontId="3"/>
  </si>
  <si>
    <t>療育支援加算</t>
    <phoneticPr fontId="1"/>
  </si>
  <si>
    <t>栄養管理加算</t>
    <phoneticPr fontId="1"/>
  </si>
  <si>
    <t>適用区分</t>
    <rPh sb="0" eb="2">
      <t>テキヨウ</t>
    </rPh>
    <rPh sb="2" eb="4">
      <t>クブン</t>
    </rPh>
    <phoneticPr fontId="1"/>
  </si>
  <si>
    <t>　うち処遇改善等加算Ⅰ分</t>
    <phoneticPr fontId="1"/>
  </si>
  <si>
    <t>基本分単価</t>
    <rPh sb="0" eb="2">
      <t>キホン</t>
    </rPh>
    <rPh sb="2" eb="3">
      <t>ブン</t>
    </rPh>
    <rPh sb="3" eb="5">
      <t>タンカ</t>
    </rPh>
    <phoneticPr fontId="3"/>
  </si>
  <si>
    <t>定員を恒常的に超過する場合</t>
    <phoneticPr fontId="1"/>
  </si>
  <si>
    <t>単価合計</t>
    <rPh sb="0" eb="2">
      <t>タンカ</t>
    </rPh>
    <rPh sb="2" eb="4">
      <t>ゴウケイ</t>
    </rPh>
    <phoneticPr fontId="1"/>
  </si>
  <si>
    <t>　うち処遇改善等加算Ⅰ分</t>
    <rPh sb="11" eb="12">
      <t>ブン</t>
    </rPh>
    <phoneticPr fontId="1"/>
  </si>
  <si>
    <t>２号</t>
    <rPh sb="1" eb="2">
      <t>ゴウ</t>
    </rPh>
    <phoneticPr fontId="1"/>
  </si>
  <si>
    <t>１号</t>
    <rPh sb="1" eb="2">
      <t>ゴウ</t>
    </rPh>
    <phoneticPr fontId="1"/>
  </si>
  <si>
    <t>20/100地域</t>
    <rPh sb="6" eb="8">
      <t>チイキ</t>
    </rPh>
    <phoneticPr fontId="1"/>
  </si>
  <si>
    <t>16/100地域</t>
    <rPh sb="6" eb="8">
      <t>チイキ</t>
    </rPh>
    <phoneticPr fontId="1"/>
  </si>
  <si>
    <t>15/100地域</t>
    <rPh sb="6" eb="8">
      <t>チイキ</t>
    </rPh>
    <phoneticPr fontId="1"/>
  </si>
  <si>
    <t>12/100地域</t>
    <rPh sb="6" eb="8">
      <t>チイキ</t>
    </rPh>
    <phoneticPr fontId="1"/>
  </si>
  <si>
    <t>10/100地域</t>
    <rPh sb="6" eb="8">
      <t>チイキ</t>
    </rPh>
    <phoneticPr fontId="1"/>
  </si>
  <si>
    <t>6/100地域</t>
    <rPh sb="5" eb="7">
      <t>チイキ</t>
    </rPh>
    <phoneticPr fontId="1"/>
  </si>
  <si>
    <t>3/100地域</t>
    <rPh sb="5" eb="7">
      <t>チイキ</t>
    </rPh>
    <phoneticPr fontId="1"/>
  </si>
  <si>
    <t>その他地域</t>
    <rPh sb="2" eb="3">
      <t>タ</t>
    </rPh>
    <rPh sb="3" eb="5">
      <t>チイキ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</si>
  <si>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</si>
  <si>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</si>
  <si>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</si>
  <si>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代表者職/氏名</t>
    <phoneticPr fontId="1"/>
  </si>
  <si>
    <t>１．請求金額</t>
    <phoneticPr fontId="1"/>
  </si>
  <si>
    <t>円</t>
    <rPh sb="0" eb="1">
      <t>エン</t>
    </rPh>
    <phoneticPr fontId="1"/>
  </si>
  <si>
    <t>フリガナ</t>
    <phoneticPr fontId="1"/>
  </si>
  <si>
    <t>口座名義人</t>
    <rPh sb="0" eb="2">
      <t>コウザ</t>
    </rPh>
    <rPh sb="2" eb="5">
      <t>メイギニン</t>
    </rPh>
    <phoneticPr fontId="1"/>
  </si>
  <si>
    <t>振込先金融機関
（コード番号）</t>
    <rPh sb="0" eb="1">
      <t>フ</t>
    </rPh>
    <rPh sb="1" eb="2">
      <t>コ</t>
    </rPh>
    <rPh sb="2" eb="3">
      <t>サキ</t>
    </rPh>
    <rPh sb="3" eb="5">
      <t>キンユウ</t>
    </rPh>
    <rPh sb="5" eb="7">
      <t>キカン</t>
    </rPh>
    <rPh sb="12" eb="14">
      <t>バンゴウ</t>
    </rPh>
    <phoneticPr fontId="1"/>
  </si>
  <si>
    <t>金融機関コード</t>
    <rPh sb="0" eb="2">
      <t>キンユウ</t>
    </rPh>
    <rPh sb="2" eb="4">
      <t>キカン</t>
    </rPh>
    <phoneticPr fontId="1"/>
  </si>
  <si>
    <t>支店コード</t>
    <rPh sb="0" eb="2">
      <t>シテン</t>
    </rPh>
    <phoneticPr fontId="1"/>
  </si>
  <si>
    <t>預金種目</t>
    <rPh sb="0" eb="2">
      <t>ヨキン</t>
    </rPh>
    <rPh sb="2" eb="4">
      <t>シュモク</t>
    </rPh>
    <phoneticPr fontId="1"/>
  </si>
  <si>
    <t>口座番号</t>
    <rPh sb="0" eb="2">
      <t>コウザ</t>
    </rPh>
    <rPh sb="2" eb="4">
      <t>バンゴウ</t>
    </rPh>
    <phoneticPr fontId="1"/>
  </si>
  <si>
    <t>月分</t>
    <rPh sb="0" eb="1">
      <t>ゲツ</t>
    </rPh>
    <rPh sb="1" eb="2">
      <t>ブン</t>
    </rPh>
    <phoneticPr fontId="3"/>
  </si>
  <si>
    <t>５歳児</t>
    <rPh sb="2" eb="3">
      <t>ジ</t>
    </rPh>
    <phoneticPr fontId="1"/>
  </si>
  <si>
    <t>銀行</t>
    <rPh sb="0" eb="2">
      <t>ギンコウ</t>
    </rPh>
    <phoneticPr fontId="1"/>
  </si>
  <si>
    <t>普通</t>
    <rPh sb="0" eb="2">
      <t>フツウ</t>
    </rPh>
    <phoneticPr fontId="1"/>
  </si>
  <si>
    <t>金庫</t>
    <rPh sb="0" eb="2">
      <t>キンコ</t>
    </rPh>
    <phoneticPr fontId="1"/>
  </si>
  <si>
    <t>当座</t>
    <rPh sb="0" eb="2">
      <t>トウザ</t>
    </rPh>
    <phoneticPr fontId="1"/>
  </si>
  <si>
    <t>組合</t>
    <rPh sb="0" eb="2">
      <t>クミアイ</t>
    </rPh>
    <phoneticPr fontId="1"/>
  </si>
  <si>
    <t>３歳</t>
    <rPh sb="1" eb="2">
      <t>サイ</t>
    </rPh>
    <phoneticPr fontId="1"/>
  </si>
  <si>
    <t>４歳</t>
    <rPh sb="1" eb="2">
      <t>サイ</t>
    </rPh>
    <phoneticPr fontId="1"/>
  </si>
  <si>
    <t>５歳</t>
    <rPh sb="1" eb="2">
      <t>サイ</t>
    </rPh>
    <phoneticPr fontId="1"/>
  </si>
  <si>
    <t>○</t>
    <phoneticPr fontId="1"/>
  </si>
  <si>
    <t>開所時間</t>
    <rPh sb="0" eb="2">
      <t>カイショ</t>
    </rPh>
    <rPh sb="2" eb="4">
      <t>ジカン</t>
    </rPh>
    <phoneticPr fontId="1"/>
  </si>
  <si>
    <t>標準</t>
    <rPh sb="0" eb="2">
      <t>ヒョウジュン</t>
    </rPh>
    <phoneticPr fontId="1"/>
  </si>
  <si>
    <t>短時間</t>
    <rPh sb="0" eb="3">
      <t>タンジカン</t>
    </rPh>
    <phoneticPr fontId="1"/>
  </si>
  <si>
    <t>３号</t>
    <rPh sb="1" eb="2">
      <t>ゴウ</t>
    </rPh>
    <phoneticPr fontId="1"/>
  </si>
  <si>
    <t>乳児</t>
    <rPh sb="0" eb="2">
      <t>ニュウジ</t>
    </rPh>
    <phoneticPr fontId="3"/>
  </si>
  <si>
    <t>チーム保育推進加算</t>
    <rPh sb="3" eb="5">
      <t>ホイク</t>
    </rPh>
    <rPh sb="5" eb="7">
      <t>スイシン</t>
    </rPh>
    <rPh sb="7" eb="9">
      <t>カサン</t>
    </rPh>
    <phoneticPr fontId="1"/>
  </si>
  <si>
    <t>施設長を配置していない場合</t>
    <rPh sb="0" eb="2">
      <t>シセツ</t>
    </rPh>
    <rPh sb="2" eb="3">
      <t>チョウ</t>
    </rPh>
    <rPh sb="4" eb="6">
      <t>ハイチ</t>
    </rPh>
    <rPh sb="11" eb="13">
      <t>バアイ</t>
    </rPh>
    <phoneticPr fontId="1"/>
  </si>
  <si>
    <t>主任保育士専任加算</t>
    <rPh sb="0" eb="2">
      <t>シュニン</t>
    </rPh>
    <rPh sb="2" eb="5">
      <t>ホイクシ</t>
    </rPh>
    <rPh sb="5" eb="7">
      <t>センニン</t>
    </rPh>
    <rPh sb="7" eb="9">
      <t>カサン</t>
    </rPh>
    <phoneticPr fontId="1"/>
  </si>
  <si>
    <t>施設・事業所名</t>
    <rPh sb="0" eb="2">
      <t>シセツ</t>
    </rPh>
    <phoneticPr fontId="1"/>
  </si>
  <si>
    <t>設置者・事業者名</t>
    <rPh sb="0" eb="3">
      <t>セッチシャ</t>
    </rPh>
    <rPh sb="4" eb="7">
      <t>ジギョウシャ</t>
    </rPh>
    <rPh sb="7" eb="8">
      <t>メイ</t>
    </rPh>
    <phoneticPr fontId="1"/>
  </si>
  <si>
    <t>施設・事業所番号</t>
    <rPh sb="0" eb="2">
      <t>シセツ</t>
    </rPh>
    <rPh sb="3" eb="6">
      <t>ジギョウショ</t>
    </rPh>
    <rPh sb="6" eb="8">
      <t>バンゴウ</t>
    </rPh>
    <phoneticPr fontId="1"/>
  </si>
  <si>
    <t>施設・事業所名</t>
    <rPh sb="0" eb="2">
      <t>シセツ</t>
    </rPh>
    <rPh sb="3" eb="6">
      <t>ジギョウショ</t>
    </rPh>
    <rPh sb="6" eb="7">
      <t>メイ</t>
    </rPh>
    <phoneticPr fontId="1"/>
  </si>
  <si>
    <t>２歳児</t>
    <rPh sb="1" eb="3">
      <t>サイジ</t>
    </rPh>
    <phoneticPr fontId="1"/>
  </si>
  <si>
    <t>１歳児</t>
    <rPh sb="1" eb="2">
      <t>サイ</t>
    </rPh>
    <rPh sb="2" eb="3">
      <t>ジ</t>
    </rPh>
    <phoneticPr fontId="1"/>
  </si>
  <si>
    <t>分園</t>
    <rPh sb="0" eb="2">
      <t>ブンエン</t>
    </rPh>
    <phoneticPr fontId="1"/>
  </si>
  <si>
    <t>　子ども・子育て支援法第27条（及び第28条）の規定に基づき、次のとおり子どものための教育・保育給付を請求します。</t>
    <phoneticPr fontId="1"/>
  </si>
  <si>
    <t>１歳</t>
    <rPh sb="1" eb="2">
      <t>サイ</t>
    </rPh>
    <phoneticPr fontId="1"/>
  </si>
  <si>
    <t>２歳</t>
    <rPh sb="1" eb="2">
      <t>サイ</t>
    </rPh>
    <phoneticPr fontId="1"/>
  </si>
  <si>
    <t>年度</t>
    <rPh sb="0" eb="1">
      <t>ネン</t>
    </rPh>
    <rPh sb="1" eb="2">
      <t>ド</t>
    </rPh>
    <phoneticPr fontId="1"/>
  </si>
  <si>
    <t>～</t>
    <phoneticPr fontId="1"/>
  </si>
  <si>
    <t>子どものための教育・保育給付請求書</t>
    <rPh sb="0" eb="1">
      <t>コ</t>
    </rPh>
    <rPh sb="7" eb="9">
      <t>キョウイク</t>
    </rPh>
    <rPh sb="10" eb="12">
      <t>ホイク</t>
    </rPh>
    <rPh sb="12" eb="14">
      <t>キュウフ</t>
    </rPh>
    <rPh sb="14" eb="17">
      <t>セイキュウショ</t>
    </rPh>
    <phoneticPr fontId="1"/>
  </si>
  <si>
    <t>（</t>
    <phoneticPr fontId="1"/>
  </si>
  <si>
    <t>月分</t>
    <rPh sb="0" eb="1">
      <t>ガツ</t>
    </rPh>
    <rPh sb="1" eb="2">
      <t>ブン</t>
    </rPh>
    <phoneticPr fontId="1"/>
  </si>
  <si>
    <t>）</t>
    <phoneticPr fontId="1"/>
  </si>
  <si>
    <t>子どものための教育・保育給付等請求書</t>
    <rPh sb="0" eb="1">
      <t>コ</t>
    </rPh>
    <rPh sb="7" eb="9">
      <t>キョウイク</t>
    </rPh>
    <rPh sb="10" eb="12">
      <t>ホイク</t>
    </rPh>
    <rPh sb="12" eb="14">
      <t>キュウフ</t>
    </rPh>
    <rPh sb="14" eb="15">
      <t>トウ</t>
    </rPh>
    <rPh sb="15" eb="18">
      <t>セイキュウショ</t>
    </rPh>
    <phoneticPr fontId="1"/>
  </si>
  <si>
    <t>＜請求者＞</t>
    <rPh sb="1" eb="4">
      <t>セイキュウシャ</t>
    </rPh>
    <phoneticPr fontId="1"/>
  </si>
  <si>
    <t>設置者・事業者所在地</t>
    <rPh sb="4" eb="7">
      <t>ジギョウシャ</t>
    </rPh>
    <rPh sb="7" eb="10">
      <t>ショザイチ</t>
    </rPh>
    <phoneticPr fontId="1"/>
  </si>
  <si>
    <t>施設・事業所所在地</t>
    <rPh sb="0" eb="2">
      <t>シセツ</t>
    </rPh>
    <rPh sb="6" eb="9">
      <t>ショザイチ</t>
    </rPh>
    <phoneticPr fontId="1"/>
  </si>
  <si>
    <t>請求書発行責任者氏名</t>
    <rPh sb="0" eb="3">
      <t>セイキュウショ</t>
    </rPh>
    <rPh sb="3" eb="5">
      <t>ハッコウ</t>
    </rPh>
    <rPh sb="5" eb="8">
      <t>セキニンシャ</t>
    </rPh>
    <rPh sb="8" eb="10">
      <t>シメイ</t>
    </rPh>
    <phoneticPr fontId="1"/>
  </si>
  <si>
    <t>請求書発行責任者連絡先</t>
    <rPh sb="0" eb="3">
      <t>セイキュウショ</t>
    </rPh>
    <rPh sb="3" eb="5">
      <t>ハッコウ</t>
    </rPh>
    <rPh sb="5" eb="8">
      <t>セキニンシャ</t>
    </rPh>
    <rPh sb="8" eb="11">
      <t>レンラクサキ</t>
    </rPh>
    <phoneticPr fontId="1"/>
  </si>
  <si>
    <t>　子ども・子育て支援法第27条（及び第28条）等の規定に基づき、次のとおり子どものための教育・保育給付等を請求します。</t>
    <rPh sb="23" eb="24">
      <t>トウ</t>
    </rPh>
    <rPh sb="51" eb="52">
      <t>トウ</t>
    </rPh>
    <phoneticPr fontId="1"/>
  </si>
  <si>
    <t>金</t>
    <rPh sb="0" eb="1">
      <t>キン</t>
    </rPh>
    <phoneticPr fontId="1"/>
  </si>
  <si>
    <t>＜内訳＞</t>
    <rPh sb="1" eb="3">
      <t>ウチワケ</t>
    </rPh>
    <phoneticPr fontId="1"/>
  </si>
  <si>
    <t>子どものための教育・保育給付</t>
    <phoneticPr fontId="1"/>
  </si>
  <si>
    <t>自治体独自加算</t>
    <rPh sb="0" eb="3">
      <t>ジチタイ</t>
    </rPh>
    <rPh sb="3" eb="5">
      <t>ドクジ</t>
    </rPh>
    <rPh sb="5" eb="7">
      <t>カサン</t>
    </rPh>
    <phoneticPr fontId="1"/>
  </si>
  <si>
    <t>その他</t>
    <rPh sb="2" eb="3">
      <t>タ</t>
    </rPh>
    <phoneticPr fontId="1"/>
  </si>
  <si>
    <t>２．振込先</t>
    <rPh sb="2" eb="4">
      <t>フリコミ</t>
    </rPh>
    <phoneticPr fontId="1"/>
  </si>
  <si>
    <t>（委任欄）</t>
    <phoneticPr fontId="1"/>
  </si>
  <si>
    <t>※請求者と振込口座の名義人が異なる場合のみ記入</t>
    <rPh sb="1" eb="4">
      <t>セイキュウシャ</t>
    </rPh>
    <rPh sb="5" eb="7">
      <t>フリコミ</t>
    </rPh>
    <rPh sb="7" eb="9">
      <t>コウザ</t>
    </rPh>
    <rPh sb="10" eb="13">
      <t>メイギニン</t>
    </rPh>
    <rPh sb="14" eb="15">
      <t>コト</t>
    </rPh>
    <rPh sb="17" eb="19">
      <t>バアイ</t>
    </rPh>
    <rPh sb="21" eb="23">
      <t>キニュウ</t>
    </rPh>
    <phoneticPr fontId="1"/>
  </si>
  <si>
    <t>本件については上記名義人宛振込願います。</t>
    <phoneticPr fontId="1"/>
  </si>
  <si>
    <t>＜添付書類＞</t>
    <phoneticPr fontId="1"/>
  </si>
  <si>
    <t>子どものための教育・保育給付を請求するための明細書（子どものための教育・保育給付請求明細書）</t>
    <phoneticPr fontId="1"/>
  </si>
  <si>
    <t>明細書に係る在籍児童の一覧（在籍児童一覧）</t>
    <phoneticPr fontId="1"/>
  </si>
  <si>
    <t>その他市区町村長が必要と認める書類（○○○○○）</t>
    <phoneticPr fontId="1"/>
  </si>
  <si>
    <t>-</t>
    <phoneticPr fontId="1"/>
  </si>
  <si>
    <t>明細書に係る在籍児童の一覧（在籍児童一覧）</t>
  </si>
  <si>
    <t>その他市区町村長が必要と認める書類（○○○○○）</t>
  </si>
  <si>
    <t>-</t>
  </si>
  <si>
    <t>施設・事業所所在地</t>
    <rPh sb="0" eb="2">
      <t>シセツ</t>
    </rPh>
    <rPh sb="3" eb="6">
      <t>ジギョウショ</t>
    </rPh>
    <rPh sb="6" eb="9">
      <t>ショザイチ</t>
    </rPh>
    <phoneticPr fontId="1"/>
  </si>
  <si>
    <t>請求月（</t>
    <rPh sb="0" eb="2">
      <t>セイキュウ</t>
    </rPh>
    <rPh sb="2" eb="3">
      <t>ツキ</t>
    </rPh>
    <phoneticPr fontId="1"/>
  </si>
  <si>
    <t>に係る</t>
    <rPh sb="1" eb="2">
      <t>カカ</t>
    </rPh>
    <phoneticPr fontId="1"/>
  </si>
  <si>
    <t>月初在籍児童（予定）数</t>
  </si>
  <si>
    <t>単価</t>
    <rPh sb="0" eb="2">
      <t>タンカ</t>
    </rPh>
    <phoneticPr fontId="1"/>
  </si>
  <si>
    <t>５歳児</t>
    <rPh sb="1" eb="2">
      <t>サイ</t>
    </rPh>
    <rPh sb="2" eb="3">
      <t>ジ</t>
    </rPh>
    <phoneticPr fontId="1"/>
  </si>
  <si>
    <t>４歳児</t>
    <rPh sb="1" eb="2">
      <t>サイ</t>
    </rPh>
    <rPh sb="2" eb="3">
      <t>ジ</t>
    </rPh>
    <phoneticPr fontId="1"/>
  </si>
  <si>
    <t>加算率</t>
    <rPh sb="0" eb="2">
      <t>カサン</t>
    </rPh>
    <rPh sb="2" eb="3">
      <t>リツ</t>
    </rPh>
    <phoneticPr fontId="1"/>
  </si>
  <si>
    <t>４歳以上児</t>
    <rPh sb="1" eb="4">
      <t>サイイジョウ</t>
    </rPh>
    <rPh sb="4" eb="5">
      <t>ジ</t>
    </rPh>
    <phoneticPr fontId="1"/>
  </si>
  <si>
    <t>３歳児</t>
    <rPh sb="1" eb="3">
      <t>サイジ</t>
    </rPh>
    <phoneticPr fontId="1"/>
  </si>
  <si>
    <t>適用</t>
    <rPh sb="0" eb="2">
      <t>テキヨウ</t>
    </rPh>
    <phoneticPr fontId="1"/>
  </si>
  <si>
    <t>非適用</t>
    <rPh sb="0" eb="1">
      <t>ヒ</t>
    </rPh>
    <rPh sb="1" eb="3">
      <t>テキヨウ</t>
    </rPh>
    <phoneticPr fontId="1"/>
  </si>
  <si>
    <t>　うち下記以外</t>
    <rPh sb="3" eb="5">
      <t>カキ</t>
    </rPh>
    <rPh sb="5" eb="7">
      <t>イガイ</t>
    </rPh>
    <phoneticPr fontId="1"/>
  </si>
  <si>
    <t>３歳児配置改善加算</t>
    <phoneticPr fontId="1"/>
  </si>
  <si>
    <t>副食費徴収免除加算</t>
    <rPh sb="0" eb="3">
      <t>フクショクヒ</t>
    </rPh>
    <rPh sb="3" eb="5">
      <t>チョウシュウ</t>
    </rPh>
    <rPh sb="5" eb="7">
      <t>メンジョ</t>
    </rPh>
    <rPh sb="7" eb="9">
      <t>カサン</t>
    </rPh>
    <phoneticPr fontId="1"/>
  </si>
  <si>
    <t>△</t>
    <phoneticPr fontId="1"/>
  </si>
  <si>
    <t>A</t>
    <phoneticPr fontId="1"/>
  </si>
  <si>
    <t>B</t>
    <phoneticPr fontId="1"/>
  </si>
  <si>
    <t>処遇改善等加算Ⅱ</t>
    <rPh sb="0" eb="2">
      <t>ショグウ</t>
    </rPh>
    <rPh sb="2" eb="4">
      <t>カイゼン</t>
    </rPh>
    <rPh sb="4" eb="5">
      <t>トウ</t>
    </rPh>
    <rPh sb="5" eb="7">
      <t>カサン</t>
    </rPh>
    <phoneticPr fontId="1"/>
  </si>
  <si>
    <t>人数A</t>
    <rPh sb="0" eb="2">
      <t>ニンズウ</t>
    </rPh>
    <phoneticPr fontId="1"/>
  </si>
  <si>
    <t>人数B</t>
    <rPh sb="0" eb="2">
      <t>ニンズウ</t>
    </rPh>
    <phoneticPr fontId="1"/>
  </si>
  <si>
    <t>冷暖房費加算</t>
    <phoneticPr fontId="1"/>
  </si>
  <si>
    <t>地域</t>
    <rPh sb="0" eb="2">
      <t>チイキ</t>
    </rPh>
    <phoneticPr fontId="1"/>
  </si>
  <si>
    <t>施設機能強化推進費加算（３月のみ）</t>
    <rPh sb="13" eb="14">
      <t>ガツ</t>
    </rPh>
    <phoneticPr fontId="1"/>
  </si>
  <si>
    <t>金額</t>
    <rPh sb="0" eb="2">
      <t>キンガク</t>
    </rPh>
    <phoneticPr fontId="1"/>
  </si>
  <si>
    <t>小学校接続加算（３月のみ）</t>
    <rPh sb="9" eb="10">
      <t>ガツ</t>
    </rPh>
    <phoneticPr fontId="1"/>
  </si>
  <si>
    <t>配置
形態</t>
    <rPh sb="0" eb="2">
      <t>ハイチ</t>
    </rPh>
    <rPh sb="3" eb="5">
      <t>ケイタイ</t>
    </rPh>
    <phoneticPr fontId="1"/>
  </si>
  <si>
    <t>C</t>
    <phoneticPr fontId="1"/>
  </si>
  <si>
    <t>第三者評価受審加算（３月のみ）</t>
    <rPh sb="11" eb="12">
      <t>ガツ</t>
    </rPh>
    <phoneticPr fontId="1"/>
  </si>
  <si>
    <t>○…日割りの対象となる加算</t>
    <rPh sb="2" eb="4">
      <t>ヒワ</t>
    </rPh>
    <rPh sb="6" eb="8">
      <t>タイショウ</t>
    </rPh>
    <rPh sb="11" eb="13">
      <t>カサン</t>
    </rPh>
    <phoneticPr fontId="1"/>
  </si>
  <si>
    <t>△…初日の利用児童で除して得た額を加算</t>
    <rPh sb="2" eb="4">
      <t>ショジツ</t>
    </rPh>
    <rPh sb="5" eb="7">
      <t>リヨウ</t>
    </rPh>
    <rPh sb="7" eb="9">
      <t>ジドウ</t>
    </rPh>
    <rPh sb="10" eb="11">
      <t>ジョ</t>
    </rPh>
    <rPh sb="13" eb="14">
      <t>エ</t>
    </rPh>
    <rPh sb="15" eb="16">
      <t>ガク</t>
    </rPh>
    <rPh sb="17" eb="19">
      <t>カサン</t>
    </rPh>
    <phoneticPr fontId="1"/>
  </si>
  <si>
    <t>単価合計…B</t>
    <rPh sb="0" eb="2">
      <t>タンカ</t>
    </rPh>
    <rPh sb="2" eb="4">
      <t>ゴウケイ</t>
    </rPh>
    <phoneticPr fontId="1"/>
  </si>
  <si>
    <t>公定価格小計（月途中入退所児童分を除く）…E（A×C＋B×D）</t>
    <rPh sb="0" eb="2">
      <t>コウテイ</t>
    </rPh>
    <rPh sb="2" eb="4">
      <t>カカク</t>
    </rPh>
    <rPh sb="4" eb="6">
      <t>ショウケイ</t>
    </rPh>
    <rPh sb="7" eb="8">
      <t>ツキ</t>
    </rPh>
    <rPh sb="8" eb="10">
      <t>トチュウ</t>
    </rPh>
    <rPh sb="10" eb="11">
      <t>ニュウ</t>
    </rPh>
    <rPh sb="11" eb="13">
      <t>タイショ</t>
    </rPh>
    <rPh sb="13" eb="15">
      <t>ジドウ</t>
    </rPh>
    <rPh sb="15" eb="16">
      <t>ブン</t>
    </rPh>
    <rPh sb="17" eb="18">
      <t>ノゾ</t>
    </rPh>
    <phoneticPr fontId="1"/>
  </si>
  <si>
    <t>在籍中
開所日数</t>
    <rPh sb="0" eb="3">
      <t>ザイセキチュウ</t>
    </rPh>
    <rPh sb="4" eb="6">
      <t>カイショ</t>
    </rPh>
    <rPh sb="6" eb="7">
      <t>ビ</t>
    </rPh>
    <rPh sb="7" eb="8">
      <t>スウ</t>
    </rPh>
    <phoneticPr fontId="1"/>
  </si>
  <si>
    <t>公定価格小計（月途中入退所児童分）…Q（J＋L＋N＋P）</t>
    <rPh sb="0" eb="2">
      <t>コウテイ</t>
    </rPh>
    <rPh sb="2" eb="4">
      <t>カカク</t>
    </rPh>
    <rPh sb="4" eb="6">
      <t>ショウケイ</t>
    </rPh>
    <rPh sb="7" eb="8">
      <t>ツキ</t>
    </rPh>
    <rPh sb="8" eb="10">
      <t>トチュウ</t>
    </rPh>
    <rPh sb="10" eb="11">
      <t>ニュウ</t>
    </rPh>
    <rPh sb="11" eb="13">
      <t>タイショ</t>
    </rPh>
    <rPh sb="13" eb="15">
      <t>ジドウ</t>
    </rPh>
    <rPh sb="15" eb="16">
      <t>ブン</t>
    </rPh>
    <phoneticPr fontId="1"/>
  </si>
  <si>
    <t>年齢区分別計…R（E＋Q）</t>
    <rPh sb="0" eb="2">
      <t>ネンレイ</t>
    </rPh>
    <rPh sb="2" eb="4">
      <t>クブン</t>
    </rPh>
    <rPh sb="4" eb="5">
      <t>ベツ</t>
    </rPh>
    <rPh sb="5" eb="6">
      <t>ケイ</t>
    </rPh>
    <phoneticPr fontId="1"/>
  </si>
  <si>
    <t>請求月数</t>
    <rPh sb="0" eb="2">
      <t>セイキュウ</t>
    </rPh>
    <rPh sb="2" eb="3">
      <t>ツキ</t>
    </rPh>
    <rPh sb="3" eb="4">
      <t>スウ</t>
    </rPh>
    <phoneticPr fontId="1"/>
  </si>
  <si>
    <t>請求額計</t>
    <phoneticPr fontId="3"/>
  </si>
  <si>
    <t>保育標準時間認定子どもに保育を行う時間</t>
    <rPh sb="0" eb="2">
      <t>ホイク</t>
    </rPh>
    <rPh sb="2" eb="4">
      <t>ヒョウジュン</t>
    </rPh>
    <rPh sb="4" eb="6">
      <t>ジカン</t>
    </rPh>
    <rPh sb="6" eb="8">
      <t>ニンテイ</t>
    </rPh>
    <rPh sb="8" eb="9">
      <t>コ</t>
    </rPh>
    <rPh sb="12" eb="14">
      <t>ホイク</t>
    </rPh>
    <rPh sb="15" eb="16">
      <t>オコナ</t>
    </rPh>
    <rPh sb="17" eb="19">
      <t>ジカン</t>
    </rPh>
    <phoneticPr fontId="1"/>
  </si>
  <si>
    <t>保育短時間認定子どもに保育を行う時間</t>
    <rPh sb="0" eb="2">
      <t>ホイク</t>
    </rPh>
    <rPh sb="2" eb="5">
      <t>タンジカン</t>
    </rPh>
    <rPh sb="5" eb="7">
      <t>ニンテイ</t>
    </rPh>
    <rPh sb="7" eb="8">
      <t>コ</t>
    </rPh>
    <rPh sb="11" eb="13">
      <t>ホイク</t>
    </rPh>
    <rPh sb="14" eb="15">
      <t>オコナ</t>
    </rPh>
    <rPh sb="16" eb="18">
      <t>ジカン</t>
    </rPh>
    <phoneticPr fontId="1"/>
  </si>
  <si>
    <t>私立保育所に係る委託費請求書</t>
    <rPh sb="0" eb="2">
      <t>シリツ</t>
    </rPh>
    <rPh sb="2" eb="4">
      <t>ホイク</t>
    </rPh>
    <rPh sb="4" eb="5">
      <t>ショ</t>
    </rPh>
    <rPh sb="6" eb="7">
      <t>カカ</t>
    </rPh>
    <rPh sb="8" eb="10">
      <t>イタク</t>
    </rPh>
    <rPh sb="10" eb="11">
      <t>ヒ</t>
    </rPh>
    <rPh sb="11" eb="14">
      <t>セイキュウショ</t>
    </rPh>
    <phoneticPr fontId="1"/>
  </si>
  <si>
    <t>私立保育所に係る委託費等請求書</t>
    <rPh sb="0" eb="2">
      <t>シリツ</t>
    </rPh>
    <rPh sb="2" eb="4">
      <t>ホイク</t>
    </rPh>
    <rPh sb="4" eb="5">
      <t>ショ</t>
    </rPh>
    <rPh sb="6" eb="7">
      <t>カカ</t>
    </rPh>
    <rPh sb="8" eb="10">
      <t>イタク</t>
    </rPh>
    <rPh sb="10" eb="11">
      <t>ヒ</t>
    </rPh>
    <rPh sb="11" eb="12">
      <t>トウ</t>
    </rPh>
    <rPh sb="12" eb="15">
      <t>セイキュウショ</t>
    </rPh>
    <phoneticPr fontId="1"/>
  </si>
  <si>
    <t>　子ども・子育て支援法附則第６条の規定に基づき、次のとおり私立保育所に係る委託費を請求します。</t>
    <rPh sb="11" eb="13">
      <t>フソク</t>
    </rPh>
    <rPh sb="13" eb="14">
      <t>ダイ</t>
    </rPh>
    <rPh sb="15" eb="16">
      <t>ジョウ</t>
    </rPh>
    <rPh sb="29" eb="31">
      <t>シリツ</t>
    </rPh>
    <rPh sb="31" eb="33">
      <t>ホイク</t>
    </rPh>
    <rPh sb="33" eb="34">
      <t>ショ</t>
    </rPh>
    <rPh sb="35" eb="36">
      <t>カカ</t>
    </rPh>
    <rPh sb="37" eb="39">
      <t>イタク</t>
    </rPh>
    <rPh sb="39" eb="40">
      <t>ヒ</t>
    </rPh>
    <phoneticPr fontId="1"/>
  </si>
  <si>
    <t>子どものための教育・保育給付請求明細書（保育所）</t>
    <phoneticPr fontId="1"/>
  </si>
  <si>
    <t>私立保育所に係る委託費請求明細書（保育所）</t>
    <rPh sb="0" eb="2">
      <t>シリツ</t>
    </rPh>
    <rPh sb="2" eb="4">
      <t>ホイク</t>
    </rPh>
    <rPh sb="4" eb="5">
      <t>ショ</t>
    </rPh>
    <rPh sb="6" eb="7">
      <t>カカ</t>
    </rPh>
    <rPh sb="8" eb="10">
      <t>イタク</t>
    </rPh>
    <rPh sb="10" eb="11">
      <t>ヒ</t>
    </rPh>
    <phoneticPr fontId="1"/>
  </si>
  <si>
    <t>私立保育所に係る委託費等請求明細書（保育所）</t>
    <rPh sb="0" eb="2">
      <t>シリツ</t>
    </rPh>
    <rPh sb="2" eb="4">
      <t>ホイク</t>
    </rPh>
    <rPh sb="4" eb="5">
      <t>ショ</t>
    </rPh>
    <rPh sb="6" eb="7">
      <t>カカ</t>
    </rPh>
    <rPh sb="8" eb="10">
      <t>イタク</t>
    </rPh>
    <rPh sb="10" eb="11">
      <t>ヒ</t>
    </rPh>
    <rPh sb="11" eb="12">
      <t>トウ</t>
    </rPh>
    <phoneticPr fontId="1"/>
  </si>
  <si>
    <t>＜開所／保育時間＞</t>
    <rPh sb="4" eb="6">
      <t>ホイク</t>
    </rPh>
    <rPh sb="6" eb="8">
      <t>ジカン</t>
    </rPh>
    <phoneticPr fontId="1"/>
  </si>
  <si>
    <t>乳児</t>
    <rPh sb="0" eb="2">
      <t>ニュウジ</t>
    </rPh>
    <phoneticPr fontId="1"/>
  </si>
  <si>
    <t>１・２歳児</t>
    <rPh sb="3" eb="5">
      <t>サイジ</t>
    </rPh>
    <phoneticPr fontId="1"/>
  </si>
  <si>
    <t>休日保育加算</t>
    <rPh sb="0" eb="2">
      <t>キュウジツ</t>
    </rPh>
    <rPh sb="2" eb="4">
      <t>ホイク</t>
    </rPh>
    <rPh sb="4" eb="6">
      <t>カサン</t>
    </rPh>
    <phoneticPr fontId="1"/>
  </si>
  <si>
    <t>夜間保育加算</t>
    <rPh sb="0" eb="2">
      <t>ヤカン</t>
    </rPh>
    <rPh sb="2" eb="4">
      <t>ホイク</t>
    </rPh>
    <rPh sb="4" eb="6">
      <t>カサン</t>
    </rPh>
    <phoneticPr fontId="1"/>
  </si>
  <si>
    <t>賃借料加算</t>
    <rPh sb="0" eb="3">
      <t>チンシャクリョウ</t>
    </rPh>
    <rPh sb="3" eb="5">
      <t>カサン</t>
    </rPh>
    <phoneticPr fontId="1"/>
  </si>
  <si>
    <t>土曜日に閉所する場合</t>
    <rPh sb="0" eb="3">
      <t>ドヨウビ</t>
    </rPh>
    <rPh sb="4" eb="6">
      <t>ヘイショ</t>
    </rPh>
    <rPh sb="8" eb="10">
      <t>バアイ</t>
    </rPh>
    <phoneticPr fontId="1"/>
  </si>
  <si>
    <t>全て</t>
    <rPh sb="0" eb="1">
      <t>スベ</t>
    </rPh>
    <phoneticPr fontId="1"/>
  </si>
  <si>
    <t>0日</t>
    <rPh sb="1" eb="2">
      <t>ニチ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</si>
  <si>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</si>
  <si>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</si>
  <si>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3日以上</t>
    <rPh sb="1" eb="2">
      <t>ニチ</t>
    </rPh>
    <rPh sb="2" eb="4">
      <t>イジョウ</t>
    </rPh>
    <phoneticPr fontId="1"/>
  </si>
  <si>
    <t>閉所日数</t>
    <rPh sb="0" eb="2">
      <t>ヘイショ</t>
    </rPh>
    <rPh sb="2" eb="4">
      <t>ニッスウ</t>
    </rPh>
    <phoneticPr fontId="1"/>
  </si>
  <si>
    <t>事務職員雇上費加算</t>
    <rPh sb="4" eb="5">
      <t>ヤトイ</t>
    </rPh>
    <rPh sb="5" eb="6">
      <t>ア</t>
    </rPh>
    <rPh sb="6" eb="7">
      <t>ヒ</t>
    </rPh>
    <rPh sb="7" eb="9">
      <t>カサン</t>
    </rPh>
    <phoneticPr fontId="1"/>
  </si>
  <si>
    <t>高齢者等活躍促進加算（３月のみ）</t>
    <rPh sb="0" eb="3">
      <t>コウレイシャ</t>
    </rPh>
    <rPh sb="3" eb="4">
      <t>トウ</t>
    </rPh>
    <rPh sb="4" eb="6">
      <t>カツヤク</t>
    </rPh>
    <rPh sb="6" eb="8">
      <t>ソクシン</t>
    </rPh>
    <rPh sb="8" eb="10">
      <t>カサン</t>
    </rPh>
    <rPh sb="12" eb="13">
      <t>ガツ</t>
    </rPh>
    <phoneticPr fontId="1"/>
  </si>
  <si>
    <t>時間数</t>
    <rPh sb="0" eb="3">
      <t>ジカンスウ</t>
    </rPh>
    <phoneticPr fontId="1"/>
  </si>
  <si>
    <t>400時間以上800時間未満</t>
    <rPh sb="3" eb="7">
      <t>ジカンイジョウ</t>
    </rPh>
    <rPh sb="10" eb="12">
      <t>ジカン</t>
    </rPh>
    <rPh sb="12" eb="14">
      <t>ミマン</t>
    </rPh>
    <phoneticPr fontId="1"/>
  </si>
  <si>
    <t>800時間以上1,200時間未満</t>
    <rPh sb="3" eb="7">
      <t>ジカンイジョウ</t>
    </rPh>
    <rPh sb="12" eb="14">
      <t>ジカン</t>
    </rPh>
    <rPh sb="14" eb="16">
      <t>ミマン</t>
    </rPh>
    <phoneticPr fontId="1"/>
  </si>
  <si>
    <t>1,200時間以上</t>
    <rPh sb="5" eb="7">
      <t>ジカン</t>
    </rPh>
    <rPh sb="7" eb="9">
      <t>イジョウ</t>
    </rPh>
    <phoneticPr fontId="1"/>
  </si>
  <si>
    <t>利用定員（中心園）</t>
    <rPh sb="0" eb="2">
      <t>リヨウ</t>
    </rPh>
    <rPh sb="2" eb="4">
      <t>テイイン</t>
    </rPh>
    <rPh sb="5" eb="7">
      <t>チュウシン</t>
    </rPh>
    <rPh sb="7" eb="8">
      <t>エン</t>
    </rPh>
    <phoneticPr fontId="1"/>
  </si>
  <si>
    <t>利用定員（分園）</t>
    <rPh sb="0" eb="2">
      <t>リヨウ</t>
    </rPh>
    <rPh sb="2" eb="4">
      <t>テイイン</t>
    </rPh>
    <rPh sb="5" eb="7">
      <t>ブンエン</t>
    </rPh>
    <phoneticPr fontId="1"/>
  </si>
  <si>
    <t>特別利用保育</t>
    <rPh sb="0" eb="2">
      <t>トクベツ</t>
    </rPh>
    <rPh sb="2" eb="4">
      <t>リヨウ</t>
    </rPh>
    <rPh sb="4" eb="6">
      <t>ホイク</t>
    </rPh>
    <phoneticPr fontId="1"/>
  </si>
  <si>
    <t>３歳以上児</t>
    <rPh sb="1" eb="4">
      <t>サイイジョウ</t>
    </rPh>
    <rPh sb="4" eb="5">
      <t>ジ</t>
    </rPh>
    <phoneticPr fontId="1"/>
  </si>
  <si>
    <t>減価償却費加算</t>
    <rPh sb="0" eb="2">
      <t>ゲンカ</t>
    </rPh>
    <rPh sb="2" eb="4">
      <t>ショウキャク</t>
    </rPh>
    <rPh sb="4" eb="5">
      <t>ヒ</t>
    </rPh>
    <rPh sb="5" eb="7">
      <t>カサン</t>
    </rPh>
    <phoneticPr fontId="1"/>
  </si>
  <si>
    <t>請求先市区町村の児童数</t>
    <rPh sb="0" eb="2">
      <t>セイキュウ</t>
    </rPh>
    <rPh sb="2" eb="3">
      <t>サキ</t>
    </rPh>
    <rPh sb="3" eb="5">
      <t>シク</t>
    </rPh>
    <rPh sb="5" eb="7">
      <t>チョウソン</t>
    </rPh>
    <rPh sb="8" eb="10">
      <t>ジドウ</t>
    </rPh>
    <rPh sb="10" eb="11">
      <t>スウ</t>
    </rPh>
    <phoneticPr fontId="3"/>
  </si>
  <si>
    <t>請求先市区町村の児童数</t>
    <rPh sb="8" eb="10">
      <t>ジドウ</t>
    </rPh>
    <rPh sb="10" eb="11">
      <t>スウ</t>
    </rPh>
    <phoneticPr fontId="3"/>
  </si>
  <si>
    <t>（日割り対象分に限り、かつ、副食費徴収免除加算を除く）…F</t>
    <phoneticPr fontId="1"/>
  </si>
  <si>
    <t>（日割り対象分に限る）…G</t>
    <phoneticPr fontId="1"/>
  </si>
  <si>
    <t>（うち日割り対象外分）…H</t>
    <phoneticPr fontId="1"/>
  </si>
  <si>
    <t>請求先市区町村の児童
（月途中入所児童に限り、かつ、副食費徴収免除対象者を除く）…I</t>
    <rPh sb="8" eb="10">
      <t>ジドウ</t>
    </rPh>
    <phoneticPr fontId="1"/>
  </si>
  <si>
    <t>公定価格小計（月途中入所児童分）…J（F×I÷25）</t>
    <rPh sb="0" eb="2">
      <t>コウテイ</t>
    </rPh>
    <rPh sb="2" eb="4">
      <t>カカク</t>
    </rPh>
    <rPh sb="4" eb="6">
      <t>ショウケイ</t>
    </rPh>
    <rPh sb="7" eb="8">
      <t>ツキ</t>
    </rPh>
    <rPh sb="8" eb="10">
      <t>トチュウ</t>
    </rPh>
    <rPh sb="10" eb="11">
      <t>ニュウ</t>
    </rPh>
    <rPh sb="12" eb="14">
      <t>ジドウ</t>
    </rPh>
    <rPh sb="14" eb="15">
      <t>ブン</t>
    </rPh>
    <phoneticPr fontId="1"/>
  </si>
  <si>
    <t>公定価格小計（月途中入所児童分）…L（G×K÷25）</t>
    <rPh sb="0" eb="2">
      <t>コウテイ</t>
    </rPh>
    <rPh sb="2" eb="4">
      <t>カカク</t>
    </rPh>
    <rPh sb="4" eb="6">
      <t>ショウケイ</t>
    </rPh>
    <phoneticPr fontId="1"/>
  </si>
  <si>
    <t>公定価格小計（月途中退所児童分）…N（F×M÷25＋H）</t>
    <rPh sb="0" eb="2">
      <t>コウテイ</t>
    </rPh>
    <rPh sb="2" eb="4">
      <t>カカク</t>
    </rPh>
    <rPh sb="4" eb="6">
      <t>ショウケイ</t>
    </rPh>
    <rPh sb="7" eb="8">
      <t>ツキ</t>
    </rPh>
    <rPh sb="8" eb="10">
      <t>トチュウ</t>
    </rPh>
    <rPh sb="10" eb="12">
      <t>タイショ</t>
    </rPh>
    <rPh sb="12" eb="14">
      <t>ジドウ</t>
    </rPh>
    <rPh sb="14" eb="15">
      <t>ブン</t>
    </rPh>
    <phoneticPr fontId="1"/>
  </si>
  <si>
    <t>公定価格小計（月途中退所児童分）…P（G×O÷25＋H）</t>
    <rPh sb="0" eb="2">
      <t>コウテイ</t>
    </rPh>
    <rPh sb="2" eb="4">
      <t>カカク</t>
    </rPh>
    <rPh sb="4" eb="6">
      <t>ショウケイ</t>
    </rPh>
    <rPh sb="7" eb="8">
      <t>ツキ</t>
    </rPh>
    <rPh sb="8" eb="10">
      <t>トチュウ</t>
    </rPh>
    <rPh sb="10" eb="12">
      <t>タイショ</t>
    </rPh>
    <rPh sb="12" eb="14">
      <t>ジドウ</t>
    </rPh>
    <rPh sb="14" eb="15">
      <t>ブン</t>
    </rPh>
    <phoneticPr fontId="1"/>
  </si>
  <si>
    <t>　子ども・子育て支援法第29条（及び第30条）の規定に基づき、次のとおり子どものための教育・保育給付を請求します。</t>
    <phoneticPr fontId="1"/>
  </si>
  <si>
    <t>　子ども・子育て支援法第29条（及び第30条）等の規定に基づき、次のとおり子どものための教育・保育給付等を請求します。</t>
    <rPh sb="23" eb="24">
      <t>トウ</t>
    </rPh>
    <rPh sb="51" eb="52">
      <t>トウ</t>
    </rPh>
    <phoneticPr fontId="1"/>
  </si>
  <si>
    <t>３歳以上児</t>
    <rPh sb="1" eb="2">
      <t>サイ</t>
    </rPh>
    <rPh sb="2" eb="4">
      <t>イジョウ</t>
    </rPh>
    <rPh sb="4" eb="5">
      <t>ジ</t>
    </rPh>
    <phoneticPr fontId="1"/>
  </si>
  <si>
    <t>３歳未満児</t>
    <rPh sb="1" eb="2">
      <t>サイ</t>
    </rPh>
    <rPh sb="2" eb="4">
      <t>ミマン</t>
    </rPh>
    <rPh sb="4" eb="5">
      <t>ジ</t>
    </rPh>
    <phoneticPr fontId="1"/>
  </si>
  <si>
    <t>都市部</t>
    <rPh sb="0" eb="3">
      <t>トシブ</t>
    </rPh>
    <phoneticPr fontId="1"/>
  </si>
  <si>
    <t>＜保育所＞</t>
    <rPh sb="1" eb="3">
      <t>ホイク</t>
    </rPh>
    <rPh sb="3" eb="4">
      <t>ショ</t>
    </rPh>
    <phoneticPr fontId="1"/>
  </si>
  <si>
    <t>地域
区分</t>
    <rPh sb="0" eb="2">
      <t>チイキ</t>
    </rPh>
    <rPh sb="3" eb="5">
      <t>クブン</t>
    </rPh>
    <phoneticPr fontId="3"/>
  </si>
  <si>
    <t>定員区分</t>
    <rPh sb="0" eb="2">
      <t>テイイン</t>
    </rPh>
    <rPh sb="2" eb="4">
      <t>クブン</t>
    </rPh>
    <phoneticPr fontId="3"/>
  </si>
  <si>
    <t>認定
区分</t>
    <rPh sb="0" eb="2">
      <t>ニンテイ</t>
    </rPh>
    <rPh sb="3" eb="5">
      <t>クブン</t>
    </rPh>
    <phoneticPr fontId="10"/>
  </si>
  <si>
    <t>年齢区分</t>
    <rPh sb="0" eb="2">
      <t>ネンレイ</t>
    </rPh>
    <rPh sb="2" eb="4">
      <t>クブン</t>
    </rPh>
    <phoneticPr fontId="3"/>
  </si>
  <si>
    <t>保育必要量区分　⑤</t>
    <rPh sb="0" eb="2">
      <t>ホイク</t>
    </rPh>
    <rPh sb="2" eb="5">
      <t>ヒツヨウリョウ</t>
    </rPh>
    <rPh sb="5" eb="7">
      <t>クブン</t>
    </rPh>
    <phoneticPr fontId="10"/>
  </si>
  <si>
    <t>処遇改善等加算Ⅰ</t>
    <phoneticPr fontId="10"/>
  </si>
  <si>
    <t>３歳児配置改善加算</t>
    <rPh sb="1" eb="3">
      <t>サイジ</t>
    </rPh>
    <rPh sb="3" eb="5">
      <t>ハイチ</t>
    </rPh>
    <rPh sb="5" eb="7">
      <t>カイゼン</t>
    </rPh>
    <rPh sb="7" eb="9">
      <t>カサン</t>
    </rPh>
    <phoneticPr fontId="10"/>
  </si>
  <si>
    <t>休日保育加算</t>
    <rPh sb="0" eb="2">
      <t>キュウジツ</t>
    </rPh>
    <rPh sb="2" eb="4">
      <t>ホイク</t>
    </rPh>
    <rPh sb="4" eb="6">
      <t>カサン</t>
    </rPh>
    <phoneticPr fontId="10"/>
  </si>
  <si>
    <t>夜間保育加算</t>
    <rPh sb="0" eb="2">
      <t>ヤカン</t>
    </rPh>
    <rPh sb="2" eb="4">
      <t>ホイク</t>
    </rPh>
    <rPh sb="4" eb="6">
      <t>カサン</t>
    </rPh>
    <phoneticPr fontId="10"/>
  </si>
  <si>
    <t>減価償却費加算</t>
    <rPh sb="0" eb="2">
      <t>ゲンカ</t>
    </rPh>
    <rPh sb="2" eb="5">
      <t>ショウキャクヒ</t>
    </rPh>
    <rPh sb="5" eb="7">
      <t>カサン</t>
    </rPh>
    <phoneticPr fontId="10"/>
  </si>
  <si>
    <t>賃借料加算</t>
    <rPh sb="0" eb="3">
      <t>チンシャクリョウ</t>
    </rPh>
    <rPh sb="3" eb="5">
      <t>カサン</t>
    </rPh>
    <phoneticPr fontId="10"/>
  </si>
  <si>
    <t>チーム保育推進加算</t>
    <rPh sb="3" eb="5">
      <t>ホイク</t>
    </rPh>
    <rPh sb="5" eb="7">
      <t>スイシン</t>
    </rPh>
    <rPh sb="7" eb="9">
      <t>カサン</t>
    </rPh>
    <phoneticPr fontId="10"/>
  </si>
  <si>
    <r>
      <t xml:space="preserve">副食費徴収
免除加算
</t>
    </r>
    <r>
      <rPr>
        <sz val="6"/>
        <rFont val="HGｺﾞｼｯｸM"/>
        <family val="3"/>
        <charset val="128"/>
      </rPr>
      <t>※副食費の徴収が免除される子どもの単価に加算</t>
    </r>
    <rPh sb="0" eb="3">
      <t>フクショクヒ</t>
    </rPh>
    <rPh sb="3" eb="5">
      <t>チョウシュウ</t>
    </rPh>
    <rPh sb="6" eb="8">
      <t>メンジョ</t>
    </rPh>
    <rPh sb="8" eb="10">
      <t>カサン</t>
    </rPh>
    <phoneticPr fontId="1"/>
  </si>
  <si>
    <t>分園の場合</t>
    <rPh sb="0" eb="2">
      <t>ブンエン</t>
    </rPh>
    <rPh sb="3" eb="5">
      <t>バアイ</t>
    </rPh>
    <phoneticPr fontId="10"/>
  </si>
  <si>
    <t>施設長を配置していない場合</t>
    <rPh sb="0" eb="2">
      <t>シセツ</t>
    </rPh>
    <rPh sb="2" eb="3">
      <t>チョウ</t>
    </rPh>
    <rPh sb="4" eb="6">
      <t>ハイチ</t>
    </rPh>
    <rPh sb="11" eb="13">
      <t>バアイ</t>
    </rPh>
    <phoneticPr fontId="10"/>
  </si>
  <si>
    <t>土曜日に閉所する場合</t>
    <rPh sb="0" eb="3">
      <t>ドヨウビ</t>
    </rPh>
    <rPh sb="4" eb="6">
      <t>ヘイショ</t>
    </rPh>
    <rPh sb="8" eb="10">
      <t>バアイ</t>
    </rPh>
    <phoneticPr fontId="10"/>
  </si>
  <si>
    <t>定員を恒常的に超過する場合</t>
    <rPh sb="0" eb="2">
      <t>テイイン</t>
    </rPh>
    <rPh sb="3" eb="6">
      <t>コウジョウテキ</t>
    </rPh>
    <rPh sb="7" eb="9">
      <t>チョウカ</t>
    </rPh>
    <rPh sb="11" eb="13">
      <t>バアイ</t>
    </rPh>
    <phoneticPr fontId="10"/>
  </si>
  <si>
    <t>基本分
単価</t>
    <rPh sb="0" eb="3">
      <t>キホンブン</t>
    </rPh>
    <rPh sb="4" eb="6">
      <t>タンカ</t>
    </rPh>
    <phoneticPr fontId="10"/>
  </si>
  <si>
    <t>所長</t>
    <rPh sb="0" eb="2">
      <t>ショチョウ</t>
    </rPh>
    <phoneticPr fontId="10"/>
  </si>
  <si>
    <t>保育標準時間認定</t>
    <rPh sb="0" eb="2">
      <t>ホイク</t>
    </rPh>
    <rPh sb="2" eb="4">
      <t>ヒョウジュン</t>
    </rPh>
    <rPh sb="4" eb="6">
      <t>ジカン</t>
    </rPh>
    <rPh sb="6" eb="8">
      <t>ニンテイ</t>
    </rPh>
    <phoneticPr fontId="10"/>
  </si>
  <si>
    <t>保育短時間認定</t>
    <rPh sb="0" eb="2">
      <t>ホイク</t>
    </rPh>
    <rPh sb="2" eb="3">
      <t>タン</t>
    </rPh>
    <rPh sb="3" eb="5">
      <t>ジカン</t>
    </rPh>
    <rPh sb="5" eb="7">
      <t>ニンテイ</t>
    </rPh>
    <phoneticPr fontId="10"/>
  </si>
  <si>
    <t>月に１日土曜日を閉所する場合</t>
    <rPh sb="0" eb="1">
      <t>ツキ</t>
    </rPh>
    <rPh sb="3" eb="4">
      <t>ニチ</t>
    </rPh>
    <rPh sb="4" eb="7">
      <t>ドヨウビ</t>
    </rPh>
    <rPh sb="8" eb="10">
      <t>ヘイショ</t>
    </rPh>
    <rPh sb="12" eb="14">
      <t>バアイ</t>
    </rPh>
    <phoneticPr fontId="10"/>
  </si>
  <si>
    <t>月に２日土曜日を閉所する場合</t>
    <rPh sb="0" eb="1">
      <t>ツキ</t>
    </rPh>
    <rPh sb="3" eb="4">
      <t>ニチ</t>
    </rPh>
    <rPh sb="4" eb="7">
      <t>ドヨウビ</t>
    </rPh>
    <rPh sb="8" eb="10">
      <t>ヘイショ</t>
    </rPh>
    <rPh sb="12" eb="14">
      <t>バアイ</t>
    </rPh>
    <phoneticPr fontId="10"/>
  </si>
  <si>
    <t>月に３日以上土曜日を閉所する場合</t>
    <rPh sb="0" eb="1">
      <t>ツキ</t>
    </rPh>
    <rPh sb="3" eb="4">
      <t>ニチ</t>
    </rPh>
    <rPh sb="4" eb="6">
      <t>イジョウ</t>
    </rPh>
    <rPh sb="6" eb="9">
      <t>ドヨウビ</t>
    </rPh>
    <rPh sb="10" eb="12">
      <t>ヘイショ</t>
    </rPh>
    <rPh sb="14" eb="16">
      <t>バアイ</t>
    </rPh>
    <phoneticPr fontId="10"/>
  </si>
  <si>
    <t>全ての土曜日を閉所する場合</t>
    <rPh sb="0" eb="1">
      <t>スベ</t>
    </rPh>
    <rPh sb="3" eb="6">
      <t>ドヨウビ</t>
    </rPh>
    <rPh sb="7" eb="9">
      <t>ヘイショ</t>
    </rPh>
    <rPh sb="11" eb="13">
      <t>バアイ</t>
    </rPh>
    <phoneticPr fontId="10"/>
  </si>
  <si>
    <t>基本分単価</t>
    <rPh sb="0" eb="2">
      <t>キホン</t>
    </rPh>
    <rPh sb="2" eb="3">
      <t>ブン</t>
    </rPh>
    <rPh sb="3" eb="4">
      <t>タン</t>
    </rPh>
    <rPh sb="4" eb="5">
      <t>アタイ</t>
    </rPh>
    <phoneticPr fontId="3"/>
  </si>
  <si>
    <t>加算額</t>
    <rPh sb="0" eb="3">
      <t>カサンガク</t>
    </rPh>
    <phoneticPr fontId="10"/>
  </si>
  <si>
    <t>（注）</t>
    <rPh sb="0" eb="3">
      <t>チュウ</t>
    </rPh>
    <phoneticPr fontId="3"/>
  </si>
  <si>
    <t>標　準</t>
    <rPh sb="0" eb="1">
      <t>シルベ</t>
    </rPh>
    <rPh sb="2" eb="3">
      <t>ジュン</t>
    </rPh>
    <phoneticPr fontId="10"/>
  </si>
  <si>
    <t>都市部</t>
    <rPh sb="0" eb="3">
      <t>トシブ</t>
    </rPh>
    <phoneticPr fontId="10"/>
  </si>
  <si>
    <t>　20人</t>
    <rPh sb="3" eb="4">
      <t>ニン</t>
    </rPh>
    <phoneticPr fontId="3"/>
  </si>
  <si>
    <t>2号</t>
    <rPh sb="1" eb="2">
      <t>ゴウ</t>
    </rPh>
    <phoneticPr fontId="10"/>
  </si>
  <si>
    <t>４歳以上児</t>
    <rPh sb="1" eb="2">
      <t>サイ</t>
    </rPh>
    <rPh sb="2" eb="4">
      <t>イジョウ</t>
    </rPh>
    <rPh sb="4" eb="5">
      <t>ジ</t>
    </rPh>
    <phoneticPr fontId="3"/>
  </si>
  <si>
    <t>＋</t>
    <phoneticPr fontId="10"/>
  </si>
  <si>
    <t>×加算率</t>
    <rPh sb="1" eb="3">
      <t>カサン</t>
    </rPh>
    <rPh sb="3" eb="4">
      <t>リツ</t>
    </rPh>
    <phoneticPr fontId="10"/>
  </si>
  <si>
    <t>＋</t>
  </si>
  <si>
    <t>÷</t>
    <phoneticPr fontId="10"/>
  </si>
  <si>
    <t>ａ地域</t>
    <rPh sb="1" eb="3">
      <t>チイキ</t>
    </rPh>
    <phoneticPr fontId="10"/>
  </si>
  <si>
    <t>－</t>
    <phoneticPr fontId="10"/>
  </si>
  <si>
    <t>３歳児</t>
    <rPh sb="1" eb="3">
      <t>サイジ</t>
    </rPh>
    <phoneticPr fontId="3"/>
  </si>
  <si>
    <t>ｂ地域</t>
    <rPh sb="1" eb="3">
      <t>チイキ</t>
    </rPh>
    <phoneticPr fontId="10"/>
  </si>
  <si>
    <t>3号</t>
    <rPh sb="1" eb="2">
      <t>ゴウ</t>
    </rPh>
    <phoneticPr fontId="10"/>
  </si>
  <si>
    <t>１、２歳児</t>
    <rPh sb="3" eb="5">
      <t>サイジ</t>
    </rPh>
    <phoneticPr fontId="3"/>
  </si>
  <si>
    <t>ｃ地域</t>
    <rPh sb="1" eb="3">
      <t>チイキ</t>
    </rPh>
    <phoneticPr fontId="10"/>
  </si>
  <si>
    <t>ｄ地域</t>
    <rPh sb="1" eb="3">
      <t>チイキ</t>
    </rPh>
    <phoneticPr fontId="10"/>
  </si>
  <si>
    <t>　21人
　　から
　30人
　　まで</t>
    <rPh sb="3" eb="4">
      <t>ニン</t>
    </rPh>
    <rPh sb="13" eb="14">
      <t>ニン</t>
    </rPh>
    <phoneticPr fontId="3"/>
  </si>
  <si>
    <t>(⑥～⑰（⑭を除く。)）</t>
  </si>
  <si>
    <t>　31人
　　から
　40人
　　まで</t>
    <rPh sb="3" eb="4">
      <t>ニン</t>
    </rPh>
    <rPh sb="13" eb="14">
      <t>ニン</t>
    </rPh>
    <phoneticPr fontId="3"/>
  </si>
  <si>
    <t>　41人
　　から
　50人
　　まで</t>
    <rPh sb="3" eb="4">
      <t>ニン</t>
    </rPh>
    <rPh sb="13" eb="14">
      <t>ニン</t>
    </rPh>
    <phoneticPr fontId="3"/>
  </si>
  <si>
    <t>休日保育の年間延べ利用子ども数</t>
    <rPh sb="0" eb="2">
      <t>キュウジツ</t>
    </rPh>
    <rPh sb="2" eb="4">
      <t>ホイク</t>
    </rPh>
    <rPh sb="5" eb="7">
      <t>ネンカン</t>
    </rPh>
    <rPh sb="7" eb="8">
      <t>ノ</t>
    </rPh>
    <rPh sb="9" eb="11">
      <t>リヨウ</t>
    </rPh>
    <rPh sb="11" eb="12">
      <t>コ</t>
    </rPh>
    <rPh sb="14" eb="15">
      <t>スウ</t>
    </rPh>
    <phoneticPr fontId="10"/>
  </si>
  <si>
    <t>　 　　 ～　210人</t>
    <rPh sb="10" eb="11">
      <t>ニン</t>
    </rPh>
    <phoneticPr fontId="10"/>
  </si>
  <si>
    <t>　51人
　　から
　60人
　　まで</t>
    <rPh sb="3" eb="4">
      <t>ニン</t>
    </rPh>
    <rPh sb="13" eb="14">
      <t>ニン</t>
    </rPh>
    <phoneticPr fontId="3"/>
  </si>
  <si>
    <t>　 211人～　279人</t>
    <rPh sb="5" eb="6">
      <t>ニン</t>
    </rPh>
    <rPh sb="11" eb="12">
      <t>ニン</t>
    </rPh>
    <phoneticPr fontId="10"/>
  </si>
  <si>
    <t>　61人
　　から
　70人
　　まで</t>
    <rPh sb="3" eb="4">
      <t>ニン</t>
    </rPh>
    <rPh sb="13" eb="14">
      <t>ニン</t>
    </rPh>
    <phoneticPr fontId="3"/>
  </si>
  <si>
    <t>　 280人～　349人</t>
    <rPh sb="5" eb="6">
      <t>ニン</t>
    </rPh>
    <rPh sb="11" eb="12">
      <t>ニン</t>
    </rPh>
    <phoneticPr fontId="10"/>
  </si>
  <si>
    <t>　71人
　　から
　80人
　　まで</t>
    <rPh sb="3" eb="4">
      <t>ニン</t>
    </rPh>
    <rPh sb="13" eb="14">
      <t>ニン</t>
    </rPh>
    <phoneticPr fontId="3"/>
  </si>
  <si>
    <t xml:space="preserve"> 　350人～　419人</t>
    <rPh sb="5" eb="6">
      <t>ニン</t>
    </rPh>
    <rPh sb="11" eb="12">
      <t>ニン</t>
    </rPh>
    <phoneticPr fontId="10"/>
  </si>
  <si>
    <t>　 420人～　489人</t>
    <rPh sb="5" eb="6">
      <t>ニン</t>
    </rPh>
    <rPh sb="11" eb="12">
      <t>ニン</t>
    </rPh>
    <phoneticPr fontId="10"/>
  </si>
  <si>
    <t>　81人
　　から
　90人
　　まで</t>
    <rPh sb="3" eb="4">
      <t>ニン</t>
    </rPh>
    <rPh sb="13" eb="14">
      <t>ニン</t>
    </rPh>
    <phoneticPr fontId="3"/>
  </si>
  <si>
    <t xml:space="preserve"> 　490人～　559人</t>
    <rPh sb="5" eb="6">
      <t>ニン</t>
    </rPh>
    <rPh sb="11" eb="12">
      <t>ニン</t>
    </rPh>
    <phoneticPr fontId="10"/>
  </si>
  <si>
    <t>　91人
　　から
　100人
　　まで</t>
    <rPh sb="3" eb="4">
      <t>ニン</t>
    </rPh>
    <rPh sb="14" eb="15">
      <t>ニン</t>
    </rPh>
    <phoneticPr fontId="3"/>
  </si>
  <si>
    <t>　 560人～　629人</t>
    <rPh sb="5" eb="6">
      <t>ニン</t>
    </rPh>
    <rPh sb="11" eb="12">
      <t>ニン</t>
    </rPh>
    <phoneticPr fontId="10"/>
  </si>
  <si>
    <t>各月初日の</t>
    <rPh sb="0" eb="2">
      <t>カクツキ</t>
    </rPh>
    <rPh sb="2" eb="4">
      <t>ショニチ</t>
    </rPh>
    <phoneticPr fontId="10"/>
  </si>
  <si>
    <t>利用子ども数</t>
    <rPh sb="0" eb="2">
      <t>リヨウ</t>
    </rPh>
    <rPh sb="2" eb="3">
      <t>コ</t>
    </rPh>
    <rPh sb="5" eb="6">
      <t>スウ</t>
    </rPh>
    <phoneticPr fontId="10"/>
  </si>
  <si>
    <t>　101人
　　から
　110人
　　まで</t>
    <rPh sb="4" eb="5">
      <t>ニン</t>
    </rPh>
    <rPh sb="15" eb="16">
      <t>ニン</t>
    </rPh>
    <phoneticPr fontId="3"/>
  </si>
  <si>
    <t>　 630人～　699人</t>
    <rPh sb="5" eb="6">
      <t>ニン</t>
    </rPh>
    <rPh sb="11" eb="12">
      <t>ニン</t>
    </rPh>
    <phoneticPr fontId="10"/>
  </si>
  <si>
    <t xml:space="preserve"> 　700人～　769人</t>
    <rPh sb="5" eb="6">
      <t>ニン</t>
    </rPh>
    <rPh sb="11" eb="12">
      <t>ニン</t>
    </rPh>
    <phoneticPr fontId="10"/>
  </si>
  <si>
    <t>　111人
　　から
　120人
　　まで</t>
    <rPh sb="4" eb="5">
      <t>ニン</t>
    </rPh>
    <rPh sb="15" eb="16">
      <t>ニン</t>
    </rPh>
    <phoneticPr fontId="3"/>
  </si>
  <si>
    <t xml:space="preserve"> 　770人～　839人</t>
    <rPh sb="5" eb="6">
      <t>ニン</t>
    </rPh>
    <rPh sb="11" eb="12">
      <t>ニン</t>
    </rPh>
    <phoneticPr fontId="10"/>
  </si>
  <si>
    <t>　121人
　　から
　130人
　　まで</t>
    <rPh sb="4" eb="5">
      <t>ニン</t>
    </rPh>
    <rPh sb="15" eb="16">
      <t>ニン</t>
    </rPh>
    <phoneticPr fontId="3"/>
  </si>
  <si>
    <t>　 840人～　909人</t>
    <rPh sb="5" eb="6">
      <t>ニン</t>
    </rPh>
    <rPh sb="11" eb="12">
      <t>ニン</t>
    </rPh>
    <phoneticPr fontId="10"/>
  </si>
  <si>
    <t>　131人
　　から
　140人
　　まで</t>
    <rPh sb="4" eb="5">
      <t>ニン</t>
    </rPh>
    <rPh sb="15" eb="16">
      <t>ニン</t>
    </rPh>
    <phoneticPr fontId="3"/>
  </si>
  <si>
    <t xml:space="preserve"> 　910人～　979人</t>
    <rPh sb="5" eb="6">
      <t>ニン</t>
    </rPh>
    <rPh sb="11" eb="12">
      <t>ニン</t>
    </rPh>
    <phoneticPr fontId="10"/>
  </si>
  <si>
    <t>　 980人～1,049人</t>
    <rPh sb="5" eb="6">
      <t>ニン</t>
    </rPh>
    <rPh sb="12" eb="13">
      <t>ニン</t>
    </rPh>
    <phoneticPr fontId="10"/>
  </si>
  <si>
    <t>　141人
　　から
　150人
　　まで</t>
    <rPh sb="4" eb="5">
      <t>ニン</t>
    </rPh>
    <rPh sb="15" eb="16">
      <t>ニン</t>
    </rPh>
    <phoneticPr fontId="3"/>
  </si>
  <si>
    <t xml:space="preserve"> 1,050人～</t>
    <rPh sb="6" eb="7">
      <t>ニン</t>
    </rPh>
    <phoneticPr fontId="10"/>
  </si>
  <si>
    <t>　151人
　　から
　160人
　　まで</t>
    <rPh sb="4" eb="5">
      <t>ニン</t>
    </rPh>
    <rPh sb="15" eb="16">
      <t>ニン</t>
    </rPh>
    <phoneticPr fontId="3"/>
  </si>
  <si>
    <t>　161人
　　から
　170人
　　まで</t>
    <rPh sb="4" eb="5">
      <t>ニン</t>
    </rPh>
    <rPh sb="15" eb="16">
      <t>ニン</t>
    </rPh>
    <phoneticPr fontId="3"/>
  </si>
  <si>
    <t>　171人
　　以上</t>
    <rPh sb="4" eb="5">
      <t>ニン</t>
    </rPh>
    <rPh sb="8" eb="10">
      <t>イジョウ</t>
    </rPh>
    <phoneticPr fontId="3"/>
  </si>
  <si>
    <t>(⑥＋⑦)</t>
  </si>
  <si>
    <t>　4１人
　　から
　50人
　　まで</t>
    <rPh sb="3" eb="4">
      <t>ニン</t>
    </rPh>
    <rPh sb="13" eb="14">
      <t>ニン</t>
    </rPh>
    <phoneticPr fontId="3"/>
  </si>
  <si>
    <t>その他
地域</t>
    <rPh sb="2" eb="3">
      <t>タ</t>
    </rPh>
    <phoneticPr fontId="3"/>
  </si>
  <si>
    <t>箱チェック</t>
    <rPh sb="0" eb="1">
      <t>ハコ</t>
    </rPh>
    <phoneticPr fontId="10"/>
  </si>
  <si>
    <t>(⑥＋⑦
　＋⑨＋⑪)</t>
    <phoneticPr fontId="10"/>
  </si>
  <si>
    <t>(⑥～⑮)</t>
  </si>
  <si>
    <t>(⑥＋⑦＋⑧)</t>
    <phoneticPr fontId="10"/>
  </si>
  <si>
    <t>(⑥＋⑦－⑯)</t>
    <phoneticPr fontId="10"/>
  </si>
  <si>
    <t>加算部分２</t>
    <rPh sb="0" eb="2">
      <t>カサン</t>
    </rPh>
    <rPh sb="2" eb="4">
      <t>ブブン</t>
    </rPh>
    <phoneticPr fontId="10"/>
  </si>
  <si>
    <t>主任保育士専任加算</t>
    <rPh sb="0" eb="2">
      <t>シュニン</t>
    </rPh>
    <rPh sb="2" eb="5">
      <t>ホイクシ</t>
    </rPh>
    <rPh sb="5" eb="7">
      <t>センニン</t>
    </rPh>
    <rPh sb="7" eb="9">
      <t>カサン</t>
    </rPh>
    <phoneticPr fontId="3"/>
  </si>
  <si>
    <t>処遇改善等加算</t>
    <rPh sb="0" eb="2">
      <t>ショグウ</t>
    </rPh>
    <rPh sb="2" eb="4">
      <t>カイゼン</t>
    </rPh>
    <rPh sb="4" eb="5">
      <t>トウ</t>
    </rPh>
    <rPh sb="5" eb="7">
      <t>カサン</t>
    </rPh>
    <phoneticPr fontId="3"/>
  </si>
  <si>
    <t>※各月初日の利用子どもの単価に加算</t>
    <rPh sb="1" eb="3">
      <t>カクツキ</t>
    </rPh>
    <rPh sb="3" eb="5">
      <t>ショニチ</t>
    </rPh>
    <rPh sb="6" eb="8">
      <t>リヨウ</t>
    </rPh>
    <rPh sb="8" eb="9">
      <t>コ</t>
    </rPh>
    <rPh sb="12" eb="14">
      <t>タンカ</t>
    </rPh>
    <rPh sb="15" eb="17">
      <t>カサン</t>
    </rPh>
    <phoneticPr fontId="3"/>
  </si>
  <si>
    <t>療育支援加算</t>
    <rPh sb="0" eb="2">
      <t>リョウイク</t>
    </rPh>
    <rPh sb="2" eb="4">
      <t>シエン</t>
    </rPh>
    <rPh sb="4" eb="6">
      <t>カサン</t>
    </rPh>
    <phoneticPr fontId="3"/>
  </si>
  <si>
    <t>※以下の区分に応じて、各月初日の利用子どもの単価に加算
　Ａ：特別児童扶養手当支給対象児童受入施設
　Ｂ：それ以外の障害児受入施設</t>
    <rPh sb="1" eb="3">
      <t>イカ</t>
    </rPh>
    <rPh sb="4" eb="6">
      <t>クブン</t>
    </rPh>
    <rPh sb="7" eb="8">
      <t>オウ</t>
    </rPh>
    <rPh sb="11" eb="13">
      <t>カクツキ</t>
    </rPh>
    <rPh sb="13" eb="15">
      <t>ショニチ</t>
    </rPh>
    <rPh sb="16" eb="18">
      <t>リヨウ</t>
    </rPh>
    <rPh sb="18" eb="19">
      <t>コ</t>
    </rPh>
    <rPh sb="22" eb="24">
      <t>タンカ</t>
    </rPh>
    <rPh sb="25" eb="27">
      <t>カサン</t>
    </rPh>
    <phoneticPr fontId="3"/>
  </si>
  <si>
    <t>事務職員雇上費加算</t>
    <rPh sb="0" eb="2">
      <t>ジム</t>
    </rPh>
    <rPh sb="2" eb="4">
      <t>ショクイン</t>
    </rPh>
    <rPh sb="4" eb="7">
      <t>コジョウヒ</t>
    </rPh>
    <rPh sb="7" eb="9">
      <t>カサン</t>
    </rPh>
    <phoneticPr fontId="3"/>
  </si>
  <si>
    <t>処遇改善等加算Ⅱ</t>
    <rPh sb="0" eb="2">
      <t>ショグウ</t>
    </rPh>
    <rPh sb="2" eb="4">
      <t>カイゼン</t>
    </rPh>
    <rPh sb="4" eb="5">
      <t>トウ</t>
    </rPh>
    <rPh sb="5" eb="7">
      <t>カサン</t>
    </rPh>
    <phoneticPr fontId="10"/>
  </si>
  <si>
    <t>　以下の加算を合算した額を各月初日の利用子ども数で除した額</t>
    <rPh sb="1" eb="3">
      <t>イカ</t>
    </rPh>
    <rPh sb="4" eb="6">
      <t>カサン</t>
    </rPh>
    <rPh sb="7" eb="9">
      <t>ガッサン</t>
    </rPh>
    <rPh sb="11" eb="12">
      <t>ガク</t>
    </rPh>
    <rPh sb="13" eb="15">
      <t>カクツキ</t>
    </rPh>
    <rPh sb="15" eb="17">
      <t>ショニチ</t>
    </rPh>
    <rPh sb="18" eb="20">
      <t>リヨウ</t>
    </rPh>
    <rPh sb="20" eb="21">
      <t>コ</t>
    </rPh>
    <rPh sb="23" eb="24">
      <t>スウ</t>
    </rPh>
    <rPh sb="25" eb="26">
      <t>ジョ</t>
    </rPh>
    <rPh sb="28" eb="29">
      <t>ガク</t>
    </rPh>
    <phoneticPr fontId="10"/>
  </si>
  <si>
    <t>冷暖房費加算</t>
    <rPh sb="0" eb="3">
      <t>レイダンボウ</t>
    </rPh>
    <rPh sb="3" eb="4">
      <t>ヒ</t>
    </rPh>
    <rPh sb="4" eb="6">
      <t>カサン</t>
    </rPh>
    <phoneticPr fontId="3"/>
  </si>
  <si>
    <t>１級地</t>
    <rPh sb="1" eb="3">
      <t>キュウチ</t>
    </rPh>
    <phoneticPr fontId="3"/>
  </si>
  <si>
    <t>４級地</t>
    <rPh sb="1" eb="3">
      <t>キュウチ</t>
    </rPh>
    <phoneticPr fontId="3"/>
  </si>
  <si>
    <t>※以下の区分に応じて、各月の単価に加算
　１級地から４級地：国家公務員の寒冷地手当に関する法律（昭和
　　　　　　　　　　２４年法律第２００号）第１条第１号及び第
　　　　　　　　　　２号に掲げる地域
　そ の 他  地  域：１級地から４級地以外の地域</t>
    <rPh sb="1" eb="3">
      <t>イカ</t>
    </rPh>
    <rPh sb="4" eb="6">
      <t>クブン</t>
    </rPh>
    <rPh sb="22" eb="24">
      <t>キュウチ</t>
    </rPh>
    <rPh sb="27" eb="29">
      <t>キュウチ</t>
    </rPh>
    <rPh sb="30" eb="32">
      <t>コッカ</t>
    </rPh>
    <rPh sb="32" eb="35">
      <t>コウムイン</t>
    </rPh>
    <rPh sb="36" eb="39">
      <t>カンレイチ</t>
    </rPh>
    <rPh sb="39" eb="41">
      <t>テアテ</t>
    </rPh>
    <rPh sb="42" eb="43">
      <t>カン</t>
    </rPh>
    <rPh sb="45" eb="47">
      <t>ホウリツ</t>
    </rPh>
    <rPh sb="48" eb="50">
      <t>ショウワ</t>
    </rPh>
    <rPh sb="63" eb="64">
      <t>ネン</t>
    </rPh>
    <rPh sb="64" eb="66">
      <t>ホウリツ</t>
    </rPh>
    <rPh sb="66" eb="67">
      <t>ダイ</t>
    </rPh>
    <rPh sb="70" eb="71">
      <t>ゴウ</t>
    </rPh>
    <rPh sb="72" eb="73">
      <t>ダイ</t>
    </rPh>
    <rPh sb="74" eb="75">
      <t>ジョウ</t>
    </rPh>
    <rPh sb="75" eb="76">
      <t>ダイ</t>
    </rPh>
    <rPh sb="77" eb="78">
      <t>ゴウ</t>
    </rPh>
    <rPh sb="78" eb="79">
      <t>オヨ</t>
    </rPh>
    <rPh sb="80" eb="81">
      <t>ダイ</t>
    </rPh>
    <rPh sb="93" eb="94">
      <t>ゴウ</t>
    </rPh>
    <rPh sb="95" eb="96">
      <t>カカ</t>
    </rPh>
    <rPh sb="98" eb="100">
      <t>チイキ</t>
    </rPh>
    <rPh sb="106" eb="107">
      <t>タ</t>
    </rPh>
    <rPh sb="115" eb="117">
      <t>キュウチ</t>
    </rPh>
    <rPh sb="120" eb="122">
      <t>キュウチ</t>
    </rPh>
    <rPh sb="122" eb="124">
      <t>イガイ</t>
    </rPh>
    <rPh sb="125" eb="127">
      <t>チイキ</t>
    </rPh>
    <phoneticPr fontId="3"/>
  </si>
  <si>
    <t>２級地</t>
    <rPh sb="1" eb="3">
      <t>キュウチ</t>
    </rPh>
    <phoneticPr fontId="3"/>
  </si>
  <si>
    <t>その他地域</t>
    <rPh sb="2" eb="3">
      <t>タ</t>
    </rPh>
    <rPh sb="3" eb="5">
      <t>チイキ</t>
    </rPh>
    <phoneticPr fontId="3"/>
  </si>
  <si>
    <t>３級地</t>
    <rPh sb="1" eb="3">
      <t>キュウチ</t>
    </rPh>
    <phoneticPr fontId="3"/>
  </si>
  <si>
    <t>除雪費加算</t>
    <rPh sb="0" eb="2">
      <t>ジョセツ</t>
    </rPh>
    <rPh sb="2" eb="3">
      <t>ヒ</t>
    </rPh>
    <rPh sb="3" eb="5">
      <t>カサン</t>
    </rPh>
    <phoneticPr fontId="3"/>
  </si>
  <si>
    <t>※３月初日の利用子どもの単価に加算</t>
    <rPh sb="3" eb="5">
      <t>ショニチ</t>
    </rPh>
    <rPh sb="6" eb="8">
      <t>リヨウ</t>
    </rPh>
    <rPh sb="8" eb="9">
      <t>コ</t>
    </rPh>
    <phoneticPr fontId="3"/>
  </si>
  <si>
    <t>降灰除去費加算</t>
    <rPh sb="0" eb="2">
      <t>コウカイ</t>
    </rPh>
    <rPh sb="2" eb="4">
      <t>ジョキョ</t>
    </rPh>
    <rPh sb="4" eb="5">
      <t>ヒ</t>
    </rPh>
    <rPh sb="5" eb="7">
      <t>カサン</t>
    </rPh>
    <phoneticPr fontId="3"/>
  </si>
  <si>
    <t>高齢者等活躍促進加算</t>
    <rPh sb="0" eb="3">
      <t>コウレイシャ</t>
    </rPh>
    <rPh sb="3" eb="4">
      <t>トウ</t>
    </rPh>
    <rPh sb="4" eb="6">
      <t>カツヤク</t>
    </rPh>
    <rPh sb="6" eb="8">
      <t>ソクシン</t>
    </rPh>
    <rPh sb="8" eb="10">
      <t>カサン</t>
    </rPh>
    <phoneticPr fontId="3"/>
  </si>
  <si>
    <t xml:space="preserve"> 400時間以上 800時間未満</t>
    <rPh sb="4" eb="6">
      <t>ジカン</t>
    </rPh>
    <rPh sb="6" eb="8">
      <t>イジョウ</t>
    </rPh>
    <rPh sb="12" eb="14">
      <t>ジカン</t>
    </rPh>
    <rPh sb="14" eb="16">
      <t>ミマン</t>
    </rPh>
    <phoneticPr fontId="3"/>
  </si>
  <si>
    <t xml:space="preserve"> 800時間以上1200時間未満</t>
    <rPh sb="4" eb="6">
      <t>ジカン</t>
    </rPh>
    <rPh sb="6" eb="8">
      <t>イジョウ</t>
    </rPh>
    <rPh sb="12" eb="14">
      <t>ジカン</t>
    </rPh>
    <rPh sb="14" eb="16">
      <t>ミマン</t>
    </rPh>
    <phoneticPr fontId="3"/>
  </si>
  <si>
    <t>1200時間以上　　　　　　</t>
    <rPh sb="4" eb="6">
      <t>ジカン</t>
    </rPh>
    <rPh sb="6" eb="8">
      <t>イジョウ</t>
    </rPh>
    <phoneticPr fontId="3"/>
  </si>
  <si>
    <t>施設機能強化推進費加算</t>
    <rPh sb="0" eb="2">
      <t>シセツ</t>
    </rPh>
    <rPh sb="2" eb="4">
      <t>キノウ</t>
    </rPh>
    <rPh sb="4" eb="6">
      <t>キョウカ</t>
    </rPh>
    <rPh sb="6" eb="8">
      <t>スイシン</t>
    </rPh>
    <rPh sb="8" eb="9">
      <t>ヒ</t>
    </rPh>
    <rPh sb="9" eb="11">
      <t>カサン</t>
    </rPh>
    <phoneticPr fontId="3"/>
  </si>
  <si>
    <t>栄養管理加算</t>
    <rPh sb="0" eb="2">
      <t>エイヨウ</t>
    </rPh>
    <rPh sb="2" eb="4">
      <t>カンリ</t>
    </rPh>
    <rPh sb="4" eb="6">
      <t>カサン</t>
    </rPh>
    <phoneticPr fontId="10"/>
  </si>
  <si>
    <t>÷各月初日の利用子ども数</t>
  </si>
  <si>
    <t>第三者評価受審加算</t>
    <rPh sb="0" eb="3">
      <t>ダイサンシャ</t>
    </rPh>
    <rPh sb="3" eb="5">
      <t>ヒョウカ</t>
    </rPh>
    <rPh sb="5" eb="7">
      <t>ジュシン</t>
    </rPh>
    <rPh sb="7" eb="9">
      <t>カサン</t>
    </rPh>
    <phoneticPr fontId="3"/>
  </si>
  <si>
    <t>フラグ</t>
    <phoneticPr fontId="1"/>
  </si>
  <si>
    <t>基準列</t>
    <rPh sb="0" eb="2">
      <t>キジュン</t>
    </rPh>
    <rPh sb="2" eb="3">
      <t>レツ</t>
    </rPh>
    <phoneticPr fontId="1"/>
  </si>
  <si>
    <t>利用定員</t>
    <rPh sb="0" eb="2">
      <t>リヨウ</t>
    </rPh>
    <rPh sb="2" eb="4">
      <t>テイイン</t>
    </rPh>
    <phoneticPr fontId="1"/>
  </si>
  <si>
    <t>基本額</t>
    <rPh sb="0" eb="3">
      <t>キホンガク</t>
    </rPh>
    <phoneticPr fontId="3"/>
  </si>
  <si>
    <t>基本額
＋処遇改善等加算Ⅰ</t>
    <rPh sb="0" eb="3">
      <t>キホンガク</t>
    </rPh>
    <phoneticPr fontId="10"/>
  </si>
  <si>
    <t>冷暖房費加算</t>
    <rPh sb="0" eb="3">
      <t>レイダンボウ</t>
    </rPh>
    <rPh sb="3" eb="4">
      <t>ヒ</t>
    </rPh>
    <rPh sb="4" eb="6">
      <t>カサン</t>
    </rPh>
    <phoneticPr fontId="1"/>
  </si>
  <si>
    <t>番号</t>
    <rPh sb="0" eb="2">
      <t>バンゴウ</t>
    </rPh>
    <phoneticPr fontId="7"/>
  </si>
  <si>
    <t>地域区分</t>
    <rPh sb="0" eb="2">
      <t>チイキ</t>
    </rPh>
    <rPh sb="2" eb="4">
      <t>クブン</t>
    </rPh>
    <phoneticPr fontId="7"/>
  </si>
  <si>
    <t>冷暖房費加算用地域区分</t>
    <rPh sb="0" eb="3">
      <t>レイダンボウ</t>
    </rPh>
    <rPh sb="3" eb="4">
      <t>ヒ</t>
    </rPh>
    <rPh sb="4" eb="6">
      <t>カサン</t>
    </rPh>
    <rPh sb="6" eb="7">
      <t>ヨウ</t>
    </rPh>
    <rPh sb="7" eb="9">
      <t>チイキ</t>
    </rPh>
    <rPh sb="9" eb="11">
      <t>クブン</t>
    </rPh>
    <phoneticPr fontId="7"/>
  </si>
  <si>
    <t>栄養管理加算</t>
    <rPh sb="0" eb="2">
      <t>エイヨウ</t>
    </rPh>
    <rPh sb="2" eb="4">
      <t>カンリ</t>
    </rPh>
    <rPh sb="4" eb="6">
      <t>カサン</t>
    </rPh>
    <phoneticPr fontId="7"/>
  </si>
  <si>
    <t>１級地</t>
    <rPh sb="1" eb="3">
      <t>キュウチ</t>
    </rPh>
    <phoneticPr fontId="7"/>
  </si>
  <si>
    <t>２級地</t>
    <rPh sb="1" eb="3">
      <t>キュウチ</t>
    </rPh>
    <phoneticPr fontId="7"/>
  </si>
  <si>
    <t>A</t>
    <phoneticPr fontId="7"/>
  </si>
  <si>
    <t>３級地</t>
    <rPh sb="1" eb="3">
      <t>キュウチ</t>
    </rPh>
    <phoneticPr fontId="7"/>
  </si>
  <si>
    <t>B</t>
    <phoneticPr fontId="7"/>
  </si>
  <si>
    <t>12/100地域</t>
  </si>
  <si>
    <t>４級地</t>
    <rPh sb="1" eb="3">
      <t>キュウチ</t>
    </rPh>
    <phoneticPr fontId="7"/>
  </si>
  <si>
    <t>C</t>
    <phoneticPr fontId="7"/>
  </si>
  <si>
    <t>10/100地域</t>
  </si>
  <si>
    <t>6/100地域</t>
  </si>
  <si>
    <t>その他地域</t>
    <rPh sb="2" eb="3">
      <t>タ</t>
    </rPh>
    <rPh sb="3" eb="5">
      <t>チイキ</t>
    </rPh>
    <phoneticPr fontId="7"/>
  </si>
  <si>
    <t>保育所</t>
    <rPh sb="0" eb="2">
      <t>ホイク</t>
    </rPh>
    <rPh sb="2" eb="3">
      <t>ショ</t>
    </rPh>
    <phoneticPr fontId="7"/>
  </si>
  <si>
    <t>休日保育加算</t>
    <rPh sb="4" eb="6">
      <t>カサン</t>
    </rPh>
    <phoneticPr fontId="1"/>
  </si>
  <si>
    <t>'保育単価表'!F</t>
    <rPh sb="1" eb="3">
      <t>ホイク</t>
    </rPh>
    <phoneticPr fontId="1"/>
  </si>
  <si>
    <t>利用定員（合計）</t>
    <rPh sb="0" eb="2">
      <t>リヨウ</t>
    </rPh>
    <rPh sb="2" eb="4">
      <t>テイイン</t>
    </rPh>
    <rPh sb="5" eb="7">
      <t>ゴウケイ</t>
    </rPh>
    <phoneticPr fontId="1"/>
  </si>
  <si>
    <t>基準セル（合計）</t>
    <rPh sb="0" eb="2">
      <t>キジュン</t>
    </rPh>
    <rPh sb="5" eb="7">
      <t>ゴウケイ</t>
    </rPh>
    <phoneticPr fontId="1"/>
  </si>
  <si>
    <t>基準セル（中心園）</t>
    <rPh sb="0" eb="2">
      <t>キジュン</t>
    </rPh>
    <rPh sb="5" eb="7">
      <t>チュウシン</t>
    </rPh>
    <rPh sb="7" eb="8">
      <t>エン</t>
    </rPh>
    <phoneticPr fontId="1"/>
  </si>
  <si>
    <t>基準セル（分園）</t>
    <rPh sb="0" eb="2">
      <t>キジュン</t>
    </rPh>
    <rPh sb="5" eb="7">
      <t>ブンエン</t>
    </rPh>
    <phoneticPr fontId="1"/>
  </si>
  <si>
    <t>基準行（合計）</t>
    <rPh sb="0" eb="2">
      <t>キジュン</t>
    </rPh>
    <rPh sb="2" eb="3">
      <t>ギョウ</t>
    </rPh>
    <rPh sb="4" eb="6">
      <t>ゴウケイ</t>
    </rPh>
    <phoneticPr fontId="1"/>
  </si>
  <si>
    <t>基準行（中心園）</t>
    <rPh sb="0" eb="2">
      <t>キジュン</t>
    </rPh>
    <rPh sb="2" eb="3">
      <t>ギョウ</t>
    </rPh>
    <rPh sb="4" eb="6">
      <t>チュウシン</t>
    </rPh>
    <rPh sb="6" eb="7">
      <t>エン</t>
    </rPh>
    <phoneticPr fontId="1"/>
  </si>
  <si>
    <t>基準行（分園）</t>
    <rPh sb="0" eb="2">
      <t>キジュン</t>
    </rPh>
    <rPh sb="2" eb="3">
      <t>ギョウ</t>
    </rPh>
    <rPh sb="4" eb="6">
      <t>ブンエン</t>
    </rPh>
    <phoneticPr fontId="1"/>
  </si>
  <si>
    <t>処遇改善等加算Ⅰ（標準時間）</t>
    <rPh sb="0" eb="2">
      <t>ショグウ</t>
    </rPh>
    <rPh sb="2" eb="4">
      <t>カイゼン</t>
    </rPh>
    <rPh sb="4" eb="5">
      <t>トウ</t>
    </rPh>
    <rPh sb="5" eb="7">
      <t>カサン</t>
    </rPh>
    <rPh sb="9" eb="11">
      <t>ヒョウジュン</t>
    </rPh>
    <rPh sb="11" eb="13">
      <t>ジカン</t>
    </rPh>
    <phoneticPr fontId="1"/>
  </si>
  <si>
    <t>処遇改善等加算Ⅰ（短時間）</t>
    <rPh sb="0" eb="2">
      <t>ショグウ</t>
    </rPh>
    <rPh sb="2" eb="4">
      <t>カイゼン</t>
    </rPh>
    <rPh sb="4" eb="5">
      <t>トウ</t>
    </rPh>
    <rPh sb="5" eb="7">
      <t>カサン</t>
    </rPh>
    <rPh sb="9" eb="12">
      <t>タンジカン</t>
    </rPh>
    <phoneticPr fontId="1"/>
  </si>
  <si>
    <t>基本分単価（短時間）</t>
    <rPh sb="0" eb="2">
      <t>キホン</t>
    </rPh>
    <rPh sb="2" eb="3">
      <t>ブン</t>
    </rPh>
    <rPh sb="3" eb="5">
      <t>タンカ</t>
    </rPh>
    <rPh sb="6" eb="9">
      <t>タンジカン</t>
    </rPh>
    <phoneticPr fontId="1"/>
  </si>
  <si>
    <t>休日保育加算</t>
    <rPh sb="0" eb="1">
      <t>キュウジツ</t>
    </rPh>
    <rPh sb="1" eb="3">
      <t>ホイク</t>
    </rPh>
    <rPh sb="3" eb="5">
      <t>カサン</t>
    </rPh>
    <phoneticPr fontId="1"/>
  </si>
  <si>
    <t>夜間保育加算</t>
    <rPh sb="0" eb="1">
      <t>ヤカン</t>
    </rPh>
    <rPh sb="1" eb="3">
      <t>ホイク</t>
    </rPh>
    <rPh sb="3" eb="5">
      <t>カサン</t>
    </rPh>
    <phoneticPr fontId="1"/>
  </si>
  <si>
    <t>減価償却費加算</t>
    <rPh sb="0" eb="2">
      <t>ゲンカ</t>
    </rPh>
    <rPh sb="2" eb="4">
      <t>ショウキャク</t>
    </rPh>
    <rPh sb="4" eb="5">
      <t>ヒ</t>
    </rPh>
    <rPh sb="5" eb="7">
      <t>カサン</t>
    </rPh>
    <phoneticPr fontId="10"/>
  </si>
  <si>
    <t>チーム保育推進加算</t>
    <rPh sb="5" eb="7">
      <t>スイシン</t>
    </rPh>
    <rPh sb="7" eb="9">
      <t>カサン</t>
    </rPh>
    <phoneticPr fontId="10"/>
  </si>
  <si>
    <t>施設長を設置していない場合</t>
    <rPh sb="0" eb="2">
      <t>シセツ</t>
    </rPh>
    <rPh sb="2" eb="3">
      <t>チョウ</t>
    </rPh>
    <rPh sb="4" eb="6">
      <t>セッチ</t>
    </rPh>
    <rPh sb="11" eb="13">
      <t>バアイ</t>
    </rPh>
    <phoneticPr fontId="10"/>
  </si>
  <si>
    <t>定員を恒常的に超過する場合</t>
    <rPh sb="0" eb="2">
      <t>テイイン</t>
    </rPh>
    <rPh sb="3" eb="6">
      <t>コウジョウテキ</t>
    </rPh>
    <rPh sb="7" eb="9">
      <t>チョウカ</t>
    </rPh>
    <rPh sb="11" eb="13">
      <t>バアイ</t>
    </rPh>
    <phoneticPr fontId="1"/>
  </si>
  <si>
    <t>基本分単価（分園）</t>
    <rPh sb="0" eb="2">
      <t>キホン</t>
    </rPh>
    <rPh sb="2" eb="3">
      <t>ブン</t>
    </rPh>
    <rPh sb="3" eb="5">
      <t>タンカ</t>
    </rPh>
    <rPh sb="6" eb="8">
      <t>ブンエン</t>
    </rPh>
    <phoneticPr fontId="3"/>
  </si>
  <si>
    <t>処遇改善等加算Ⅰ（分園）</t>
    <rPh sb="0" eb="2">
      <t>ショグウ</t>
    </rPh>
    <rPh sb="2" eb="4">
      <t>カイゼン</t>
    </rPh>
    <rPh sb="4" eb="5">
      <t>トウ</t>
    </rPh>
    <rPh sb="5" eb="7">
      <t>カサン</t>
    </rPh>
    <rPh sb="9" eb="11">
      <t>ブンエン</t>
    </rPh>
    <phoneticPr fontId="1"/>
  </si>
  <si>
    <t>～210人</t>
    <rPh sb="4" eb="5">
      <t>ニン</t>
    </rPh>
    <phoneticPr fontId="1"/>
  </si>
  <si>
    <t>211人～279人</t>
    <rPh sb="3" eb="4">
      <t>ニン</t>
    </rPh>
    <rPh sb="8" eb="9">
      <t>ニン</t>
    </rPh>
    <phoneticPr fontId="1"/>
  </si>
  <si>
    <t>280人～349人</t>
    <rPh sb="3" eb="4">
      <t>ニン</t>
    </rPh>
    <rPh sb="8" eb="9">
      <t>ニン</t>
    </rPh>
    <phoneticPr fontId="1"/>
  </si>
  <si>
    <t>350人～419人</t>
    <rPh sb="3" eb="4">
      <t>ニン</t>
    </rPh>
    <rPh sb="8" eb="9">
      <t>ニン</t>
    </rPh>
    <phoneticPr fontId="1"/>
  </si>
  <si>
    <t>420人～489人</t>
    <rPh sb="3" eb="4">
      <t>ニン</t>
    </rPh>
    <rPh sb="8" eb="9">
      <t>ニン</t>
    </rPh>
    <phoneticPr fontId="1"/>
  </si>
  <si>
    <t>490人～559人</t>
    <rPh sb="3" eb="4">
      <t>ニン</t>
    </rPh>
    <rPh sb="8" eb="9">
      <t>ニン</t>
    </rPh>
    <phoneticPr fontId="1"/>
  </si>
  <si>
    <t>560人～629人</t>
    <rPh sb="3" eb="4">
      <t>ニン</t>
    </rPh>
    <rPh sb="8" eb="9">
      <t>ニン</t>
    </rPh>
    <phoneticPr fontId="1"/>
  </si>
  <si>
    <t>630人～699人</t>
    <rPh sb="3" eb="4">
      <t>ニン</t>
    </rPh>
    <rPh sb="8" eb="9">
      <t>ニン</t>
    </rPh>
    <phoneticPr fontId="1"/>
  </si>
  <si>
    <t>700人～769人</t>
    <rPh sb="3" eb="4">
      <t>ニン</t>
    </rPh>
    <rPh sb="8" eb="9">
      <t>ニン</t>
    </rPh>
    <phoneticPr fontId="1"/>
  </si>
  <si>
    <t>770人～839人</t>
    <rPh sb="3" eb="4">
      <t>ニン</t>
    </rPh>
    <rPh sb="8" eb="9">
      <t>ニン</t>
    </rPh>
    <phoneticPr fontId="1"/>
  </si>
  <si>
    <t>840人～909人</t>
    <rPh sb="3" eb="4">
      <t>ニン</t>
    </rPh>
    <rPh sb="8" eb="9">
      <t>ニン</t>
    </rPh>
    <phoneticPr fontId="1"/>
  </si>
  <si>
    <t>910人～979人</t>
    <rPh sb="3" eb="4">
      <t>ニン</t>
    </rPh>
    <rPh sb="8" eb="9">
      <t>ニン</t>
    </rPh>
    <phoneticPr fontId="1"/>
  </si>
  <si>
    <t>980人～1,049人</t>
    <rPh sb="3" eb="4">
      <t>ニン</t>
    </rPh>
    <rPh sb="10" eb="11">
      <t>ニン</t>
    </rPh>
    <phoneticPr fontId="1"/>
  </si>
  <si>
    <t>1,050人～</t>
    <rPh sb="5" eb="6">
      <t>ニン</t>
    </rPh>
    <phoneticPr fontId="1"/>
  </si>
  <si>
    <t>３歳児配置改善加算</t>
  </si>
  <si>
    <t>基本額</t>
    <rPh sb="0" eb="3">
      <t>キホンガク</t>
    </rPh>
    <phoneticPr fontId="10"/>
  </si>
  <si>
    <t>副食費徴収免除加算</t>
    <rPh sb="0" eb="3">
      <t>フクショクヒ</t>
    </rPh>
    <rPh sb="3" eb="5">
      <t>チョウシュウ</t>
    </rPh>
    <rPh sb="5" eb="7">
      <t>メンジョ</t>
    </rPh>
    <rPh sb="7" eb="9">
      <t>カサン</t>
    </rPh>
    <phoneticPr fontId="3"/>
  </si>
  <si>
    <r>
      <t>20</t>
    </r>
    <r>
      <rPr>
        <sz val="11"/>
        <color indexed="8"/>
        <rFont val="游ゴシック"/>
        <family val="3"/>
        <charset val="128"/>
      </rPr>
      <t>/100地域</t>
    </r>
    <rPh sb="6" eb="8">
      <t>チイキ</t>
    </rPh>
    <phoneticPr fontId="7"/>
  </si>
  <si>
    <r>
      <t>16</t>
    </r>
    <r>
      <rPr>
        <sz val="11"/>
        <color indexed="8"/>
        <rFont val="游ゴシック"/>
        <family val="3"/>
        <charset val="128"/>
      </rPr>
      <t>/100地域</t>
    </r>
    <rPh sb="6" eb="8">
      <t>チイキ</t>
    </rPh>
    <phoneticPr fontId="7"/>
  </si>
  <si>
    <r>
      <t>15</t>
    </r>
    <r>
      <rPr>
        <sz val="11"/>
        <color indexed="8"/>
        <rFont val="游ゴシック"/>
        <family val="3"/>
        <charset val="128"/>
      </rPr>
      <t>/100地域</t>
    </r>
    <rPh sb="6" eb="8">
      <t>チイキ</t>
    </rPh>
    <phoneticPr fontId="7"/>
  </si>
  <si>
    <r>
      <t>3</t>
    </r>
    <r>
      <rPr>
        <sz val="11"/>
        <color indexed="8"/>
        <rFont val="游ゴシック"/>
        <family val="3"/>
        <charset val="128"/>
      </rPr>
      <t>/100地域</t>
    </r>
    <rPh sb="5" eb="7">
      <t>チイキ</t>
    </rPh>
    <phoneticPr fontId="7"/>
  </si>
  <si>
    <t>非適用</t>
    <rPh sb="0" eb="1">
      <t>ヒ</t>
    </rPh>
    <rPh sb="1" eb="3">
      <t>テキヨウ</t>
    </rPh>
    <phoneticPr fontId="1"/>
  </si>
  <si>
    <t>a地域</t>
    <rPh sb="1" eb="3">
      <t>チイキ</t>
    </rPh>
    <phoneticPr fontId="1"/>
  </si>
  <si>
    <t>b地域</t>
    <rPh sb="1" eb="3">
      <t>チイキ</t>
    </rPh>
    <phoneticPr fontId="1"/>
  </si>
  <si>
    <t>c地域</t>
    <rPh sb="1" eb="3">
      <t>チイキ</t>
    </rPh>
    <phoneticPr fontId="1"/>
  </si>
  <si>
    <t>d地域</t>
    <rPh sb="1" eb="3">
      <t>チイキ</t>
    </rPh>
    <phoneticPr fontId="1"/>
  </si>
  <si>
    <t>基本額
＋処遇改善等加算Ⅰ</t>
    <rPh sb="0" eb="2">
      <t>キホン</t>
    </rPh>
    <rPh sb="2" eb="3">
      <t>ガク</t>
    </rPh>
    <rPh sb="5" eb="7">
      <t>ショグウ</t>
    </rPh>
    <rPh sb="7" eb="9">
      <t>カイゼン</t>
    </rPh>
    <rPh sb="9" eb="10">
      <t>トウ</t>
    </rPh>
    <rPh sb="10" eb="12">
      <t>カサン</t>
    </rPh>
    <phoneticPr fontId="1"/>
  </si>
  <si>
    <t>分園の場合（分園の子どものみ）</t>
    <rPh sb="0" eb="2">
      <t>ブンエン</t>
    </rPh>
    <rPh sb="3" eb="5">
      <t>バアイ</t>
    </rPh>
    <rPh sb="6" eb="8">
      <t>ブンエン</t>
    </rPh>
    <rPh sb="9" eb="10">
      <t>コ</t>
    </rPh>
    <phoneticPr fontId="1"/>
  </si>
  <si>
    <t>-</t>
    <phoneticPr fontId="1"/>
  </si>
  <si>
    <t>高齢者等活躍促進加算</t>
    <rPh sb="0" eb="3">
      <t>コウレイシャ</t>
    </rPh>
    <rPh sb="3" eb="4">
      <t>トウ</t>
    </rPh>
    <rPh sb="4" eb="6">
      <t>カツヤク</t>
    </rPh>
    <rPh sb="6" eb="8">
      <t>ソクシン</t>
    </rPh>
    <rPh sb="8" eb="10">
      <t>カサン</t>
    </rPh>
    <phoneticPr fontId="1"/>
  </si>
  <si>
    <t>高齢者等活躍促進加算</t>
    <rPh sb="0" eb="3">
      <t>コウレイシャ</t>
    </rPh>
    <rPh sb="3" eb="4">
      <t>トウ</t>
    </rPh>
    <rPh sb="4" eb="6">
      <t>カツヤク</t>
    </rPh>
    <rPh sb="6" eb="8">
      <t>ソクシン</t>
    </rPh>
    <rPh sb="8" eb="10">
      <t>カサン</t>
    </rPh>
    <phoneticPr fontId="1"/>
  </si>
  <si>
    <t>施設長を配置していない場合（分園）</t>
    <rPh sb="0" eb="2">
      <t>シセツ</t>
    </rPh>
    <rPh sb="2" eb="3">
      <t>チョウ</t>
    </rPh>
    <rPh sb="4" eb="6">
      <t>ハイチ</t>
    </rPh>
    <rPh sb="11" eb="13">
      <t>バアイ</t>
    </rPh>
    <rPh sb="14" eb="16">
      <t>ブンエン</t>
    </rPh>
    <phoneticPr fontId="1"/>
  </si>
  <si>
    <t>定員を恒常的に超過する場合（分園）</t>
    <rPh sb="14" eb="16">
      <t>ブンエン</t>
    </rPh>
    <phoneticPr fontId="1"/>
  </si>
  <si>
    <t>分園</t>
    <rPh sb="0" eb="2">
      <t>ブンエン</t>
    </rPh>
    <phoneticPr fontId="1"/>
  </si>
  <si>
    <t>子ども数</t>
    <rPh sb="0" eb="1">
      <t>コ</t>
    </rPh>
    <rPh sb="3" eb="4">
      <t>スウ</t>
    </rPh>
    <phoneticPr fontId="1"/>
  </si>
  <si>
    <t>障害児</t>
    <rPh sb="0" eb="2">
      <t>ショウガイ</t>
    </rPh>
    <rPh sb="2" eb="3">
      <t>ジ</t>
    </rPh>
    <phoneticPr fontId="1"/>
  </si>
  <si>
    <t>土曜日に閉所する場合（分園）</t>
    <rPh sb="0" eb="3">
      <t>ドヨウビ</t>
    </rPh>
    <rPh sb="4" eb="6">
      <t>ヘイショ</t>
    </rPh>
    <rPh sb="8" eb="10">
      <t>バアイ</t>
    </rPh>
    <rPh sb="11" eb="13">
      <t>ブンエン</t>
    </rPh>
    <phoneticPr fontId="1"/>
  </si>
  <si>
    <t>分園</t>
    <rPh sb="0" eb="2">
      <t>ブンエン</t>
    </rPh>
    <phoneticPr fontId="1"/>
  </si>
  <si>
    <t>※年齢は年度の初日の前日における満年齢を記入</t>
    <rPh sb="1" eb="3">
      <t>ネンレイ</t>
    </rPh>
    <rPh sb="4" eb="6">
      <t>ネンド</t>
    </rPh>
    <rPh sb="7" eb="9">
      <t>ショジツ</t>
    </rPh>
    <rPh sb="10" eb="12">
      <t>ゼンジツ</t>
    </rPh>
    <rPh sb="16" eb="19">
      <t>マンネンレイ</t>
    </rPh>
    <rPh sb="20" eb="22">
      <t>キニュウ</t>
    </rPh>
    <phoneticPr fontId="1"/>
  </si>
  <si>
    <t>No.</t>
    <phoneticPr fontId="1"/>
  </si>
  <si>
    <t>年齢</t>
    <phoneticPr fontId="1"/>
  </si>
  <si>
    <t>月途中入退所のあった児童のみ</t>
    <rPh sb="0" eb="1">
      <t>ツキ</t>
    </rPh>
    <rPh sb="1" eb="3">
      <t>トチュウ</t>
    </rPh>
    <rPh sb="3" eb="4">
      <t>ニュウ</t>
    </rPh>
    <rPh sb="4" eb="6">
      <t>タイショ</t>
    </rPh>
    <rPh sb="10" eb="12">
      <t>ジドウ</t>
    </rPh>
    <phoneticPr fontId="1"/>
  </si>
  <si>
    <t>月途中入退所児童の区分</t>
    <rPh sb="0" eb="1">
      <t>ツキ</t>
    </rPh>
    <rPh sb="1" eb="3">
      <t>トチュウ</t>
    </rPh>
    <rPh sb="3" eb="4">
      <t>ニュウ</t>
    </rPh>
    <rPh sb="4" eb="6">
      <t>タイショ</t>
    </rPh>
    <rPh sb="6" eb="8">
      <t>ジドウ</t>
    </rPh>
    <rPh sb="9" eb="11">
      <t>クブン</t>
    </rPh>
    <phoneticPr fontId="1"/>
  </si>
  <si>
    <t>月途中入退所のない児童</t>
    <rPh sb="0" eb="1">
      <t>ツキ</t>
    </rPh>
    <rPh sb="1" eb="3">
      <t>トチュウ</t>
    </rPh>
    <rPh sb="3" eb="4">
      <t>ニュウ</t>
    </rPh>
    <rPh sb="4" eb="6">
      <t>タイショ</t>
    </rPh>
    <rPh sb="9" eb="11">
      <t>ジドウ</t>
    </rPh>
    <phoneticPr fontId="1"/>
  </si>
  <si>
    <t>月途中入退所のない児童で、かつ、副食費徴収免除対象者でないもの</t>
    <rPh sb="0" eb="1">
      <t>ツキ</t>
    </rPh>
    <rPh sb="1" eb="3">
      <t>トチュウ</t>
    </rPh>
    <rPh sb="3" eb="4">
      <t>ニュウ</t>
    </rPh>
    <rPh sb="4" eb="6">
      <t>タイショ</t>
    </rPh>
    <rPh sb="9" eb="11">
      <t>ジドウ</t>
    </rPh>
    <rPh sb="16" eb="19">
      <t>フクショクヒ</t>
    </rPh>
    <rPh sb="19" eb="21">
      <t>チョウシュウ</t>
    </rPh>
    <rPh sb="21" eb="23">
      <t>メンジョ</t>
    </rPh>
    <rPh sb="23" eb="26">
      <t>タイショウシャ</t>
    </rPh>
    <phoneticPr fontId="1"/>
  </si>
  <si>
    <t>月途中入退所のない児童で、かつ、副食費徴収免除対象者であるもの</t>
    <rPh sb="0" eb="1">
      <t>ツキ</t>
    </rPh>
    <rPh sb="1" eb="3">
      <t>トチュウ</t>
    </rPh>
    <rPh sb="3" eb="4">
      <t>ニュウ</t>
    </rPh>
    <rPh sb="4" eb="6">
      <t>タイショ</t>
    </rPh>
    <rPh sb="9" eb="11">
      <t>ジドウ</t>
    </rPh>
    <rPh sb="16" eb="19">
      <t>フクショクヒ</t>
    </rPh>
    <rPh sb="19" eb="21">
      <t>チョウシュウ</t>
    </rPh>
    <rPh sb="21" eb="23">
      <t>メンジョ</t>
    </rPh>
    <rPh sb="23" eb="26">
      <t>タイショウシャ</t>
    </rPh>
    <phoneticPr fontId="1"/>
  </si>
  <si>
    <t>月途中入所の有無</t>
    <rPh sb="0" eb="1">
      <t>ツキ</t>
    </rPh>
    <rPh sb="1" eb="3">
      <t>トチュウ</t>
    </rPh>
    <rPh sb="3" eb="5">
      <t>ニュウショ</t>
    </rPh>
    <rPh sb="6" eb="8">
      <t>ウム</t>
    </rPh>
    <phoneticPr fontId="1"/>
  </si>
  <si>
    <t>月途中退所の有無</t>
    <rPh sb="0" eb="1">
      <t>ツキ</t>
    </rPh>
    <rPh sb="1" eb="3">
      <t>トチュウ</t>
    </rPh>
    <rPh sb="3" eb="5">
      <t>タイショ</t>
    </rPh>
    <rPh sb="6" eb="8">
      <t>ウム</t>
    </rPh>
    <phoneticPr fontId="1"/>
  </si>
  <si>
    <t>在籍中開所
日数</t>
    <rPh sb="0" eb="2">
      <t>ザイセキ</t>
    </rPh>
    <rPh sb="2" eb="3">
      <t>チュウ</t>
    </rPh>
    <rPh sb="3" eb="5">
      <t>カイショ</t>
    </rPh>
    <rPh sb="6" eb="8">
      <t>ニッスウ</t>
    </rPh>
    <phoneticPr fontId="1"/>
  </si>
  <si>
    <t>D</t>
    <phoneticPr fontId="1"/>
  </si>
  <si>
    <t>対象の有無</t>
    <rPh sb="0" eb="2">
      <t>タイショウ</t>
    </rPh>
    <rPh sb="3" eb="5">
      <t>ウム</t>
    </rPh>
    <phoneticPr fontId="1"/>
  </si>
  <si>
    <t>＜児童数＞</t>
    <rPh sb="1" eb="3">
      <t>ジドウ</t>
    </rPh>
    <rPh sb="3" eb="4">
      <t>スウ</t>
    </rPh>
    <phoneticPr fontId="1"/>
  </si>
  <si>
    <t>４歳児</t>
    <phoneticPr fontId="1"/>
  </si>
  <si>
    <t>３歳児</t>
    <rPh sb="2" eb="3">
      <t>ジ</t>
    </rPh>
    <phoneticPr fontId="1"/>
  </si>
  <si>
    <t>請求先市区町村の児童数
（月途中入退所児童に限る）</t>
    <rPh sb="10" eb="11">
      <t>スウ</t>
    </rPh>
    <phoneticPr fontId="1"/>
  </si>
  <si>
    <t>請求先市区町村の児童</t>
    <phoneticPr fontId="1"/>
  </si>
  <si>
    <t>在籍児童一覧（保育所）</t>
    <rPh sb="2" eb="4">
      <t>ジドウ</t>
    </rPh>
    <rPh sb="4" eb="6">
      <t>イチラン</t>
    </rPh>
    <rPh sb="7" eb="9">
      <t>ホイク</t>
    </rPh>
    <rPh sb="9" eb="10">
      <t>ショ</t>
    </rPh>
    <phoneticPr fontId="3"/>
  </si>
  <si>
    <t>教育</t>
    <rPh sb="0" eb="2">
      <t>キョウイク</t>
    </rPh>
    <phoneticPr fontId="1"/>
  </si>
  <si>
    <t>保育標準時間認定子ども</t>
    <rPh sb="0" eb="2">
      <t>ホイク</t>
    </rPh>
    <rPh sb="2" eb="4">
      <t>ヒョウジュン</t>
    </rPh>
    <rPh sb="4" eb="6">
      <t>ジカン</t>
    </rPh>
    <rPh sb="6" eb="8">
      <t>ニンテイ</t>
    </rPh>
    <rPh sb="8" eb="9">
      <t>コ</t>
    </rPh>
    <phoneticPr fontId="1"/>
  </si>
  <si>
    <t>＜月途中入退所児童の在籍中開所日数＞</t>
    <phoneticPr fontId="1"/>
  </si>
  <si>
    <t>標準／短時間／教育</t>
    <rPh sb="0" eb="2">
      <t>ヒョウジュン</t>
    </rPh>
    <rPh sb="3" eb="6">
      <t>タンジカン</t>
    </rPh>
    <rPh sb="7" eb="9">
      <t>キョウイク</t>
    </rPh>
    <phoneticPr fontId="1"/>
  </si>
  <si>
    <t>保育短時間認定子ども</t>
    <rPh sb="0" eb="2">
      <t>ホイク</t>
    </rPh>
    <rPh sb="2" eb="3">
      <t>タン</t>
    </rPh>
    <rPh sb="3" eb="5">
      <t>ジカン</t>
    </rPh>
    <rPh sb="5" eb="7">
      <t>ニンテイ</t>
    </rPh>
    <rPh sb="7" eb="8">
      <t>コ</t>
    </rPh>
    <phoneticPr fontId="1"/>
  </si>
  <si>
    <t>教育標準時間認定子ども</t>
    <rPh sb="0" eb="2">
      <t>キョウイク</t>
    </rPh>
    <rPh sb="2" eb="4">
      <t>ヒョウジュン</t>
    </rPh>
    <rPh sb="4" eb="6">
      <t>ジカン</t>
    </rPh>
    <rPh sb="6" eb="8">
      <t>ニンテイ</t>
    </rPh>
    <rPh sb="8" eb="9">
      <t>コ</t>
    </rPh>
    <phoneticPr fontId="1"/>
  </si>
  <si>
    <t>途中入退所児童</t>
    <rPh sb="0" eb="2">
      <t>トチュウ</t>
    </rPh>
    <rPh sb="2" eb="3">
      <t>ニュウ</t>
    </rPh>
    <rPh sb="3" eb="5">
      <t>タイショ</t>
    </rPh>
    <rPh sb="5" eb="7">
      <t>ジドウ</t>
    </rPh>
    <phoneticPr fontId="1"/>
  </si>
  <si>
    <t>月途中入退所児童</t>
    <rPh sb="0" eb="1">
      <t>ツキ</t>
    </rPh>
    <rPh sb="1" eb="3">
      <t>トチュウ</t>
    </rPh>
    <rPh sb="3" eb="4">
      <t>ニュウ</t>
    </rPh>
    <rPh sb="4" eb="6">
      <t>タイショ</t>
    </rPh>
    <rPh sb="6" eb="8">
      <t>ジドウ</t>
    </rPh>
    <phoneticPr fontId="1"/>
  </si>
  <si>
    <t>（月途中入所児童に限り、かつ、副食費徴収免除対象者を除く）</t>
    <phoneticPr fontId="1"/>
  </si>
  <si>
    <t>（月途中入所児童で、かつ、副食費徴収免除対象者であるものに限る）</t>
    <phoneticPr fontId="1"/>
  </si>
  <si>
    <t>（月途入所児童を除き、かつ、副食費徴収免除対象者を除く）</t>
    <phoneticPr fontId="1"/>
  </si>
  <si>
    <t>（月途入所児童を除き、かつ、副食費徴収免除対象者であるものに限る）</t>
    <phoneticPr fontId="1"/>
  </si>
  <si>
    <t>単価合計（日割り対象分に限り、かつ、副食費徴収免除加算を除く）…F</t>
    <rPh sb="0" eb="2">
      <t>タンカ</t>
    </rPh>
    <rPh sb="2" eb="4">
      <t>ゴウケイ</t>
    </rPh>
    <phoneticPr fontId="1"/>
  </si>
  <si>
    <t>単価合計（日割り対象分に限る）…G</t>
    <rPh sb="0" eb="2">
      <t>タンカ</t>
    </rPh>
    <rPh sb="2" eb="4">
      <t>ゴウケイ</t>
    </rPh>
    <phoneticPr fontId="1"/>
  </si>
  <si>
    <t>単価合計（うち日割り対象外分）…H</t>
    <rPh sb="0" eb="2">
      <t>タンカ</t>
    </rPh>
    <rPh sb="2" eb="4">
      <t>ゴウケイ</t>
    </rPh>
    <phoneticPr fontId="1"/>
  </si>
  <si>
    <t>請求先市区町村の児童（月途中入所児童に限り、かつ、副食費徴収免除対象者を除く）…I</t>
    <rPh sb="8" eb="10">
      <t>ジドウ</t>
    </rPh>
    <phoneticPr fontId="1"/>
  </si>
  <si>
    <t>公定価格小計（月途中入所児童分）…J（F×I÷20）</t>
    <rPh sb="0" eb="2">
      <t>コウテイ</t>
    </rPh>
    <rPh sb="2" eb="4">
      <t>カカク</t>
    </rPh>
    <rPh sb="4" eb="6">
      <t>ショウケイ</t>
    </rPh>
    <rPh sb="7" eb="8">
      <t>ツキ</t>
    </rPh>
    <rPh sb="8" eb="10">
      <t>トチュウ</t>
    </rPh>
    <rPh sb="10" eb="11">
      <t>ニュウ</t>
    </rPh>
    <rPh sb="12" eb="14">
      <t>ジドウ</t>
    </rPh>
    <rPh sb="14" eb="15">
      <t>ブン</t>
    </rPh>
    <phoneticPr fontId="1"/>
  </si>
  <si>
    <t>公定価格小計（月途中入所児童分）…L（G×K÷20）</t>
    <rPh sb="0" eb="2">
      <t>コウテイ</t>
    </rPh>
    <rPh sb="2" eb="4">
      <t>カカク</t>
    </rPh>
    <rPh sb="4" eb="6">
      <t>ショウケイ</t>
    </rPh>
    <phoneticPr fontId="1"/>
  </si>
  <si>
    <t>公定価格小計（月途中退所児童分）…N（F×M÷20＋H）</t>
    <rPh sb="0" eb="2">
      <t>コウテイ</t>
    </rPh>
    <rPh sb="2" eb="4">
      <t>カカク</t>
    </rPh>
    <rPh sb="4" eb="6">
      <t>ショウケイ</t>
    </rPh>
    <rPh sb="7" eb="8">
      <t>ツキ</t>
    </rPh>
    <rPh sb="8" eb="10">
      <t>トチュウ</t>
    </rPh>
    <rPh sb="10" eb="12">
      <t>タイショ</t>
    </rPh>
    <rPh sb="12" eb="14">
      <t>ジドウ</t>
    </rPh>
    <rPh sb="14" eb="15">
      <t>ブン</t>
    </rPh>
    <phoneticPr fontId="1"/>
  </si>
  <si>
    <t>公定価格小計（月途中退所児童分）…P（G×O÷20＋H）</t>
    <rPh sb="0" eb="2">
      <t>コウテイ</t>
    </rPh>
    <rPh sb="2" eb="4">
      <t>カカク</t>
    </rPh>
    <rPh sb="4" eb="6">
      <t>ショウケイ</t>
    </rPh>
    <rPh sb="7" eb="8">
      <t>ツキ</t>
    </rPh>
    <rPh sb="8" eb="10">
      <t>トチュウ</t>
    </rPh>
    <rPh sb="10" eb="12">
      <t>タイショ</t>
    </rPh>
    <rPh sb="12" eb="14">
      <t>ジドウ</t>
    </rPh>
    <rPh sb="14" eb="15">
      <t>ブン</t>
    </rPh>
    <phoneticPr fontId="1"/>
  </si>
  <si>
    <t>単価合計…B</t>
  </si>
  <si>
    <t>公定価格小計（月途中入退所児童分を除く）…E（A×C＋B×D））</t>
  </si>
  <si>
    <t>保育料（公立保育所のみ）</t>
    <rPh sb="0" eb="3">
      <t>ホイクリョウ</t>
    </rPh>
    <rPh sb="4" eb="6">
      <t>コウリツ</t>
    </rPh>
    <rPh sb="6" eb="8">
      <t>ホイク</t>
    </rPh>
    <rPh sb="8" eb="9">
      <t>ショ</t>
    </rPh>
    <phoneticPr fontId="1"/>
  </si>
  <si>
    <t>非適用</t>
    <rPh sb="0" eb="1">
      <t>ヒ</t>
    </rPh>
    <rPh sb="1" eb="3">
      <t>テキヨウ</t>
    </rPh>
    <phoneticPr fontId="7"/>
  </si>
  <si>
    <t>単価合計
（副食費徴収免除加算を除く）…A</t>
    <rPh sb="0" eb="2">
      <t>タンカ</t>
    </rPh>
    <rPh sb="2" eb="4">
      <t>ゴウケイ</t>
    </rPh>
    <rPh sb="6" eb="9">
      <t>フクショクヒ</t>
    </rPh>
    <rPh sb="9" eb="11">
      <t>チョウシュウ</t>
    </rPh>
    <rPh sb="11" eb="13">
      <t>メンジョ</t>
    </rPh>
    <rPh sb="13" eb="15">
      <t>カサン</t>
    </rPh>
    <rPh sb="16" eb="17">
      <t>ノゾ</t>
    </rPh>
    <phoneticPr fontId="1"/>
  </si>
  <si>
    <t>単価合計（副食費徴収免除加算を除く）…A</t>
    <phoneticPr fontId="1"/>
  </si>
  <si>
    <t>複数月一括請求</t>
    <rPh sb="0" eb="2">
      <t>フクスウ</t>
    </rPh>
    <rPh sb="2" eb="3">
      <t>ツキ</t>
    </rPh>
    <rPh sb="3" eb="5">
      <t>イッカツ</t>
    </rPh>
    <rPh sb="5" eb="7">
      <t>セイキュウ</t>
    </rPh>
    <phoneticPr fontId="1"/>
  </si>
  <si>
    <t>既支払額</t>
    <rPh sb="0" eb="1">
      <t>キ</t>
    </rPh>
    <rPh sb="1" eb="3">
      <t>シハライ</t>
    </rPh>
    <rPh sb="3" eb="4">
      <t>ガク</t>
    </rPh>
    <phoneticPr fontId="3"/>
  </si>
  <si>
    <t>　子ども・子育て支援法附則第６条等の規定に基づき、次のとおり私立保育所に係る委託費等を請求します。</t>
    <rPh sb="16" eb="17">
      <t>トウ</t>
    </rPh>
    <rPh sb="41" eb="42">
      <t>トウ</t>
    </rPh>
    <phoneticPr fontId="1"/>
  </si>
  <si>
    <t>私立保育所に係る委託費を請求するための明細書（私立保育所に係る委託費請求明細書）</t>
    <rPh sb="0" eb="2">
      <t>シリツ</t>
    </rPh>
    <rPh sb="2" eb="4">
      <t>ホイク</t>
    </rPh>
    <rPh sb="4" eb="5">
      <t>ショ</t>
    </rPh>
    <rPh sb="6" eb="7">
      <t>カカ</t>
    </rPh>
    <rPh sb="8" eb="10">
      <t>イタク</t>
    </rPh>
    <rPh sb="10" eb="11">
      <t>ヒ</t>
    </rPh>
    <rPh sb="23" eb="25">
      <t>シリツ</t>
    </rPh>
    <rPh sb="25" eb="27">
      <t>ホイク</t>
    </rPh>
    <rPh sb="27" eb="28">
      <t>ショ</t>
    </rPh>
    <rPh sb="29" eb="30">
      <t>カカ</t>
    </rPh>
    <rPh sb="31" eb="33">
      <t>イタク</t>
    </rPh>
    <rPh sb="33" eb="34">
      <t>ヒ</t>
    </rPh>
    <phoneticPr fontId="1"/>
  </si>
  <si>
    <t>請求先市区町村の児童数
（月途中入退所児童及び副食費徴収免除対象者を除く）</t>
    <rPh sb="10" eb="11">
      <t>スウ</t>
    </rPh>
    <phoneticPr fontId="1"/>
  </si>
  <si>
    <t>請求先市区町村の児童数
（月途中入退所児童を除き、かつ、副食費徴収免除対象者に限る）</t>
    <rPh sb="10" eb="11">
      <t>スウ</t>
    </rPh>
    <phoneticPr fontId="1"/>
  </si>
  <si>
    <t>（月途中入退所児童を除き、かつ、副食費徴収免除対象者を除く）…C</t>
  </si>
  <si>
    <t>（月途中入退所児童を除き、かつ、副食費徴収免除対象者に限る）…D</t>
  </si>
  <si>
    <t>請求先市区町村の児童数（月途中入退所児童を除き、かつ、副食費徴収免除対象者を除く）…C</t>
  </si>
  <si>
    <t>請求先市区町村の児童数（月途中入退所児童を除き、かつ、副食費徴収免除対象者に限る…D</t>
  </si>
  <si>
    <t>基本加算部分</t>
    <rPh sb="0" eb="2">
      <t>キホン</t>
    </rPh>
    <rPh sb="2" eb="4">
      <t>カサン</t>
    </rPh>
    <rPh sb="4" eb="6">
      <t>ブブン</t>
    </rPh>
    <phoneticPr fontId="1"/>
  </si>
  <si>
    <t>調整部分</t>
    <rPh sb="0" eb="2">
      <t>チョウセイ</t>
    </rPh>
    <rPh sb="2" eb="4">
      <t>ブブン</t>
    </rPh>
    <phoneticPr fontId="1"/>
  </si>
  <si>
    <t>特定加算部分</t>
    <rPh sb="0" eb="2">
      <t>トクテイ</t>
    </rPh>
    <rPh sb="2" eb="4">
      <t>カサン</t>
    </rPh>
    <rPh sb="4" eb="6">
      <t>ブブン</t>
    </rPh>
    <phoneticPr fontId="1"/>
  </si>
  <si>
    <t>請求先市区町村の児童
（月途中退所児童に限り、かつ、副食費徴収免除対象者を除く）…M</t>
    <rPh sb="8" eb="10">
      <t>ジドウ</t>
    </rPh>
    <phoneticPr fontId="1"/>
  </si>
  <si>
    <t>請求先市区町村の児童（月途中退所児童に限り、かつ、副食費徴収免除対象者であるものに限る）…O</t>
    <rPh sb="8" eb="10">
      <t>ジドウ</t>
    </rPh>
    <phoneticPr fontId="1"/>
  </si>
  <si>
    <t>請求先市区町村の児童
（月途中入所児童に限り、かつ、副食費徴収免除対象者であるものに限る）…K</t>
    <rPh sb="8" eb="10">
      <t>ジドウ</t>
    </rPh>
    <rPh sb="12" eb="13">
      <t>ツキ</t>
    </rPh>
    <rPh sb="13" eb="15">
      <t>トチュウ</t>
    </rPh>
    <rPh sb="15" eb="17">
      <t>ニュウショ</t>
    </rPh>
    <rPh sb="17" eb="19">
      <t>ジドウ</t>
    </rPh>
    <rPh sb="20" eb="21">
      <t>カギ</t>
    </rPh>
    <rPh sb="26" eb="29">
      <t>フクショクヒ</t>
    </rPh>
    <rPh sb="29" eb="31">
      <t>チョウシュウ</t>
    </rPh>
    <rPh sb="31" eb="33">
      <t>メンジョ</t>
    </rPh>
    <rPh sb="33" eb="36">
      <t>タイショウシャ</t>
    </rPh>
    <rPh sb="42" eb="43">
      <t>カギ</t>
    </rPh>
    <phoneticPr fontId="1"/>
  </si>
  <si>
    <t>請求先市区町村の児童（月途中入所児童に限り、かつ、副食費徴収免除対象者であるものに限る）…K</t>
    <rPh sb="8" eb="10">
      <t>ジドウ</t>
    </rPh>
    <rPh sb="11" eb="12">
      <t>ツキ</t>
    </rPh>
    <rPh sb="12" eb="14">
      <t>トチュウ</t>
    </rPh>
    <rPh sb="14" eb="16">
      <t>ニュウショ</t>
    </rPh>
    <rPh sb="16" eb="18">
      <t>ジドウ</t>
    </rPh>
    <rPh sb="19" eb="20">
      <t>カギ</t>
    </rPh>
    <rPh sb="25" eb="28">
      <t>フクショクヒ</t>
    </rPh>
    <rPh sb="28" eb="30">
      <t>チョウシュウ</t>
    </rPh>
    <rPh sb="30" eb="32">
      <t>メンジョ</t>
    </rPh>
    <rPh sb="32" eb="35">
      <t>タイショウシャ</t>
    </rPh>
    <rPh sb="41" eb="42">
      <t>カギ</t>
    </rPh>
    <phoneticPr fontId="1"/>
  </si>
  <si>
    <t>請求先市区町村の児童（月途中退所児童に限り、かつ、副食費徴収免除対象者を除く）…M</t>
    <rPh sb="8" eb="10">
      <t>ジドウ</t>
    </rPh>
    <phoneticPr fontId="1"/>
  </si>
  <si>
    <t>請求先市区町村の児童
（月途中入所児童限り、かつ、副食費徴収免除対象者であるものに限る）…K</t>
    <rPh sb="8" eb="10">
      <t>ジドウ</t>
    </rPh>
    <rPh sb="12" eb="13">
      <t>ツキ</t>
    </rPh>
    <rPh sb="13" eb="15">
      <t>トチュウ</t>
    </rPh>
    <rPh sb="15" eb="17">
      <t>ニュウショ</t>
    </rPh>
    <rPh sb="17" eb="19">
      <t>ジドウ</t>
    </rPh>
    <rPh sb="19" eb="20">
      <t>カギ</t>
    </rPh>
    <rPh sb="25" eb="28">
      <t>フクショクヒ</t>
    </rPh>
    <rPh sb="28" eb="30">
      <t>チョウシュウ</t>
    </rPh>
    <rPh sb="30" eb="32">
      <t>メンジョ</t>
    </rPh>
    <rPh sb="32" eb="35">
      <t>タイショウシャ</t>
    </rPh>
    <rPh sb="41" eb="42">
      <t>カギ</t>
    </rPh>
    <phoneticPr fontId="1"/>
  </si>
  <si>
    <t>除雪費加算（３月のみ）</t>
    <rPh sb="0" eb="2">
      <t>ジョセツ</t>
    </rPh>
    <rPh sb="2" eb="3">
      <t>ヒ</t>
    </rPh>
    <rPh sb="7" eb="8">
      <t>ガツ</t>
    </rPh>
    <phoneticPr fontId="2"/>
  </si>
  <si>
    <t>降灰除去費加算（３月のみ）</t>
    <phoneticPr fontId="1"/>
  </si>
  <si>
    <t>副食費徴収
免除加算</t>
    <rPh sb="0" eb="3">
      <t>フクショクヒ</t>
    </rPh>
    <rPh sb="3" eb="5">
      <t>チョウシュウ</t>
    </rPh>
    <rPh sb="6" eb="8">
      <t>メンジョ</t>
    </rPh>
    <rPh sb="8" eb="10">
      <t>カサン</t>
    </rPh>
    <phoneticPr fontId="1"/>
  </si>
  <si>
    <t>(支)店</t>
    <rPh sb="1" eb="2">
      <t>シ</t>
    </rPh>
    <rPh sb="3" eb="4">
      <t>テン</t>
    </rPh>
    <phoneticPr fontId="1"/>
  </si>
  <si>
    <t>出張所</t>
    <rPh sb="0" eb="2">
      <t>シュッチョウ</t>
    </rPh>
    <rPh sb="2" eb="3">
      <t>ジョ</t>
    </rPh>
    <phoneticPr fontId="1"/>
  </si>
  <si>
    <t>（委任者）</t>
    <rPh sb="1" eb="4">
      <t>イニンシャ</t>
    </rPh>
    <phoneticPr fontId="1"/>
  </si>
  <si>
    <t>（受任者）</t>
    <rPh sb="1" eb="3">
      <t>ジュニン</t>
    </rPh>
    <rPh sb="3" eb="4">
      <t>シャ</t>
    </rPh>
    <phoneticPr fontId="1"/>
  </si>
  <si>
    <t>△</t>
    <phoneticPr fontId="1"/>
  </si>
  <si>
    <t>処遇改善等加算Ⅲ</t>
    <phoneticPr fontId="1"/>
  </si>
  <si>
    <t>４歳以上児</t>
    <phoneticPr fontId="1"/>
  </si>
  <si>
    <t>３歳児</t>
    <phoneticPr fontId="1"/>
  </si>
  <si>
    <t>１、２歳児</t>
    <phoneticPr fontId="1"/>
  </si>
  <si>
    <t>乳児</t>
    <phoneticPr fontId="1"/>
  </si>
  <si>
    <t>処遇改善等加算Ⅲ(分園)</t>
    <rPh sb="9" eb="11">
      <t>ブンエン</t>
    </rPh>
    <phoneticPr fontId="1"/>
  </si>
  <si>
    <t>事業者名</t>
    <rPh sb="0" eb="3">
      <t>ジギョウシャ</t>
    </rPh>
    <rPh sb="3" eb="4">
      <t>メイ</t>
    </rPh>
    <phoneticPr fontId="1"/>
  </si>
  <si>
    <t>事業者所在地</t>
    <phoneticPr fontId="1"/>
  </si>
  <si>
    <t>○○法人　○○</t>
    <phoneticPr fontId="1"/>
  </si>
  <si>
    <t xml:space="preserve">○○　○○                         </t>
    <phoneticPr fontId="1"/>
  </si>
  <si>
    <t>○○県○○市○○</t>
    <phoneticPr fontId="1"/>
  </si>
  <si>
    <t>処遇改善等加算Ⅲ</t>
    <rPh sb="0" eb="2">
      <t>ショグウ</t>
    </rPh>
    <rPh sb="2" eb="4">
      <t>カイゼン</t>
    </rPh>
    <rPh sb="4" eb="5">
      <t>トウ</t>
    </rPh>
    <rPh sb="5" eb="7">
      <t>カサン</t>
    </rPh>
    <phoneticPr fontId="10"/>
  </si>
  <si>
    <t>'保育単価表③'!C</t>
    <phoneticPr fontId="1"/>
  </si>
  <si>
    <t>処遇改善等加算Ⅲ（分園）</t>
    <rPh sb="9" eb="11">
      <t>ブンエン</t>
    </rPh>
    <phoneticPr fontId="1"/>
  </si>
  <si>
    <t>うち分園</t>
    <rPh sb="2" eb="4">
      <t>ブンエン</t>
    </rPh>
    <phoneticPr fontId="1"/>
  </si>
  <si>
    <t>処遇改善等加算Ⅰ</t>
  </si>
  <si>
    <t>処遇改善等
加算Ⅰ</t>
  </si>
  <si>
    <t>（注）</t>
  </si>
  <si>
    <t>①</t>
  </si>
  <si>
    <t>②</t>
  </si>
  <si>
    <t>③</t>
  </si>
  <si>
    <t>④</t>
  </si>
  <si>
    <t>⑥</t>
  </si>
  <si>
    <t>⑦</t>
  </si>
  <si>
    <t>⑧</t>
  </si>
  <si>
    <t>⑨</t>
  </si>
  <si>
    <t>⑩</t>
  </si>
  <si>
    <t>⑪</t>
  </si>
  <si>
    <t>⑫</t>
  </si>
  <si>
    <t>⑬</t>
  </si>
  <si>
    <t>⑭</t>
  </si>
  <si>
    <t>⑮</t>
  </si>
  <si>
    <t>⑯</t>
  </si>
  <si>
    <t>⑰</t>
  </si>
  <si>
    <t>⑱</t>
  </si>
  <si>
    <t>20/100
地域</t>
  </si>
  <si>
    <t>÷</t>
  </si>
  <si>
    <t>×別に定める調整率</t>
  </si>
  <si>
    <t>16/100
地域</t>
  </si>
  <si>
    <t>15/100
地域</t>
  </si>
  <si>
    <t>12/100
地域</t>
  </si>
  <si>
    <t>10/100
地域</t>
  </si>
  <si>
    <t>6/100
地域</t>
  </si>
  <si>
    <t>3/100
地域</t>
  </si>
  <si>
    <t>⑲</t>
  </si>
  <si>
    <t>⑳</t>
  </si>
  <si>
    <t>㉑</t>
  </si>
  <si>
    <t>㉒</t>
  </si>
  <si>
    <t>※１　各月初日の利用子どもの単価に加算
※２　人数Ａ及び人数Ｂについては、別に定める</t>
    <rPh sb="3" eb="5">
      <t>カクツキ</t>
    </rPh>
    <rPh sb="5" eb="7">
      <t>ショニチ</t>
    </rPh>
    <rPh sb="8" eb="10">
      <t>リヨウ</t>
    </rPh>
    <rPh sb="10" eb="11">
      <t>コ</t>
    </rPh>
    <rPh sb="14" eb="16">
      <t>タンカ</t>
    </rPh>
    <rPh sb="17" eb="19">
      <t>カサン</t>
    </rPh>
    <rPh sb="23" eb="25">
      <t>ニンズウ</t>
    </rPh>
    <rPh sb="26" eb="27">
      <t>オヨ</t>
    </rPh>
    <rPh sb="28" eb="30">
      <t>ニンズウ</t>
    </rPh>
    <rPh sb="37" eb="38">
      <t>ベツ</t>
    </rPh>
    <rPh sb="39" eb="40">
      <t>サダ</t>
    </rPh>
    <phoneticPr fontId="10"/>
  </si>
  <si>
    <t>㉓</t>
  </si>
  <si>
    <t>　　　加算Ⅲ算定対象人数</t>
  </si>
  <si>
    <t>※１　各月初日の利用子どもの単価に加算
※２　加算Ⅲ算定対象人数については、別に定める</t>
  </si>
  <si>
    <t>㉔</t>
  </si>
  <si>
    <t>㉕</t>
  </si>
  <si>
    <t>㉖</t>
  </si>
  <si>
    <t>㉗</t>
  </si>
  <si>
    <t>※加算額は、高齢者等の年間総雇用時間数を基に区分
※３月初日の利用子どもの単価に加算</t>
  </si>
  <si>
    <t>㉘</t>
  </si>
  <si>
    <t>小学校接続加算</t>
    <rPh sb="0" eb="3">
      <t>ショウガッコウ</t>
    </rPh>
    <rPh sb="3" eb="5">
      <t>セツゾク</t>
    </rPh>
    <rPh sb="5" eb="7">
      <t>カサン</t>
    </rPh>
    <phoneticPr fontId="3"/>
  </si>
  <si>
    <t>㉙</t>
  </si>
  <si>
    <t>㉚</t>
  </si>
  <si>
    <t>※以下の区分に応じて、各月初日の利用子どもの単価に加算
　Ａ：Bを除き栄養士を雇用契約等により配置している施設
　Ｂ：基本分単価及び他の加算の認定に当たって求められる
　　　職員が栄養士を兼務している施設
　Ｃ：A又はBを除き、栄養士を嘱託等している施設</t>
  </si>
  <si>
    <t>　</t>
  </si>
  <si>
    <t>㉛</t>
  </si>
  <si>
    <t>（ 注 ）年度の初日の前日における満年齢に応じて月額を調整</t>
  </si>
  <si>
    <t>対象職員数</t>
    <rPh sb="0" eb="2">
      <t>タイショウ</t>
    </rPh>
    <rPh sb="2" eb="4">
      <t>ショクイン</t>
    </rPh>
    <rPh sb="4" eb="5">
      <t>スウ</t>
    </rPh>
    <phoneticPr fontId="1"/>
  </si>
  <si>
    <t>新座市長　並木　傑　宛て</t>
    <rPh sb="0" eb="3">
      <t>ニイザシ</t>
    </rPh>
    <rPh sb="3" eb="4">
      <t>チョウ</t>
    </rPh>
    <rPh sb="5" eb="7">
      <t>ナミキ</t>
    </rPh>
    <rPh sb="8" eb="9">
      <t>マサル</t>
    </rPh>
    <rPh sb="10" eb="11">
      <t>ア</t>
    </rPh>
    <phoneticPr fontId="1"/>
  </si>
  <si>
    <t>＜精算・その他＞</t>
    <rPh sb="6" eb="7">
      <t>タ</t>
    </rPh>
    <phoneticPr fontId="1"/>
  </si>
  <si>
    <t>うち新座市外児童数</t>
    <rPh sb="2" eb="5">
      <t>ニイザシ</t>
    </rPh>
    <rPh sb="5" eb="6">
      <t>ガイ</t>
    </rPh>
    <rPh sb="6" eb="8">
      <t>ジドウ</t>
    </rPh>
    <rPh sb="8" eb="9">
      <t>スウ</t>
    </rPh>
    <phoneticPr fontId="1"/>
  </si>
  <si>
    <t>＜月初在籍児童数＞</t>
    <rPh sb="1" eb="3">
      <t>ゲッショ</t>
    </rPh>
    <rPh sb="3" eb="5">
      <t>ザイセキ</t>
    </rPh>
    <rPh sb="5" eb="7">
      <t>ジドウ</t>
    </rPh>
    <rPh sb="7" eb="8">
      <t>スウ</t>
    </rPh>
    <phoneticPr fontId="1"/>
  </si>
  <si>
    <t>※請求先市区町村以外の児童を含む</t>
    <phoneticPr fontId="1"/>
  </si>
  <si>
    <t>※新座市民のみ記入</t>
    <rPh sb="1" eb="4">
      <t>ニイザシ</t>
    </rPh>
    <rPh sb="4" eb="5">
      <t>ミン</t>
    </rPh>
    <rPh sb="7" eb="9">
      <t>キニュウ</t>
    </rPh>
    <phoneticPr fontId="1"/>
  </si>
  <si>
    <t>児童氏名</t>
    <rPh sb="0" eb="2">
      <t>ジドウ</t>
    </rPh>
    <rPh sb="2" eb="4">
      <t>シメイ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</si>
  <si>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</si>
  <si>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</si>
  <si>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</si>
  <si>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</si>
  <si>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（精算が必要な場合のみ記載）</t>
    <rPh sb="1" eb="3">
      <t>セイサン</t>
    </rPh>
    <rPh sb="4" eb="6">
      <t>ヒツヨウ</t>
    </rPh>
    <rPh sb="7" eb="9">
      <t>バアイ</t>
    </rPh>
    <rPh sb="11" eb="13">
      <t>キサイ</t>
    </rPh>
    <phoneticPr fontId="1"/>
  </si>
  <si>
    <t>子どものための教育・保育給付を請求するための明細書（子どものための教育・保育給付請求明細書）</t>
  </si>
  <si>
    <t>その他市区町村長が必要と認める書類</t>
    <phoneticPr fontId="1"/>
  </si>
  <si>
    <t>その他市区町村長が必要と認める書類</t>
  </si>
  <si>
    <t>記入方法</t>
    <rPh sb="0" eb="2">
      <t>キニュウ</t>
    </rPh>
    <rPh sb="2" eb="4">
      <t>ホウホウ</t>
    </rPh>
    <phoneticPr fontId="1"/>
  </si>
  <si>
    <t>２つのシート（請求書及び在籍児童一覧）の色付きセルに必要事項を記入すると、金額が自動計算されます。</t>
    <rPh sb="7" eb="10">
      <t>セイキュウショ</t>
    </rPh>
    <rPh sb="10" eb="11">
      <t>オヨ</t>
    </rPh>
    <rPh sb="12" eb="14">
      <t>ザイセキ</t>
    </rPh>
    <rPh sb="14" eb="16">
      <t>ジドウ</t>
    </rPh>
    <rPh sb="16" eb="18">
      <t>イチラン</t>
    </rPh>
    <rPh sb="20" eb="22">
      <t>イロツ</t>
    </rPh>
    <rPh sb="26" eb="28">
      <t>ヒツヨウ</t>
    </rPh>
    <rPh sb="28" eb="30">
      <t>ジコウ</t>
    </rPh>
    <rPh sb="31" eb="33">
      <t>キニュウ</t>
    </rPh>
    <rPh sb="37" eb="39">
      <t>キンガク</t>
    </rPh>
    <rPh sb="40" eb="42">
      <t>ジドウ</t>
    </rPh>
    <rPh sb="42" eb="44">
      <t>ケイサン</t>
    </rPh>
    <phoneticPr fontId="1"/>
  </si>
  <si>
    <t>＜請求書について＞</t>
    <rPh sb="1" eb="4">
      <t>セイキュウショ</t>
    </rPh>
    <phoneticPr fontId="1"/>
  </si>
  <si>
    <t>＜在籍児童一覧について＞</t>
    <rPh sb="1" eb="3">
      <t>ザイセキ</t>
    </rPh>
    <rPh sb="3" eb="5">
      <t>ジドウ</t>
    </rPh>
    <rPh sb="5" eb="7">
      <t>イチラン</t>
    </rPh>
    <phoneticPr fontId="1"/>
  </si>
  <si>
    <t>在籍児童一覧の「年齢」及び「認定区分」が未記入の場合、自動計算がされません。必ず記入してください。</t>
    <rPh sb="0" eb="2">
      <t>ザイセキ</t>
    </rPh>
    <rPh sb="2" eb="4">
      <t>ジドウ</t>
    </rPh>
    <rPh sb="4" eb="6">
      <t>イチラン</t>
    </rPh>
    <rPh sb="8" eb="10">
      <t>ネンレイ</t>
    </rPh>
    <rPh sb="11" eb="12">
      <t>オヨ</t>
    </rPh>
    <rPh sb="14" eb="16">
      <t>ニンテイ</t>
    </rPh>
    <rPh sb="16" eb="18">
      <t>クブン</t>
    </rPh>
    <rPh sb="20" eb="23">
      <t>ミキニュウ</t>
    </rPh>
    <rPh sb="24" eb="26">
      <t>バアイ</t>
    </rPh>
    <rPh sb="27" eb="29">
      <t>ジドウ</t>
    </rPh>
    <rPh sb="29" eb="31">
      <t>ケイサン</t>
    </rPh>
    <rPh sb="38" eb="39">
      <t>カナラ</t>
    </rPh>
    <rPh sb="40" eb="42">
      <t>キニュウ</t>
    </rPh>
    <phoneticPr fontId="1"/>
  </si>
  <si>
    <t>副食費の徴収免除対象者がいる場合、副食費徴収免除加算の「対象の有無」の欄で〇を選択してください。</t>
    <rPh sb="0" eb="3">
      <t>フクショクヒ</t>
    </rPh>
    <rPh sb="4" eb="6">
      <t>チョウシュウ</t>
    </rPh>
    <rPh sb="6" eb="8">
      <t>メンジョ</t>
    </rPh>
    <rPh sb="8" eb="11">
      <t>タイショウシャ</t>
    </rPh>
    <rPh sb="14" eb="16">
      <t>バアイ</t>
    </rPh>
    <rPh sb="17" eb="20">
      <t>フクショクヒ</t>
    </rPh>
    <rPh sb="20" eb="22">
      <t>チョウシュウ</t>
    </rPh>
    <rPh sb="22" eb="24">
      <t>メンジョ</t>
    </rPh>
    <rPh sb="24" eb="26">
      <t>カサン</t>
    </rPh>
    <rPh sb="28" eb="30">
      <t>タイショウ</t>
    </rPh>
    <rPh sb="31" eb="33">
      <t>ウム</t>
    </rPh>
    <rPh sb="35" eb="36">
      <t>ラン</t>
    </rPh>
    <rPh sb="39" eb="41">
      <t>センタク</t>
    </rPh>
    <phoneticPr fontId="1"/>
  </si>
  <si>
    <t>定員を恒常的に超過する場合に係る別に定める調整率 　保育所（保育認定）</t>
  </si>
  <si>
    <t>地域
区分</t>
  </si>
  <si>
    <t>定員区分</t>
  </si>
  <si>
    <t>認定
区分</t>
  </si>
  <si>
    <t>年齢区分</t>
  </si>
  <si>
    <t>利用子ども数</t>
  </si>
  <si>
    <t>　20人
　　まで</t>
  </si>
  <si>
    <t>　21人
　　から
　30人
　　まで</t>
  </si>
  <si>
    <t>　31人
　　から
　40人
　　まで</t>
  </si>
  <si>
    <t>　41人
　　から
　50人
　　まで</t>
  </si>
  <si>
    <t>　51人
　　から
　60人
　　まで</t>
  </si>
  <si>
    <t>　61人
　　から
　70人
　　まで</t>
  </si>
  <si>
    <t>　71人
　　から
　80人
　　まで</t>
  </si>
  <si>
    <t>　81人
　　から
　90人
　　まで</t>
  </si>
  <si>
    <t>　91人
　　から
　100人
　　まで</t>
  </si>
  <si>
    <t>　101人
　　から
　110人
　　まで</t>
  </si>
  <si>
    <t>　111人
　　から
　120人
　　まで</t>
  </si>
  <si>
    <t>　121人
　　から
　130人
　　まで</t>
  </si>
  <si>
    <t>　131人
　　から
　140人
　　まで</t>
  </si>
  <si>
    <t>　141人
　　から
　150人
　　まで</t>
  </si>
  <si>
    <t>　151人
　　から
　160人
　　まで</t>
  </si>
  <si>
    <t>　161人
　　から
　170人
　　まで</t>
  </si>
  <si>
    <t>　171人
　　以上</t>
  </si>
  <si>
    <t>　20人</t>
  </si>
  <si>
    <t>2号</t>
  </si>
  <si>
    <t>４歳以上児</t>
  </si>
  <si>
    <t>３歳児</t>
  </si>
  <si>
    <t>3号</t>
  </si>
  <si>
    <t>１、２歳児</t>
  </si>
  <si>
    <t>乳児</t>
  </si>
  <si>
    <t>　4１人
　　から
　50人
　　まで</t>
  </si>
  <si>
    <t>その他
地域</t>
  </si>
  <si>
    <t>振込先の口座に記入漏れや誤りが無いか確認してください。</t>
    <rPh sb="0" eb="3">
      <t>フリコミサキ</t>
    </rPh>
    <rPh sb="4" eb="6">
      <t>コウザ</t>
    </rPh>
    <rPh sb="7" eb="9">
      <t>キニュウ</t>
    </rPh>
    <rPh sb="9" eb="10">
      <t>モ</t>
    </rPh>
    <rPh sb="12" eb="13">
      <t>アヤマ</t>
    </rPh>
    <rPh sb="15" eb="16">
      <t>ナ</t>
    </rPh>
    <rPh sb="18" eb="20">
      <t>カクニン</t>
    </rPh>
    <phoneticPr fontId="1"/>
  </si>
  <si>
    <t>複数月分の請求書を1枚にまとめて作成する（一括請求する）場合、請求期間内に園全体での在籍児童数・加算項目の変動があると正しい金額になりません。</t>
    <rPh sb="0" eb="2">
      <t>フクスウ</t>
    </rPh>
    <rPh sb="2" eb="3">
      <t>ツキ</t>
    </rPh>
    <rPh sb="3" eb="4">
      <t>ブン</t>
    </rPh>
    <rPh sb="5" eb="8">
      <t>セイキュウショ</t>
    </rPh>
    <rPh sb="10" eb="11">
      <t>マイ</t>
    </rPh>
    <rPh sb="16" eb="18">
      <t>サクセイ</t>
    </rPh>
    <rPh sb="21" eb="23">
      <t>イッカツ</t>
    </rPh>
    <rPh sb="23" eb="25">
      <t>セイキュウ</t>
    </rPh>
    <rPh sb="28" eb="30">
      <t>バアイ</t>
    </rPh>
    <rPh sb="31" eb="33">
      <t>セイキュウ</t>
    </rPh>
    <rPh sb="33" eb="35">
      <t>キカン</t>
    </rPh>
    <rPh sb="35" eb="36">
      <t>ナイ</t>
    </rPh>
    <rPh sb="37" eb="38">
      <t>エン</t>
    </rPh>
    <rPh sb="38" eb="40">
      <t>ゼンタイ</t>
    </rPh>
    <rPh sb="42" eb="44">
      <t>ザイセキ</t>
    </rPh>
    <rPh sb="44" eb="46">
      <t>ジドウ</t>
    </rPh>
    <rPh sb="46" eb="47">
      <t>スウ</t>
    </rPh>
    <rPh sb="48" eb="50">
      <t>カサン</t>
    </rPh>
    <rPh sb="50" eb="52">
      <t>コウモク</t>
    </rPh>
    <rPh sb="53" eb="55">
      <t>ヘンドウ</t>
    </rPh>
    <rPh sb="59" eb="60">
      <t>タダ</t>
    </rPh>
    <rPh sb="62" eb="64">
      <t>キンガク</t>
    </rPh>
    <phoneticPr fontId="1"/>
  </si>
  <si>
    <t>変動がある場合や、月途中入退所児童がいる場合は、必ずファイルを分けて各月分の請求書を作成してください。</t>
    <rPh sb="0" eb="2">
      <t>ヘンドウ</t>
    </rPh>
    <rPh sb="5" eb="7">
      <t>バアイ</t>
    </rPh>
    <rPh sb="9" eb="10">
      <t>ツキ</t>
    </rPh>
    <rPh sb="10" eb="12">
      <t>トチュウ</t>
    </rPh>
    <rPh sb="12" eb="13">
      <t>ニュウ</t>
    </rPh>
    <rPh sb="13" eb="15">
      <t>タイショ</t>
    </rPh>
    <rPh sb="15" eb="17">
      <t>ジドウ</t>
    </rPh>
    <rPh sb="20" eb="22">
      <t>バアイ</t>
    </rPh>
    <rPh sb="24" eb="25">
      <t>カナラ</t>
    </rPh>
    <rPh sb="31" eb="32">
      <t>ワ</t>
    </rPh>
    <rPh sb="34" eb="36">
      <t>カクツキ</t>
    </rPh>
    <rPh sb="36" eb="37">
      <t>ブン</t>
    </rPh>
    <rPh sb="38" eb="41">
      <t>セイキュウショ</t>
    </rPh>
    <rPh sb="42" eb="44">
      <t>サクセイ</t>
    </rPh>
    <phoneticPr fontId="1"/>
  </si>
  <si>
    <t>定員を恒常的に超過する場合の調整用</t>
    <rPh sb="0" eb="2">
      <t>テイイン</t>
    </rPh>
    <rPh sb="3" eb="6">
      <t>コウジョウテキ</t>
    </rPh>
    <rPh sb="7" eb="9">
      <t>チョウカ</t>
    </rPh>
    <rPh sb="11" eb="13">
      <t>バアイ</t>
    </rPh>
    <rPh sb="14" eb="16">
      <t>チョウセイ</t>
    </rPh>
    <rPh sb="16" eb="17">
      <t>ヨウ</t>
    </rPh>
    <phoneticPr fontId="1"/>
  </si>
  <si>
    <t>列数</t>
    <rPh sb="0" eb="2">
      <t>レツスウ</t>
    </rPh>
    <phoneticPr fontId="1"/>
  </si>
  <si>
    <t>基準セル</t>
    <rPh sb="0" eb="2">
      <t>キジュン</t>
    </rPh>
    <phoneticPr fontId="1"/>
  </si>
  <si>
    <t>'保育単価表③（定員を恒常的に超過する場合）'!E</t>
    <rPh sb="1" eb="3">
      <t>ホイク</t>
    </rPh>
    <rPh sb="3" eb="5">
      <t>タンカ</t>
    </rPh>
    <rPh sb="5" eb="6">
      <t>ヒョウ</t>
    </rPh>
    <phoneticPr fontId="1"/>
  </si>
  <si>
    <t>子どものための教育・保育給付請求明細書（保育園）</t>
    <rPh sb="20" eb="23">
      <t>ホイクエン</t>
    </rPh>
    <phoneticPr fontId="1"/>
  </si>
  <si>
    <t>行を追加したい場合は、必ず増やしたい行をコピーしてから「コピーしたセルを挿入」を選択してください。ただ行を挿入するだけでは、計算式が働かなくなってしまいます。</t>
    <rPh sb="0" eb="1">
      <t>ギョウ</t>
    </rPh>
    <rPh sb="2" eb="4">
      <t>ツイカ</t>
    </rPh>
    <rPh sb="7" eb="9">
      <t>バアイ</t>
    </rPh>
    <rPh sb="11" eb="12">
      <t>カナラ</t>
    </rPh>
    <rPh sb="13" eb="14">
      <t>フ</t>
    </rPh>
    <rPh sb="18" eb="19">
      <t>ギョウ</t>
    </rPh>
    <rPh sb="36" eb="38">
      <t>ソウニュウ</t>
    </rPh>
    <rPh sb="40" eb="42">
      <t>センタク</t>
    </rPh>
    <phoneticPr fontId="1"/>
  </si>
  <si>
    <t>対象職員数</t>
    <rPh sb="0" eb="5">
      <t>タイショウショクインスウ</t>
    </rPh>
    <phoneticPr fontId="1"/>
  </si>
  <si>
    <t>その他</t>
    <rPh sb="2" eb="3">
      <t>タ</t>
    </rPh>
    <phoneticPr fontId="1"/>
  </si>
  <si>
    <t>１級地</t>
    <rPh sb="1" eb="2">
      <t>キュウ</t>
    </rPh>
    <rPh sb="2" eb="3">
      <t>チ</t>
    </rPh>
    <phoneticPr fontId="1"/>
  </si>
  <si>
    <t>２級地</t>
    <rPh sb="1" eb="2">
      <t>キュウ</t>
    </rPh>
    <rPh sb="2" eb="3">
      <t>チ</t>
    </rPh>
    <phoneticPr fontId="1"/>
  </si>
  <si>
    <t>３級地</t>
    <rPh sb="1" eb="2">
      <t>キュウ</t>
    </rPh>
    <rPh sb="2" eb="3">
      <t>チ</t>
    </rPh>
    <phoneticPr fontId="1"/>
  </si>
  <si>
    <t>４級地</t>
    <rPh sb="1" eb="2">
      <t>キュウ</t>
    </rPh>
    <rPh sb="2" eb="3">
      <t>チ</t>
    </rPh>
    <phoneticPr fontId="1"/>
  </si>
  <si>
    <t>債権者コード
(新座市で登録がある場合のみ記載)</t>
    <rPh sb="0" eb="3">
      <t>サイケンシャ</t>
    </rPh>
    <rPh sb="8" eb="11">
      <t>ニイザシ</t>
    </rPh>
    <rPh sb="12" eb="14">
      <t>トウロク</t>
    </rPh>
    <rPh sb="17" eb="19">
      <t>バアイ</t>
    </rPh>
    <rPh sb="21" eb="23">
      <t>キサイ</t>
    </rPh>
    <phoneticPr fontId="1"/>
  </si>
  <si>
    <t>＋</t>
    <phoneticPr fontId="3"/>
  </si>
  <si>
    <t>調整率</t>
    <rPh sb="0" eb="2">
      <t>チョウセイ</t>
    </rPh>
    <rPh sb="2" eb="3">
      <t>リツ</t>
    </rPh>
    <phoneticPr fontId="10"/>
  </si>
  <si>
    <t>４歳以上児配置改善加算</t>
    <rPh sb="1" eb="4">
      <t>サイイジョウ</t>
    </rPh>
    <rPh sb="4" eb="5">
      <t>ジ</t>
    </rPh>
    <rPh sb="5" eb="7">
      <t>ハイチ</t>
    </rPh>
    <rPh sb="7" eb="9">
      <t>カイゼン</t>
    </rPh>
    <rPh sb="9" eb="11">
      <t>カサン</t>
    </rPh>
    <phoneticPr fontId="10"/>
  </si>
  <si>
    <t>⑨</t>
    <phoneticPr fontId="10"/>
  </si>
  <si>
    <t>(⑥＋⑦＋⑧＋⑨＋⑪)</t>
  </si>
  <si>
    <t>(⑥＋⑦＋⑧＋⑨＋⑪)</t>
    <phoneticPr fontId="10"/>
  </si>
  <si>
    <t>(⑥＋⑦)</t>
    <phoneticPr fontId="10"/>
  </si>
  <si>
    <t>４歳以上児配置改善加算</t>
    <rPh sb="2" eb="4">
      <t>イジョウ</t>
    </rPh>
    <phoneticPr fontId="1"/>
  </si>
  <si>
    <t>４歳以上児配置改善加算</t>
    <rPh sb="1" eb="4">
      <t>サイイジョウ</t>
    </rPh>
    <phoneticPr fontId="1"/>
  </si>
  <si>
    <t>要件Ⅰ～Ⅱを満たす場合</t>
    <rPh sb="0" eb="2">
      <t>ヨウケン</t>
    </rPh>
    <rPh sb="6" eb="7">
      <t>ミ</t>
    </rPh>
    <rPh sb="9" eb="11">
      <t>バアイ</t>
    </rPh>
    <phoneticPr fontId="10"/>
  </si>
  <si>
    <t>要件Ⅰ～Ⅲを満たす場合</t>
    <rPh sb="0" eb="2">
      <t>ヨウケン</t>
    </rPh>
    <rPh sb="6" eb="7">
      <t>ミ</t>
    </rPh>
    <rPh sb="9" eb="11">
      <t>バアイ</t>
    </rPh>
    <phoneticPr fontId="10"/>
  </si>
  <si>
    <t>基本額</t>
    <phoneticPr fontId="3"/>
  </si>
  <si>
    <t>（</t>
    <phoneticPr fontId="3"/>
  </si>
  <si>
    <t>）</t>
    <phoneticPr fontId="3"/>
  </si>
  <si>
    <t>÷各月初日の利用子ども数</t>
    <phoneticPr fontId="3"/>
  </si>
  <si>
    <t>Ａ</t>
    <phoneticPr fontId="3"/>
  </si>
  <si>
    <t>Ｂ</t>
    <phoneticPr fontId="3"/>
  </si>
  <si>
    <t>・処遇改善等加算Ⅱ－①</t>
    <phoneticPr fontId="10"/>
  </si>
  <si>
    <t xml:space="preserve">× 人数Ａ </t>
    <phoneticPr fontId="10"/>
  </si>
  <si>
    <t>・処遇改善等加算Ⅱ－②</t>
    <phoneticPr fontId="10"/>
  </si>
  <si>
    <t>× 人数Ｂ</t>
    <phoneticPr fontId="10"/>
  </si>
  <si>
    <t>×</t>
    <phoneticPr fontId="10"/>
  </si>
  <si>
    <t>÷３月初日の利用子ども数</t>
    <phoneticPr fontId="10"/>
  </si>
  <si>
    <t>処遇改善等加算Ⅰ</t>
    <phoneticPr fontId="3"/>
  </si>
  <si>
    <t>Ｂ</t>
    <phoneticPr fontId="10"/>
  </si>
  <si>
    <t>Ｃ</t>
    <phoneticPr fontId="3"/>
  </si>
  <si>
    <t>Ⅰ・Ⅱのみ満たす</t>
    <rPh sb="5" eb="6">
      <t>ミ</t>
    </rPh>
    <phoneticPr fontId="1"/>
  </si>
  <si>
    <t>Ⅰ～Ⅲ全て満たす</t>
    <rPh sb="3" eb="4">
      <t>スベ</t>
    </rPh>
    <rPh sb="5" eb="6">
      <t>ミ</t>
    </rPh>
    <phoneticPr fontId="1"/>
  </si>
  <si>
    <t>中心園（標準）</t>
    <rPh sb="0" eb="2">
      <t>チュウシン</t>
    </rPh>
    <rPh sb="2" eb="3">
      <t>エン</t>
    </rPh>
    <rPh sb="4" eb="6">
      <t>ヒョウジュン</t>
    </rPh>
    <phoneticPr fontId="1"/>
  </si>
  <si>
    <t>中心園（短時間）</t>
    <rPh sb="0" eb="2">
      <t>チュウシン</t>
    </rPh>
    <rPh sb="2" eb="3">
      <t>エン</t>
    </rPh>
    <rPh sb="4" eb="7">
      <t>タンジカン</t>
    </rPh>
    <phoneticPr fontId="1"/>
  </si>
  <si>
    <t>中心園（教育）</t>
    <rPh sb="0" eb="2">
      <t>チュウシン</t>
    </rPh>
    <rPh sb="2" eb="3">
      <t>エン</t>
    </rPh>
    <rPh sb="4" eb="6">
      <t>キョウイク</t>
    </rPh>
    <phoneticPr fontId="1"/>
  </si>
  <si>
    <t>分園（標準）</t>
    <rPh sb="0" eb="2">
      <t>ブンエン</t>
    </rPh>
    <rPh sb="3" eb="5">
      <t>ヒョウジュン</t>
    </rPh>
    <phoneticPr fontId="1"/>
  </si>
  <si>
    <t>分園（短時間）</t>
    <rPh sb="0" eb="2">
      <t>ブンエン</t>
    </rPh>
    <rPh sb="3" eb="6">
      <t>タンジカン</t>
    </rPh>
    <phoneticPr fontId="1"/>
  </si>
  <si>
    <t>分園（教育）</t>
    <rPh sb="0" eb="2">
      <t>ブンエン</t>
    </rPh>
    <rPh sb="3" eb="5">
      <t>キョウイク</t>
    </rPh>
    <phoneticPr fontId="1"/>
  </si>
  <si>
    <t>（月途中入所児童で、かつ、副食費徴収免除対象者を除く）</t>
  </si>
  <si>
    <t>（月途中入所児童で、かつ、副食費徴収免除対象者を除く）</t>
    <phoneticPr fontId="1"/>
  </si>
  <si>
    <t>（月途中入所児童で、かつ、副食費徴収免除対象者であるもの）</t>
  </si>
  <si>
    <t>（月途中入所児童で、かつ、副食費徴収免除対象者であるもの）</t>
    <phoneticPr fontId="1"/>
  </si>
  <si>
    <t>（月途退所児童で、かつ、副食費徴収免除対象者であるもの）</t>
    <rPh sb="3" eb="5">
      <t>タイショ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</si>
  <si>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</si>
  <si>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</si>
  <si>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</si>
  <si>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</si>
  <si>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（月途中退所児童及び副食費徴収免除対象者を除く）</t>
    <rPh sb="1" eb="2">
      <t>ツキ</t>
    </rPh>
    <rPh sb="2" eb="4">
      <t>トチュウ</t>
    </rPh>
    <rPh sb="4" eb="6">
      <t>タイショ</t>
    </rPh>
    <rPh sb="6" eb="8">
      <t>ジドウ</t>
    </rPh>
    <rPh sb="8" eb="9">
      <t>オヨ</t>
    </rPh>
    <phoneticPr fontId="1"/>
  </si>
  <si>
    <t>（月途中退所児童を除き副食費徴収免除対象者に限る）</t>
    <rPh sb="1" eb="2">
      <t>ツキ</t>
    </rPh>
    <rPh sb="2" eb="4">
      <t>トチュウ</t>
    </rPh>
    <rPh sb="4" eb="6">
      <t>タイショ</t>
    </rPh>
    <rPh sb="6" eb="8">
      <t>ジドウ</t>
    </rPh>
    <rPh sb="9" eb="10">
      <t>ノゾ</t>
    </rPh>
    <rPh sb="22" eb="23">
      <t>カギ</t>
    </rPh>
    <phoneticPr fontId="1"/>
  </si>
  <si>
    <t>（月途中退所児童及び副食費徴収免除対象者を除く）</t>
    <phoneticPr fontId="1"/>
  </si>
  <si>
    <t>（月途中退所児童を除き副食費徴収免除対象者に限る）</t>
    <rPh sb="9" eb="10">
      <t>ノゾ</t>
    </rPh>
    <rPh sb="22" eb="23">
      <t>カギ</t>
    </rPh>
    <phoneticPr fontId="1"/>
  </si>
  <si>
    <t>（月途中退所児童のうち、副食費徴収免除対象者を除く）</t>
    <rPh sb="1" eb="2">
      <t>ツキ</t>
    </rPh>
    <rPh sb="2" eb="4">
      <t>トチュウ</t>
    </rPh>
    <rPh sb="4" eb="6">
      <t>タイショ</t>
    </rPh>
    <rPh sb="6" eb="8">
      <t>ジドウ</t>
    </rPh>
    <phoneticPr fontId="1"/>
  </si>
  <si>
    <t>＜月途中退所児童の在籍中開所日数＞</t>
    <phoneticPr fontId="1"/>
  </si>
  <si>
    <t>請求先市区町村の児童数
（月途中退所児童に限る）</t>
    <rPh sb="10" eb="11">
      <t>スウ</t>
    </rPh>
    <phoneticPr fontId="1"/>
  </si>
  <si>
    <t>自動入力のため記入不要</t>
    <rPh sb="0" eb="2">
      <t>ジドウ</t>
    </rPh>
    <rPh sb="2" eb="4">
      <t>ニュウリョク</t>
    </rPh>
    <rPh sb="7" eb="9">
      <t>キニュウ</t>
    </rPh>
    <rPh sb="9" eb="11">
      <t>フヨウ</t>
    </rPh>
    <phoneticPr fontId="1"/>
  </si>
  <si>
    <t>月途中退所の児童がいた場合は、「月途中退所の有無」で○を選択し、下部の表に以下の通り在籍中開所日数を記入してください。（上段・下段どちらでもかまいません。）</t>
    <rPh sb="0" eb="1">
      <t>ツキ</t>
    </rPh>
    <rPh sb="1" eb="3">
      <t>トチュウ</t>
    </rPh>
    <rPh sb="3" eb="5">
      <t>タイショ</t>
    </rPh>
    <rPh sb="6" eb="8">
      <t>ジドウ</t>
    </rPh>
    <rPh sb="11" eb="13">
      <t>バアイ</t>
    </rPh>
    <rPh sb="28" eb="30">
      <t>センタク</t>
    </rPh>
    <rPh sb="32" eb="34">
      <t>カブ</t>
    </rPh>
    <rPh sb="35" eb="36">
      <t>ヒョウ</t>
    </rPh>
    <rPh sb="37" eb="39">
      <t>イカ</t>
    </rPh>
    <rPh sb="40" eb="41">
      <t>トオ</t>
    </rPh>
    <rPh sb="42" eb="45">
      <t>ザイセキチュウ</t>
    </rPh>
    <rPh sb="45" eb="47">
      <t>カイショ</t>
    </rPh>
    <rPh sb="47" eb="49">
      <t>ニッスウ</t>
    </rPh>
    <rPh sb="50" eb="52">
      <t>キニュウ</t>
    </rPh>
    <rPh sb="60" eb="62">
      <t>ジョウダン</t>
    </rPh>
    <rPh sb="63" eb="65">
      <t>ゲダン</t>
    </rPh>
    <phoneticPr fontId="1"/>
  </si>
  <si>
    <t>途中退所の児童がいない場合は記入不要</t>
    <rPh sb="0" eb="2">
      <t>トチュウ</t>
    </rPh>
    <rPh sb="2" eb="4">
      <t>タイショ</t>
    </rPh>
    <rPh sb="5" eb="7">
      <t>ジドウ</t>
    </rPh>
    <rPh sb="11" eb="13">
      <t>バアイ</t>
    </rPh>
    <rPh sb="14" eb="16">
      <t>キニュウ</t>
    </rPh>
    <rPh sb="16" eb="18">
      <t>フヨウ</t>
    </rPh>
    <phoneticPr fontId="1"/>
  </si>
  <si>
    <t>●例１　3歳児クラスの児童（標準時間認定・副食費徴収免除対象外）が、月途中退園した場合</t>
    <rPh sb="1" eb="2">
      <t>レイ</t>
    </rPh>
    <rPh sb="5" eb="6">
      <t>サイ</t>
    </rPh>
    <rPh sb="6" eb="7">
      <t>ジ</t>
    </rPh>
    <rPh sb="11" eb="13">
      <t>ジドウ</t>
    </rPh>
    <rPh sb="14" eb="16">
      <t>ヒョウジュン</t>
    </rPh>
    <rPh sb="16" eb="18">
      <t>ジカン</t>
    </rPh>
    <rPh sb="18" eb="20">
      <t>ニンテイ</t>
    </rPh>
    <rPh sb="21" eb="24">
      <t>フクショクヒ</t>
    </rPh>
    <rPh sb="24" eb="26">
      <t>チョウシュウ</t>
    </rPh>
    <rPh sb="26" eb="28">
      <t>メンジョ</t>
    </rPh>
    <rPh sb="28" eb="30">
      <t>タイショウ</t>
    </rPh>
    <rPh sb="30" eb="31">
      <t>ガイ</t>
    </rPh>
    <rPh sb="34" eb="35">
      <t>ツキ</t>
    </rPh>
    <rPh sb="35" eb="37">
      <t>トチュウ</t>
    </rPh>
    <rPh sb="37" eb="39">
      <t>タイエン</t>
    </rPh>
    <rPh sb="41" eb="43">
      <t>バアイ</t>
    </rPh>
    <phoneticPr fontId="1"/>
  </si>
  <si>
    <t>●例２　４歳児クラスの双子の児童（標準時間認定・副食費徴収免除対象）が、月途中退園した場合</t>
    <rPh sb="1" eb="2">
      <t>レイ</t>
    </rPh>
    <rPh sb="5" eb="6">
      <t>サイ</t>
    </rPh>
    <rPh sb="6" eb="7">
      <t>ジ</t>
    </rPh>
    <rPh sb="11" eb="13">
      <t>フタゴ</t>
    </rPh>
    <rPh sb="14" eb="16">
      <t>ジドウ</t>
    </rPh>
    <rPh sb="17" eb="19">
      <t>ヒョウジュン</t>
    </rPh>
    <rPh sb="19" eb="21">
      <t>ジカン</t>
    </rPh>
    <rPh sb="21" eb="23">
      <t>ニンテイ</t>
    </rPh>
    <rPh sb="24" eb="27">
      <t>フクショクヒ</t>
    </rPh>
    <rPh sb="27" eb="29">
      <t>チョウシュウ</t>
    </rPh>
    <rPh sb="29" eb="31">
      <t>メンジョ</t>
    </rPh>
    <rPh sb="31" eb="33">
      <t>タイショウ</t>
    </rPh>
    <rPh sb="36" eb="37">
      <t>ツキ</t>
    </rPh>
    <rPh sb="37" eb="39">
      <t>トチュウ</t>
    </rPh>
    <rPh sb="39" eb="41">
      <t>タイエン</t>
    </rPh>
    <rPh sb="43" eb="45">
      <t>バアイ</t>
    </rPh>
    <phoneticPr fontId="1"/>
  </si>
  <si>
    <t>○○法人　○○</t>
    <rPh sb="2" eb="4">
      <t>ホウジン</t>
    </rPh>
    <phoneticPr fontId="1"/>
  </si>
  <si>
    <t>○○県○○市○○</t>
    <rPh sb="2" eb="3">
      <t>ケン</t>
    </rPh>
    <rPh sb="5" eb="6">
      <t>シ</t>
    </rPh>
    <phoneticPr fontId="1"/>
  </si>
  <si>
    <t>○○　○○</t>
    <phoneticPr fontId="1"/>
  </si>
  <si>
    <t>○○-○○○○-○○○○</t>
    <phoneticPr fontId="1"/>
  </si>
  <si>
    <t>○○ホウジン　○○</t>
    <phoneticPr fontId="1"/>
  </si>
  <si>
    <t>○○</t>
    <phoneticPr fontId="1"/>
  </si>
  <si>
    <t>本</t>
    <rPh sb="0" eb="1">
      <t>ホン</t>
    </rPh>
    <phoneticPr fontId="1"/>
  </si>
  <si>
    <t>○〇保育園</t>
    <rPh sb="2" eb="4">
      <t>ホイク</t>
    </rPh>
    <rPh sb="4" eb="5">
      <t>エン</t>
    </rPh>
    <phoneticPr fontId="1"/>
  </si>
  <si>
    <t>○○　○○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</si>
</sst>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6">
    <numFmt numFmtId="176" formatCode="#,##0&quot;円&quot;"/>
    <numFmt numFmtId="177" formatCode="#,##0_ &quot;人&quot;"/>
    <numFmt numFmtId="178" formatCode="#,##0&quot;人&quot;"/>
    <numFmt numFmtId="179" formatCode="#&quot;月&quot;"/>
    <numFmt numFmtId="180" formatCode="#&quot;%&quot;"/>
    <numFmt numFmtId="181" formatCode="#&quot;日&quot;"/>
    <numFmt numFmtId="182" formatCode="0.00_);[Red]\(0.00\)"/>
    <numFmt numFmtId="183" formatCode="0.00_ "/>
    <numFmt numFmtId="184" formatCode="\(#,##0\)"/>
    <numFmt numFmtId="185" formatCode="#,##0;&quot;▲ &quot;#,##0"/>
    <numFmt numFmtId="186" formatCode="#,##0\×&quot;加&quot;&quot;算&quot;&quot;率&quot;"/>
    <numFmt numFmtId="187" formatCode="\(#,##0\×&quot;加&quot;&quot;算&quot;&quot;率&quot;\)"/>
    <numFmt numFmtId="188" formatCode="&quot;×&quot;#\ ?/100"/>
    <numFmt numFmtId="189" formatCode="#,##0\×&quot;加&quot;&quot;算&quot;&quot;数&quot;"/>
    <numFmt numFmtId="190" formatCode="#,##0&quot;×加算率&quot;"/>
    <numFmt numFmtId="191" formatCode="#,##0&quot;÷３月初日の利用子ども数&quot;"/>
    <numFmt numFmtId="192" formatCode="#,##0&quot;（限度額）÷３月初日の利用子ども数&quot;"/>
    <numFmt numFmtId="193" formatCode="&quot;チーム保育加配加算（上限：&quot;0&quot;人）&quot;"/>
    <numFmt numFmtId="194" formatCode="#&quot;人&quot;"/>
    <numFmt numFmtId="195" formatCode="#0&quot;人&quot;"/>
    <numFmt numFmtId="196" formatCode="#0&quot;日&quot;"/>
    <numFmt numFmtId="197" formatCode="#,##0&quot;×加配人数&quot;"/>
    <numFmt numFmtId="198" formatCode="#,##0\×&quot;加&quot;&quot;算&quot;&quot;率&quot;&quot;×加配人数&quot;"/>
    <numFmt numFmtId="199" formatCode="#&quot;か月分&quot;"/>
    <numFmt numFmtId="200" formatCode="#\ ?/100"/>
    <numFmt numFmtId="201" formatCode="General&quot;人&quot;"/>
  </numFmts>
  <fonts count="4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明朝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color rgb="FF000000"/>
      <name val="Times New Roman"/>
      <family val="1"/>
    </font>
    <font>
      <sz val="11"/>
      <color theme="1"/>
      <name val="游ゴシック"/>
      <family val="2"/>
      <charset val="128"/>
      <scheme val="minor"/>
    </font>
    <font>
      <sz val="14"/>
      <name val="ＭＳ Ｐ明朝"/>
      <family val="1"/>
      <charset val="128"/>
    </font>
    <font>
      <sz val="11"/>
      <name val="ＭＳ Ｐゴシック"/>
      <family val="3"/>
      <charset val="128"/>
    </font>
    <font>
      <sz val="8"/>
      <name val="HGｺﾞｼｯｸM"/>
      <family val="3"/>
      <charset val="128"/>
    </font>
    <font>
      <sz val="6"/>
      <name val="明朝"/>
      <family val="3"/>
      <charset val="128"/>
    </font>
    <font>
      <sz val="6"/>
      <name val="HGｺﾞｼｯｸM"/>
      <family val="3"/>
      <charset val="128"/>
    </font>
    <font>
      <sz val="10"/>
      <name val="HGｺﾞｼｯｸM"/>
      <family val="3"/>
      <charset val="128"/>
    </font>
    <font>
      <sz val="11"/>
      <name val="HGｺﾞｼｯｸM"/>
      <family val="3"/>
      <charset val="128"/>
    </font>
    <font>
      <b/>
      <sz val="16"/>
      <name val="HGｺﾞｼｯｸM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11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11"/>
      <color theme="4"/>
      <name val="ＭＳ Ｐ明朝"/>
      <family val="1"/>
      <charset val="128"/>
    </font>
    <font>
      <sz val="11"/>
      <name val="Verdana"/>
      <family val="2"/>
    </font>
    <font>
      <sz val="11"/>
      <name val="BIZ UDP明朝 Medium"/>
      <family val="1"/>
      <charset val="128"/>
    </font>
    <font>
      <sz val="14"/>
      <name val="BIZ UDP明朝 Medium"/>
      <family val="1"/>
      <charset val="128"/>
    </font>
    <font>
      <sz val="10"/>
      <name val="BIZ UDP明朝 Medium"/>
      <family val="1"/>
      <charset val="128"/>
    </font>
    <font>
      <sz val="9"/>
      <name val="BIZ UDP明朝 Medium"/>
      <family val="1"/>
      <charset val="128"/>
    </font>
    <font>
      <strike/>
      <sz val="11"/>
      <name val="BIZ UDP明朝 Medium"/>
      <family val="1"/>
      <charset val="128"/>
    </font>
    <font>
      <b/>
      <sz val="12"/>
      <name val="BIZ UDP明朝 Medium"/>
      <family val="1"/>
      <charset val="128"/>
    </font>
    <font>
      <sz val="8"/>
      <name val="BIZ UDP明朝 Medium"/>
      <family val="1"/>
      <charset val="128"/>
    </font>
    <font>
      <sz val="12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sz val="11"/>
      <color rgb="FFFF0000"/>
      <name val="BIZ UDP明朝 Medium"/>
      <family val="1"/>
      <charset val="128"/>
    </font>
    <font>
      <sz val="10"/>
      <color indexed="81"/>
      <name val="BIZ UDP明朝 Medium"/>
      <family val="1"/>
      <charset val="128"/>
    </font>
    <font>
      <sz val="9"/>
      <color indexed="81"/>
      <name val="BIZ UDP明朝 Medium"/>
      <family val="1"/>
      <charset val="128"/>
    </font>
    <font>
      <sz val="8"/>
      <color theme="1"/>
      <name val="HGｺﾞｼｯｸM"/>
      <family val="3"/>
      <charset val="128"/>
    </font>
    <font>
      <sz val="10"/>
      <color theme="1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theme="1"/>
      <name val="HGｺﾞｼｯｸM"/>
      <family val="3"/>
      <charset val="128"/>
    </font>
    <font>
      <sz val="11"/>
      <color theme="1"/>
      <name val="明朝"/>
      <family val="3"/>
      <charset val="128"/>
    </font>
    <font>
      <sz val="11"/>
      <name val="BIZ UD明朝 Medium"/>
      <family val="1"/>
      <charset val="128"/>
    </font>
    <font>
      <sz val="11"/>
      <color theme="4"/>
      <name val="BIZ UD明朝 Medium"/>
      <family val="1"/>
      <charset val="128"/>
    </font>
    <font>
      <sz val="10"/>
      <name val="BIZ UD明朝 Medium"/>
      <family val="1"/>
      <charset val="128"/>
    </font>
    <font>
      <sz val="11"/>
      <color theme="8" tint="-0.249977111117893"/>
      <name val="BIZ UDP明朝 Medium"/>
      <family val="1"/>
      <charset val="128"/>
    </font>
    <font>
      <sz val="11"/>
      <color rgb="FFFF0000"/>
      <name val="BIZ UD明朝 Medium"/>
      <family val="1"/>
      <charset val="128"/>
    </font>
    <font>
      <sz val="9"/>
      <color indexed="81"/>
      <name val="MS P ゴシック"/>
      <family val="3"/>
      <charset val="128"/>
    </font>
    <font>
      <sz val="11"/>
      <color rgb="FFFF0000"/>
      <name val="BIZ UDP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 style="thin">
        <color auto="1"/>
      </left>
      <right/>
      <top style="thin">
        <color theme="1"/>
      </top>
      <bottom/>
      <diagonal/>
    </border>
    <border diagonalDown="1">
      <left/>
      <right/>
      <top/>
      <bottom style="thin">
        <color theme="1"/>
      </bottom>
      <diagonal style="thin">
        <color theme="1"/>
      </diagonal>
    </border>
    <border>
      <left style="thin">
        <color auto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/>
      <top style="hair">
        <color indexed="64"/>
      </top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 style="hair">
        <color auto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theme="1"/>
      </right>
      <top style="thin">
        <color indexed="64"/>
      </top>
      <bottom style="hair">
        <color indexed="64"/>
      </bottom>
      <diagonal/>
    </border>
    <border>
      <left style="thin">
        <color theme="1"/>
      </left>
      <right/>
      <top/>
      <bottom style="hair">
        <color indexed="64"/>
      </bottom>
      <diagonal/>
    </border>
    <border diagonalDown="1">
      <left style="thin">
        <color theme="1"/>
      </left>
      <right/>
      <top/>
      <bottom/>
      <diagonal style="thin">
        <color theme="1"/>
      </diagonal>
    </border>
    <border diagonalDown="1">
      <left/>
      <right/>
      <top/>
      <bottom/>
      <diagonal style="thin">
        <color theme="1"/>
      </diagonal>
    </border>
    <border diagonalDown="1">
      <left style="thin">
        <color theme="1"/>
      </left>
      <right/>
      <top/>
      <bottom style="thin">
        <color indexed="64"/>
      </bottom>
      <diagonal style="thin">
        <color theme="1"/>
      </diagonal>
    </border>
    <border diagonalDown="1">
      <left/>
      <right/>
      <top/>
      <bottom style="thin">
        <color indexed="64"/>
      </bottom>
      <diagonal style="thin">
        <color theme="1"/>
      </diagonal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 diagonalDown="1">
      <left style="thin">
        <color auto="1"/>
      </left>
      <right/>
      <top style="thin">
        <color indexed="64"/>
      </top>
      <bottom/>
      <diagonal style="thin">
        <color auto="1"/>
      </diagonal>
    </border>
    <border diagonalDown="1">
      <left/>
      <right/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/>
      <diagonal style="thin">
        <color auto="1"/>
      </diagonal>
    </border>
    <border diagonalDown="1">
      <left/>
      <right/>
      <top/>
      <bottom/>
      <diagonal style="thin">
        <color auto="1"/>
      </diagonal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auto="1"/>
      </bottom>
      <diagonal/>
    </border>
    <border>
      <left/>
      <right/>
      <top style="hair">
        <color theme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hair">
        <color theme="1"/>
      </bottom>
      <diagonal/>
    </border>
    <border>
      <left/>
      <right/>
      <top style="thin">
        <color theme="1"/>
      </top>
      <bottom style="hair">
        <color theme="1"/>
      </bottom>
      <diagonal/>
    </border>
    <border>
      <left/>
      <right style="thin">
        <color theme="1"/>
      </right>
      <top style="thin">
        <color theme="1"/>
      </top>
      <bottom style="hair">
        <color theme="1"/>
      </bottom>
      <diagonal/>
    </border>
    <border>
      <left style="thin">
        <color theme="1"/>
      </left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 style="hair">
        <color theme="1"/>
      </top>
      <bottom style="thin">
        <color theme="1"/>
      </bottom>
      <diagonal/>
    </border>
    <border diagonalDown="1">
      <left/>
      <right/>
      <top style="thin">
        <color theme="1"/>
      </top>
      <bottom/>
      <diagonal style="thin">
        <color theme="1"/>
      </diagonal>
    </border>
    <border diagonalDown="1">
      <left/>
      <right style="thin">
        <color indexed="64"/>
      </right>
      <top style="thin">
        <color theme="1"/>
      </top>
      <bottom/>
      <diagonal style="thin">
        <color theme="1"/>
      </diagonal>
    </border>
    <border>
      <left/>
      <right style="thin">
        <color theme="1"/>
      </right>
      <top style="thin">
        <color theme="1"/>
      </top>
      <bottom style="thin">
        <color auto="1"/>
      </bottom>
      <diagonal/>
    </border>
    <border diagonalDown="1">
      <left style="thin">
        <color theme="1"/>
      </left>
      <right/>
      <top style="thin">
        <color theme="1"/>
      </top>
      <bottom/>
      <diagonal style="thin">
        <color theme="1"/>
      </diagonal>
    </border>
    <border diagonalDown="1">
      <left/>
      <right style="thin">
        <color theme="1"/>
      </right>
      <top style="thin">
        <color theme="1"/>
      </top>
      <bottom/>
      <diagonal style="thin">
        <color theme="1"/>
      </diagonal>
    </border>
    <border>
      <left/>
      <right style="thin">
        <color theme="1"/>
      </right>
      <top style="thin">
        <color auto="1"/>
      </top>
      <bottom/>
      <diagonal/>
    </border>
    <border diagonalDown="1">
      <left style="thin">
        <color theme="1"/>
      </left>
      <right/>
      <top/>
      <bottom style="thin">
        <color theme="1"/>
      </bottom>
      <diagonal style="thin">
        <color theme="1"/>
      </diagonal>
    </border>
    <border>
      <left/>
      <right style="hair">
        <color theme="1"/>
      </right>
      <top/>
      <bottom/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/>
      <bottom style="thin">
        <color auto="1"/>
      </bottom>
      <diagonal/>
    </border>
    <border>
      <left style="hair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 diagonalDown="1">
      <left/>
      <right style="thin">
        <color theme="1"/>
      </right>
      <top/>
      <bottom/>
      <diagonal style="thin">
        <color theme="1"/>
      </diagonal>
    </border>
    <border>
      <left style="thin">
        <color theme="1"/>
      </left>
      <right/>
      <top style="hair">
        <color theme="1"/>
      </top>
      <bottom style="hair">
        <color auto="1"/>
      </bottom>
      <diagonal/>
    </border>
    <border>
      <left/>
      <right/>
      <top style="hair">
        <color theme="1"/>
      </top>
      <bottom style="hair">
        <color auto="1"/>
      </bottom>
      <diagonal/>
    </border>
    <border>
      <left/>
      <right style="thin">
        <color theme="1"/>
      </right>
      <top style="hair">
        <color theme="1"/>
      </top>
      <bottom style="hair">
        <color auto="1"/>
      </bottom>
      <diagonal/>
    </border>
    <border>
      <left style="thin">
        <color theme="1"/>
      </left>
      <right/>
      <top style="hair">
        <color auto="1"/>
      </top>
      <bottom style="thin">
        <color theme="1"/>
      </bottom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 style="thin">
        <color theme="1"/>
      </right>
      <top style="hair">
        <color theme="1"/>
      </top>
      <bottom/>
      <diagonal/>
    </border>
    <border>
      <left style="thin">
        <color auto="1"/>
      </left>
      <right style="hair">
        <color theme="1"/>
      </right>
      <top/>
      <bottom/>
      <diagonal/>
    </border>
    <border>
      <left style="thin">
        <color auto="1"/>
      </left>
      <right style="hair">
        <color theme="1"/>
      </right>
      <top/>
      <bottom style="thin">
        <color auto="1"/>
      </bottom>
      <diagonal/>
    </border>
    <border diagonalDown="1">
      <left style="thin">
        <color theme="1"/>
      </left>
      <right/>
      <top style="hair">
        <color theme="1"/>
      </top>
      <bottom/>
      <diagonal style="thin">
        <color theme="1"/>
      </diagonal>
    </border>
    <border diagonalDown="1">
      <left/>
      <right/>
      <top style="hair">
        <color theme="1"/>
      </top>
      <bottom/>
      <diagonal style="thin">
        <color theme="1"/>
      </diagonal>
    </border>
    <border diagonalDown="1">
      <left/>
      <right style="thin">
        <color theme="1"/>
      </right>
      <top style="hair">
        <color theme="1"/>
      </top>
      <bottom/>
      <diagonal style="thin">
        <color theme="1"/>
      </diagonal>
    </border>
    <border diagonalDown="1">
      <left/>
      <right style="thin">
        <color theme="1"/>
      </right>
      <top/>
      <bottom style="thin">
        <color auto="1"/>
      </bottom>
      <diagonal style="thin">
        <color theme="1"/>
      </diagonal>
    </border>
    <border>
      <left/>
      <right style="thin">
        <color theme="1"/>
      </right>
      <top style="hair">
        <color theme="1"/>
      </top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 diagonalDown="1">
      <left style="thin">
        <color theme="1"/>
      </left>
      <right/>
      <top style="hair">
        <color theme="1"/>
      </top>
      <bottom style="thin">
        <color theme="1"/>
      </bottom>
      <diagonal style="thin">
        <color theme="1"/>
      </diagonal>
    </border>
    <border diagonalDown="1">
      <left/>
      <right/>
      <top style="hair">
        <color theme="1"/>
      </top>
      <bottom style="thin">
        <color theme="1"/>
      </bottom>
      <diagonal style="thin">
        <color theme="1"/>
      </diagonal>
    </border>
    <border diagonalDown="1">
      <left/>
      <right style="thin">
        <color theme="1"/>
      </right>
      <top style="hair">
        <color theme="1"/>
      </top>
      <bottom style="thin">
        <color theme="1"/>
      </bottom>
      <diagonal style="thin">
        <color theme="1"/>
      </diagonal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/>
      <right/>
      <top style="hair">
        <color theme="1"/>
      </top>
      <bottom/>
      <diagonal/>
    </border>
    <border>
      <left style="hair">
        <color auto="1"/>
      </left>
      <right/>
      <top style="hair">
        <color theme="1"/>
      </top>
      <bottom style="thin">
        <color theme="1"/>
      </bottom>
      <diagonal/>
    </border>
    <border>
      <left style="thin">
        <color theme="1"/>
      </left>
      <right/>
      <top style="hair">
        <color theme="1"/>
      </top>
      <bottom style="thin">
        <color auto="1"/>
      </bottom>
      <diagonal/>
    </border>
    <border>
      <left style="hair">
        <color auto="1"/>
      </left>
      <right/>
      <top style="hair">
        <color theme="1"/>
      </top>
      <bottom style="thin">
        <color auto="1"/>
      </bottom>
      <diagonal/>
    </border>
    <border>
      <left/>
      <right style="thin">
        <color theme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 diagonalDown="1">
      <left/>
      <right style="thin">
        <color theme="1"/>
      </right>
      <top/>
      <bottom/>
      <diagonal style="thin">
        <color auto="1"/>
      </diagonal>
    </border>
    <border>
      <left style="hair">
        <color theme="1"/>
      </left>
      <right/>
      <top style="hair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auto="1"/>
      </top>
      <bottom style="hair">
        <color theme="1"/>
      </bottom>
      <diagonal/>
    </border>
    <border>
      <left/>
      <right/>
      <top style="thin">
        <color auto="1"/>
      </top>
      <bottom style="hair">
        <color theme="1"/>
      </bottom>
      <diagonal/>
    </border>
    <border>
      <left/>
      <right style="thin">
        <color theme="1"/>
      </right>
      <top style="thin">
        <color auto="1"/>
      </top>
      <bottom style="hair">
        <color theme="1"/>
      </bottom>
      <diagonal/>
    </border>
    <border>
      <left style="thin">
        <color auto="1"/>
      </left>
      <right/>
      <top style="hair">
        <color indexed="64"/>
      </top>
      <bottom style="hair">
        <color auto="1"/>
      </bottom>
      <diagonal/>
    </border>
    <border>
      <left/>
      <right/>
      <top style="hair">
        <color indexed="64"/>
      </top>
      <bottom style="hair">
        <color auto="1"/>
      </bottom>
      <diagonal/>
    </border>
    <border diagonalDown="1">
      <left style="thin">
        <color theme="1"/>
      </left>
      <right/>
      <top/>
      <bottom style="hair">
        <color theme="1"/>
      </bottom>
      <diagonal style="thin">
        <color theme="1"/>
      </diagonal>
    </border>
    <border diagonalDown="1">
      <left/>
      <right style="thin">
        <color theme="1"/>
      </right>
      <top/>
      <bottom style="hair">
        <color theme="1"/>
      </bottom>
      <diagonal style="thin">
        <color theme="1"/>
      </diagonal>
    </border>
    <border diagonalDown="1">
      <left/>
      <right style="thin">
        <color auto="1"/>
      </right>
      <top/>
      <bottom style="thin">
        <color auto="1"/>
      </bottom>
      <diagonal style="thin">
        <color theme="1"/>
      </diagonal>
    </border>
    <border>
      <left/>
      <right style="thin">
        <color auto="1"/>
      </right>
      <top style="thin">
        <color auto="1"/>
      </top>
      <bottom style="hair">
        <color theme="1"/>
      </bottom>
      <diagonal/>
    </border>
    <border>
      <left style="thin">
        <color auto="1"/>
      </left>
      <right/>
      <top style="thin">
        <color auto="1"/>
      </top>
      <bottom style="hair">
        <color theme="1"/>
      </bottom>
      <diagonal/>
    </border>
    <border diagonalDown="1">
      <left style="thin">
        <color theme="1"/>
      </left>
      <right/>
      <top style="thin">
        <color auto="1"/>
      </top>
      <bottom style="hair">
        <color theme="1"/>
      </bottom>
      <diagonal style="thin">
        <color theme="1"/>
      </diagonal>
    </border>
    <border diagonalDown="1">
      <left/>
      <right/>
      <top style="thin">
        <color auto="1"/>
      </top>
      <bottom style="hair">
        <color theme="1"/>
      </bottom>
      <diagonal style="thin">
        <color theme="1"/>
      </diagonal>
    </border>
    <border diagonalDown="1">
      <left/>
      <right style="thin">
        <color theme="1"/>
      </right>
      <top style="thin">
        <color auto="1"/>
      </top>
      <bottom style="hair">
        <color theme="1"/>
      </bottom>
      <diagonal style="thin">
        <color theme="1"/>
      </diagonal>
    </border>
    <border diagonalDown="1">
      <left/>
      <right style="thin">
        <color theme="1"/>
      </right>
      <top style="thin">
        <color auto="1"/>
      </top>
      <bottom/>
      <diagonal style="thin">
        <color auto="1"/>
      </diagonal>
    </border>
    <border>
      <left style="thin">
        <color theme="1"/>
      </left>
      <right style="hair">
        <color theme="1"/>
      </right>
      <top/>
      <bottom style="hair">
        <color theme="1"/>
      </bottom>
      <diagonal/>
    </border>
    <border>
      <left style="thin">
        <color theme="1"/>
      </left>
      <right style="hair">
        <color theme="1"/>
      </right>
      <top/>
      <bottom/>
      <diagonal/>
    </border>
    <border>
      <left style="hair">
        <color theme="1"/>
      </left>
      <right/>
      <top/>
      <bottom/>
      <diagonal/>
    </border>
    <border>
      <left style="thin">
        <color theme="1"/>
      </left>
      <right style="hair">
        <color theme="1"/>
      </right>
      <top/>
      <bottom style="thin">
        <color theme="1"/>
      </bottom>
      <diagonal/>
    </border>
    <border>
      <left style="hair">
        <color theme="1"/>
      </left>
      <right/>
      <top/>
      <bottom style="hair">
        <color theme="1"/>
      </bottom>
      <diagonal/>
    </border>
    <border>
      <left/>
      <right/>
      <top style="hair">
        <color indexed="64"/>
      </top>
      <bottom style="hair">
        <color theme="1"/>
      </bottom>
      <diagonal/>
    </border>
    <border>
      <left/>
      <right style="thin">
        <color theme="1"/>
      </right>
      <top style="hair">
        <color indexed="64"/>
      </top>
      <bottom style="hair">
        <color theme="1"/>
      </bottom>
      <diagonal/>
    </border>
    <border>
      <left style="hair">
        <color auto="1"/>
      </left>
      <right/>
      <top style="hair">
        <color theme="1"/>
      </top>
      <bottom/>
      <diagonal/>
    </border>
    <border>
      <left style="thin">
        <color auto="1"/>
      </left>
      <right/>
      <top style="hair">
        <color indexed="64"/>
      </top>
      <bottom style="thin">
        <color auto="1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/>
      <right style="thin">
        <color auto="1"/>
      </right>
      <top style="hair">
        <color indexed="64"/>
      </top>
      <bottom style="thin">
        <color auto="1"/>
      </bottom>
      <diagonal/>
    </border>
    <border diagonalDown="1">
      <left style="thin">
        <color theme="1"/>
      </left>
      <right/>
      <top style="hair">
        <color theme="1"/>
      </top>
      <bottom style="hair">
        <color theme="1"/>
      </bottom>
      <diagonal style="thin">
        <color theme="1"/>
      </diagonal>
    </border>
    <border diagonalDown="1">
      <left/>
      <right/>
      <top style="hair">
        <color theme="1"/>
      </top>
      <bottom style="hair">
        <color theme="1"/>
      </bottom>
      <diagonal style="thin">
        <color theme="1"/>
      </diagonal>
    </border>
    <border diagonalDown="1">
      <left/>
      <right style="thin">
        <color theme="1"/>
      </right>
      <top style="hair">
        <color theme="1"/>
      </top>
      <bottom style="hair">
        <color theme="1"/>
      </bottom>
      <diagonal style="thin">
        <color theme="1"/>
      </diagonal>
    </border>
    <border>
      <left style="thin">
        <color theme="1"/>
      </left>
      <right/>
      <top style="thin">
        <color auto="1"/>
      </top>
      <bottom style="hair">
        <color auto="1"/>
      </bottom>
      <diagonal/>
    </border>
    <border>
      <left style="thin">
        <color theme="1"/>
      </left>
      <right style="hair">
        <color auto="1"/>
      </right>
      <top/>
      <bottom style="thin">
        <color auto="1"/>
      </bottom>
      <diagonal/>
    </border>
    <border>
      <left style="thin">
        <color theme="1"/>
      </left>
      <right style="hair">
        <color auto="1"/>
      </right>
      <top/>
      <bottom style="thin">
        <color theme="1"/>
      </bottom>
      <diagonal/>
    </border>
    <border>
      <left style="thin">
        <color theme="1"/>
      </left>
      <right style="hair">
        <color theme="1"/>
      </right>
      <top/>
      <bottom style="thin">
        <color auto="1"/>
      </bottom>
      <diagonal/>
    </border>
    <border>
      <left style="thin">
        <color theme="1"/>
      </left>
      <right/>
      <top style="hair">
        <color indexed="64"/>
      </top>
      <bottom/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thin">
        <color indexed="64"/>
      </left>
      <right/>
      <top style="hair">
        <color theme="1"/>
      </top>
      <bottom/>
      <diagonal/>
    </border>
    <border>
      <left/>
      <right/>
      <top style="hair">
        <color indexed="64"/>
      </top>
      <bottom/>
      <diagonal/>
    </border>
    <border>
      <left style="thin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thin">
        <color theme="1"/>
      </bottom>
      <diagonal/>
    </border>
    <border diagonalDown="1">
      <left style="thin">
        <color theme="1"/>
      </left>
      <right/>
      <top style="hair">
        <color indexed="64"/>
      </top>
      <bottom/>
      <diagonal style="thin">
        <color theme="1"/>
      </diagonal>
    </border>
    <border diagonalDown="1">
      <left/>
      <right style="thin">
        <color theme="1"/>
      </right>
      <top style="hair">
        <color indexed="64"/>
      </top>
      <bottom/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/>
      <bottom style="hair">
        <color indexed="64"/>
      </bottom>
      <diagonal/>
    </border>
    <border diagonalDown="1">
      <left style="thin">
        <color theme="1"/>
      </left>
      <right style="thin">
        <color theme="1"/>
      </right>
      <top style="hair">
        <color theme="1"/>
      </top>
      <bottom/>
      <diagonal style="thin">
        <color theme="1"/>
      </diagonal>
    </border>
    <border diagonalDown="1">
      <left style="thin">
        <color theme="1"/>
      </left>
      <right style="thin">
        <color theme="1"/>
      </right>
      <top/>
      <bottom/>
      <diagonal style="thin">
        <color theme="1"/>
      </diagonal>
    </border>
    <border diagonalDown="1">
      <left style="thin">
        <color theme="1"/>
      </left>
      <right style="thin">
        <color theme="1"/>
      </right>
      <top/>
      <bottom style="hair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hair">
        <color theme="1"/>
      </top>
      <bottom style="hair">
        <color auto="1"/>
      </bottom>
      <diagonal/>
    </border>
    <border>
      <left style="thin">
        <color theme="1"/>
      </left>
      <right style="thin">
        <color theme="1"/>
      </right>
      <top/>
      <bottom style="hair">
        <color theme="1"/>
      </bottom>
      <diagonal/>
    </border>
    <border diagonalDown="1">
      <left style="thin">
        <color theme="1"/>
      </left>
      <right style="thin">
        <color theme="1"/>
      </right>
      <top style="thin">
        <color theme="1"/>
      </top>
      <bottom/>
      <diagonal style="thin">
        <color theme="1"/>
      </diagonal>
    </border>
    <border diagonalDown="1">
      <left style="thin">
        <color theme="1"/>
      </left>
      <right style="thin">
        <color theme="1"/>
      </right>
      <top style="thin">
        <color indexed="64"/>
      </top>
      <bottom/>
      <diagonal style="thin">
        <color theme="1"/>
      </diagonal>
    </border>
    <border>
      <left style="thin">
        <color theme="1"/>
      </left>
      <right style="thin">
        <color theme="1"/>
      </right>
      <top style="hair">
        <color theme="1"/>
      </top>
      <bottom/>
      <diagonal/>
    </border>
    <border diagonalDown="1">
      <left style="thin">
        <color theme="1"/>
      </left>
      <right style="thin">
        <color theme="1"/>
      </right>
      <top/>
      <bottom style="thin">
        <color indexed="64"/>
      </bottom>
      <diagonal style="thin">
        <color theme="1"/>
      </diagonal>
    </border>
    <border>
      <left style="thin">
        <color theme="1"/>
      </left>
      <right style="thin">
        <color theme="1"/>
      </right>
      <top style="hair">
        <color indexed="64"/>
      </top>
      <bottom style="hair">
        <color auto="1"/>
      </bottom>
      <diagonal/>
    </border>
    <border diagonalDown="1">
      <left style="thin">
        <color theme="1"/>
      </left>
      <right style="thin">
        <color theme="1"/>
      </right>
      <top/>
      <bottom style="thin">
        <color theme="1"/>
      </bottom>
      <diagonal style="thin">
        <color theme="1"/>
      </diagonal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hair">
        <color theme="1"/>
      </left>
      <right/>
      <top/>
      <bottom style="thin">
        <color auto="1"/>
      </bottom>
      <diagonal/>
    </border>
    <border>
      <left style="hair">
        <color theme="1"/>
      </left>
      <right/>
      <top style="hair">
        <color indexed="64"/>
      </top>
      <bottom/>
      <diagonal/>
    </border>
    <border>
      <left/>
      <right style="thin">
        <color theme="1"/>
      </right>
      <top style="hair">
        <color indexed="64"/>
      </top>
      <bottom/>
      <diagonal/>
    </border>
    <border diagonalDown="1">
      <left style="thin">
        <color theme="1"/>
      </left>
      <right/>
      <top style="thin">
        <color auto="1"/>
      </top>
      <bottom/>
      <diagonal style="thin">
        <color theme="1"/>
      </diagonal>
    </border>
    <border diagonalDown="1">
      <left/>
      <right/>
      <top style="thin">
        <color auto="1"/>
      </top>
      <bottom/>
      <diagonal style="thin">
        <color theme="1"/>
      </diagonal>
    </border>
    <border diagonalDown="1">
      <left/>
      <right style="thin">
        <color theme="1"/>
      </right>
      <top/>
      <bottom style="thin">
        <color theme="1"/>
      </bottom>
      <diagonal style="thin">
        <color theme="1"/>
      </diagonal>
    </border>
    <border diagonalDown="1">
      <left/>
      <right style="thin">
        <color theme="1"/>
      </right>
      <top style="thin">
        <color auto="1"/>
      </top>
      <bottom/>
      <diagonal style="thin">
        <color theme="1"/>
      </diagonal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 diagonalDown="1">
      <left/>
      <right/>
      <top/>
      <bottom style="thin">
        <color auto="1"/>
      </bottom>
      <diagonal style="thin">
        <color auto="1"/>
      </diagonal>
    </border>
    <border diagonalDown="1">
      <left/>
      <right style="thin">
        <color theme="1"/>
      </right>
      <top/>
      <bottom style="thin">
        <color auto="1"/>
      </bottom>
      <diagonal style="thin">
        <color auto="1"/>
      </diagonal>
    </border>
    <border diagonalDown="1">
      <left style="thin">
        <color theme="1"/>
      </left>
      <right/>
      <top/>
      <bottom/>
      <diagonal style="thin">
        <color auto="1"/>
      </diagonal>
    </border>
    <border diagonalDown="1">
      <left style="thin">
        <color theme="1"/>
      </left>
      <right/>
      <top/>
      <bottom style="thin">
        <color auto="1"/>
      </bottom>
      <diagonal style="thin">
        <color auto="1"/>
      </diagonal>
    </border>
    <border>
      <left/>
      <right style="hair">
        <color theme="1"/>
      </right>
      <top/>
      <bottom style="hair">
        <color theme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theme="1"/>
      </right>
      <top/>
      <bottom style="thin">
        <color theme="1"/>
      </bottom>
      <diagonal/>
    </border>
    <border>
      <left/>
      <right style="hair">
        <color auto="1"/>
      </right>
      <top/>
      <bottom style="thin">
        <color theme="1"/>
      </bottom>
      <diagonal/>
    </border>
    <border>
      <left style="thin">
        <color theme="1"/>
      </left>
      <right/>
      <top style="hair">
        <color auto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hair">
        <color indexed="64"/>
      </bottom>
      <diagonal/>
    </border>
    <border diagonalDown="1">
      <left/>
      <right style="thin">
        <color auto="1"/>
      </right>
      <top style="thin">
        <color auto="1"/>
      </top>
      <bottom/>
      <diagonal style="thin">
        <color auto="1"/>
      </diagonal>
    </border>
    <border diagonalDown="1">
      <left/>
      <right style="thin">
        <color auto="1"/>
      </right>
      <top/>
      <bottom/>
      <diagonal style="thin">
        <color auto="1"/>
      </diagonal>
    </border>
    <border diagonalDown="1">
      <left style="thin">
        <color auto="1"/>
      </left>
      <right/>
      <top/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theme="1"/>
      </left>
      <right/>
      <top style="thin">
        <color auto="1"/>
      </top>
      <bottom style="thin">
        <color indexed="64"/>
      </bottom>
      <diagonal/>
    </border>
    <border>
      <left/>
      <right style="thin">
        <color theme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theme="1"/>
      </top>
      <bottom style="thin">
        <color theme="1"/>
      </bottom>
      <diagonal/>
    </border>
    <border diagonalUp="1"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 style="hair">
        <color auto="1"/>
      </right>
      <top style="thin">
        <color auto="1"/>
      </top>
      <bottom/>
      <diagonal style="hair">
        <color auto="1"/>
      </diagonal>
    </border>
    <border diagonalUp="1">
      <left style="hair">
        <color auto="1"/>
      </left>
      <right style="hair">
        <color auto="1"/>
      </right>
      <top style="thin">
        <color auto="1"/>
      </top>
      <bottom/>
      <diagonal style="hair">
        <color auto="1"/>
      </diagonal>
    </border>
    <border diagonalUp="1">
      <left style="hair">
        <color auto="1"/>
      </left>
      <right style="thin">
        <color auto="1"/>
      </right>
      <top style="thin">
        <color auto="1"/>
      </top>
      <bottom/>
      <diagonal style="hair">
        <color auto="1"/>
      </diagonal>
    </border>
    <border diagonalUp="1">
      <left style="thin">
        <color auto="1"/>
      </left>
      <right style="hair">
        <color auto="1"/>
      </right>
      <top/>
      <bottom/>
      <diagonal style="hair">
        <color auto="1"/>
      </diagonal>
    </border>
    <border diagonalUp="1">
      <left style="hair">
        <color auto="1"/>
      </left>
      <right style="hair">
        <color auto="1"/>
      </right>
      <top/>
      <bottom/>
      <diagonal style="hair">
        <color auto="1"/>
      </diagonal>
    </border>
    <border diagonalUp="1">
      <left style="hair">
        <color auto="1"/>
      </left>
      <right style="thin">
        <color auto="1"/>
      </right>
      <top/>
      <bottom/>
      <diagonal style="hair">
        <color auto="1"/>
      </diagonal>
    </border>
    <border diagonalUp="1">
      <left style="thin">
        <color auto="1"/>
      </left>
      <right style="hair">
        <color auto="1"/>
      </right>
      <top/>
      <bottom style="thin">
        <color auto="1"/>
      </bottom>
      <diagonal style="hair">
        <color auto="1"/>
      </diagonal>
    </border>
    <border diagonalUp="1">
      <left style="hair">
        <color auto="1"/>
      </left>
      <right style="hair">
        <color auto="1"/>
      </right>
      <top/>
      <bottom style="thin">
        <color auto="1"/>
      </bottom>
      <diagonal style="hair">
        <color auto="1"/>
      </diagonal>
    </border>
    <border diagonalUp="1">
      <left style="hair">
        <color auto="1"/>
      </left>
      <right style="thin">
        <color auto="1"/>
      </right>
      <top/>
      <bottom style="thin">
        <color auto="1"/>
      </bottom>
      <diagonal style="hair">
        <color auto="1"/>
      </diagonal>
    </border>
    <border diagonalDown="1">
      <left style="thin">
        <color theme="1"/>
      </left>
      <right/>
      <top style="hair">
        <color theme="1"/>
      </top>
      <bottom style="thin">
        <color indexed="64"/>
      </bottom>
      <diagonal style="thin">
        <color theme="1"/>
      </diagonal>
    </border>
    <border diagonalDown="1">
      <left/>
      <right/>
      <top style="hair">
        <color theme="1"/>
      </top>
      <bottom style="thin">
        <color indexed="64"/>
      </bottom>
      <diagonal style="thin">
        <color theme="1"/>
      </diagonal>
    </border>
    <border>
      <left style="thin">
        <color theme="1"/>
      </left>
      <right/>
      <top style="hair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>
      <alignment vertical="center"/>
    </xf>
    <xf numFmtId="0" fontId="5" fillId="0" borderId="0"/>
    <xf numFmtId="9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15" fillId="0" borderId="0">
      <alignment vertical="center"/>
    </xf>
    <xf numFmtId="0" fontId="6" fillId="0" borderId="0">
      <alignment vertical="center"/>
    </xf>
  </cellStyleXfs>
  <cellXfs count="1777">
    <xf numFmtId="0" fontId="0" fillId="0" borderId="0" xfId="0">
      <alignment vertical="center"/>
    </xf>
    <xf numFmtId="3" fontId="12" fillId="0" borderId="0" xfId="6" applyNumberFormat="1" applyFont="1" applyFill="1" applyAlignment="1">
      <alignment horizontal="left" vertical="center"/>
    </xf>
    <xf numFmtId="185" fontId="9" fillId="0" borderId="5" xfId="6" applyNumberFormat="1" applyFont="1" applyFill="1" applyBorder="1" applyAlignment="1">
      <alignment vertical="center" wrapText="1"/>
    </xf>
    <xf numFmtId="184" fontId="9" fillId="0" borderId="0" xfId="6" applyNumberFormat="1" applyFont="1" applyFill="1" applyBorder="1" applyAlignment="1">
      <alignment horizontal="center" vertical="center" wrapText="1"/>
    </xf>
    <xf numFmtId="0" fontId="12" fillId="0" borderId="0" xfId="6" applyFont="1" applyFill="1" applyBorder="1">
      <alignment vertical="center"/>
    </xf>
    <xf numFmtId="185" fontId="9" fillId="0" borderId="0" xfId="6" applyNumberFormat="1" applyFont="1" applyFill="1" applyBorder="1" applyAlignment="1">
      <alignment vertical="center" wrapText="1"/>
    </xf>
    <xf numFmtId="0" fontId="13" fillId="0" borderId="0" xfId="6" applyFont="1" applyFill="1">
      <alignment vertical="center"/>
    </xf>
    <xf numFmtId="0" fontId="12" fillId="0" borderId="0" xfId="6" applyFont="1" applyFill="1">
      <alignment vertical="center"/>
    </xf>
    <xf numFmtId="185" fontId="9" fillId="0" borderId="0" xfId="6" applyNumberFormat="1" applyFont="1" applyFill="1" applyBorder="1" applyAlignment="1">
      <alignment horizontal="center" vertical="center" wrapText="1"/>
    </xf>
    <xf numFmtId="0" fontId="13" fillId="0" borderId="0" xfId="6" applyFont="1" applyFill="1" applyBorder="1">
      <alignment vertical="center"/>
    </xf>
    <xf numFmtId="185" fontId="9" fillId="2" borderId="2" xfId="6" applyNumberFormat="1" applyFont="1" applyFill="1" applyBorder="1" applyAlignment="1">
      <alignment horizontal="center" vertical="center" wrapText="1"/>
    </xf>
    <xf numFmtId="3" fontId="9" fillId="0" borderId="0" xfId="6" applyNumberFormat="1" applyFont="1" applyFill="1" applyBorder="1" applyAlignment="1">
      <alignment vertical="center"/>
    </xf>
    <xf numFmtId="185" fontId="9" fillId="2" borderId="4" xfId="6" applyNumberFormat="1" applyFont="1" applyFill="1" applyBorder="1" applyAlignment="1">
      <alignment horizontal="center" vertical="center" wrapText="1"/>
    </xf>
    <xf numFmtId="185" fontId="9" fillId="0" borderId="0" xfId="6" applyNumberFormat="1" applyFont="1" applyFill="1" applyBorder="1" applyAlignment="1">
      <alignment horizontal="right" vertical="center" wrapText="1"/>
    </xf>
    <xf numFmtId="3" fontId="9" fillId="0" borderId="171" xfId="6" applyNumberFormat="1" applyFont="1" applyFill="1" applyBorder="1" applyAlignment="1">
      <alignment horizontal="distributed" vertical="center"/>
    </xf>
    <xf numFmtId="3" fontId="9" fillId="0" borderId="5" xfId="6" applyNumberFormat="1" applyFont="1" applyFill="1" applyBorder="1" applyAlignment="1">
      <alignment horizontal="distributed" vertical="center"/>
    </xf>
    <xf numFmtId="185" fontId="9" fillId="0" borderId="36" xfId="6" applyNumberFormat="1" applyFont="1" applyFill="1" applyBorder="1" applyAlignment="1">
      <alignment horizontal="right" vertical="center"/>
    </xf>
    <xf numFmtId="184" fontId="9" fillId="0" borderId="172" xfId="6" applyNumberFormat="1" applyFont="1" applyFill="1" applyBorder="1" applyAlignment="1">
      <alignment horizontal="right" vertical="center"/>
    </xf>
    <xf numFmtId="185" fontId="9" fillId="0" borderId="36" xfId="6" applyNumberFormat="1" applyFont="1" applyFill="1" applyBorder="1" applyAlignment="1">
      <alignment horizontal="right" vertical="center" wrapText="1"/>
    </xf>
    <xf numFmtId="184" fontId="9" fillId="0" borderId="173" xfId="6" applyNumberFormat="1" applyFont="1" applyFill="1" applyBorder="1" applyAlignment="1">
      <alignment horizontal="right" vertical="center" wrapText="1"/>
    </xf>
    <xf numFmtId="184" fontId="9" fillId="0" borderId="44" xfId="6" applyNumberFormat="1" applyFont="1" applyFill="1" applyBorder="1" applyAlignment="1">
      <alignment horizontal="center" vertical="center" wrapText="1"/>
    </xf>
    <xf numFmtId="184" fontId="9" fillId="0" borderId="36" xfId="6" applyNumberFormat="1" applyFont="1" applyFill="1" applyBorder="1" applyAlignment="1">
      <alignment horizontal="right" vertical="center" wrapText="1"/>
    </xf>
    <xf numFmtId="187" fontId="9" fillId="0" borderId="171" xfId="6" applyNumberFormat="1" applyFont="1" applyFill="1" applyBorder="1" applyAlignment="1">
      <alignment vertical="center" wrapText="1"/>
    </xf>
    <xf numFmtId="186" fontId="9" fillId="0" borderId="5" xfId="6" applyNumberFormat="1" applyFont="1" applyFill="1" applyBorder="1" applyAlignment="1">
      <alignment vertical="center"/>
    </xf>
    <xf numFmtId="185" fontId="9" fillId="0" borderId="44" xfId="6" applyNumberFormat="1" applyFont="1" applyFill="1" applyBorder="1" applyAlignment="1">
      <alignment vertical="center"/>
    </xf>
    <xf numFmtId="185" fontId="9" fillId="0" borderId="175" xfId="6" applyNumberFormat="1" applyFont="1" applyFill="1" applyBorder="1" applyAlignment="1">
      <alignment horizontal="right" vertical="center" wrapText="1"/>
    </xf>
    <xf numFmtId="185" fontId="9" fillId="0" borderId="174" xfId="6" applyNumberFormat="1" applyFont="1" applyFill="1" applyBorder="1" applyAlignment="1">
      <alignment horizontal="right" vertical="center" wrapText="1"/>
    </xf>
    <xf numFmtId="185" fontId="9" fillId="2" borderId="1" xfId="6" applyNumberFormat="1" applyFont="1" applyFill="1" applyBorder="1" applyAlignment="1">
      <alignment wrapText="1"/>
    </xf>
    <xf numFmtId="3" fontId="9" fillId="0" borderId="176" xfId="6" applyNumberFormat="1" applyFont="1" applyFill="1" applyBorder="1" applyAlignment="1">
      <alignment horizontal="distributed" vertical="center"/>
    </xf>
    <xf numFmtId="185" fontId="9" fillId="0" borderId="109" xfId="6" applyNumberFormat="1" applyFont="1" applyFill="1" applyBorder="1" applyAlignment="1">
      <alignment horizontal="right" vertical="center"/>
    </xf>
    <xf numFmtId="184" fontId="9" fillId="0" borderId="166" xfId="6" applyNumberFormat="1" applyFont="1" applyFill="1" applyBorder="1" applyAlignment="1">
      <alignment horizontal="right" vertical="center"/>
    </xf>
    <xf numFmtId="185" fontId="9" fillId="0" borderId="109" xfId="6" applyNumberFormat="1" applyFont="1" applyFill="1" applyBorder="1" applyAlignment="1">
      <alignment horizontal="right" vertical="center" wrapText="1"/>
    </xf>
    <xf numFmtId="184" fontId="9" fillId="0" borderId="167" xfId="6" applyNumberFormat="1" applyFont="1" applyFill="1" applyBorder="1" applyAlignment="1">
      <alignment horizontal="right" vertical="center" wrapText="1"/>
    </xf>
    <xf numFmtId="184" fontId="9" fillId="0" borderId="177" xfId="6" applyNumberFormat="1" applyFont="1" applyFill="1" applyBorder="1" applyAlignment="1">
      <alignment horizontal="center" vertical="center" wrapText="1"/>
    </xf>
    <xf numFmtId="185" fontId="9" fillId="0" borderId="128" xfId="6" applyNumberFormat="1" applyFont="1" applyFill="1" applyBorder="1" applyAlignment="1">
      <alignment horizontal="right" vertical="center" wrapText="1"/>
    </xf>
    <xf numFmtId="186" fontId="9" fillId="0" borderId="178" xfId="6" applyNumberFormat="1" applyFont="1" applyFill="1" applyBorder="1" applyAlignment="1">
      <alignment vertical="center" wrapText="1"/>
    </xf>
    <xf numFmtId="185" fontId="9" fillId="0" borderId="166" xfId="6" applyNumberFormat="1" applyFont="1" applyFill="1" applyBorder="1" applyAlignment="1">
      <alignment vertical="center"/>
    </xf>
    <xf numFmtId="185" fontId="9" fillId="0" borderId="169" xfId="6" applyNumberFormat="1" applyFont="1" applyFill="1" applyBorder="1" applyAlignment="1">
      <alignment horizontal="right" vertical="center" wrapText="1"/>
    </xf>
    <xf numFmtId="185" fontId="9" fillId="0" borderId="170" xfId="6" applyNumberFormat="1" applyFont="1" applyFill="1" applyBorder="1" applyAlignment="1">
      <alignment horizontal="right" vertical="center" wrapText="1"/>
    </xf>
    <xf numFmtId="185" fontId="9" fillId="2" borderId="28" xfId="6" applyNumberFormat="1" applyFont="1" applyFill="1" applyBorder="1" applyAlignment="1">
      <alignment wrapText="1"/>
    </xf>
    <xf numFmtId="184" fontId="9" fillId="0" borderId="0" xfId="6" applyNumberFormat="1" applyFont="1" applyFill="1" applyBorder="1" applyAlignment="1">
      <alignment vertical="center"/>
    </xf>
    <xf numFmtId="185" fontId="9" fillId="0" borderId="0" xfId="6" applyNumberFormat="1" applyFont="1" applyFill="1" applyBorder="1" applyAlignment="1">
      <alignment vertical="center"/>
    </xf>
    <xf numFmtId="186" fontId="9" fillId="0" borderId="4" xfId="6" applyNumberFormat="1" applyFont="1" applyFill="1" applyBorder="1" applyAlignment="1">
      <alignment vertical="center"/>
    </xf>
    <xf numFmtId="185" fontId="9" fillId="0" borderId="180" xfId="6" applyNumberFormat="1" applyFont="1" applyFill="1" applyBorder="1" applyAlignment="1">
      <alignment vertical="center"/>
    </xf>
    <xf numFmtId="3" fontId="9" fillId="0" borderId="178" xfId="6" applyNumberFormat="1" applyFont="1" applyFill="1" applyBorder="1" applyAlignment="1">
      <alignment horizontal="distributed" vertical="center"/>
    </xf>
    <xf numFmtId="185" fontId="9" fillId="0" borderId="128" xfId="6" applyNumberFormat="1" applyFont="1" applyFill="1" applyBorder="1" applyAlignment="1">
      <alignment horizontal="right" vertical="center"/>
    </xf>
    <xf numFmtId="184" fontId="9" fillId="0" borderId="130" xfId="6" applyNumberFormat="1" applyFont="1" applyFill="1" applyBorder="1" applyAlignment="1">
      <alignment horizontal="right" vertical="center"/>
    </xf>
    <xf numFmtId="184" fontId="9" fillId="0" borderId="129" xfId="6" applyNumberFormat="1" applyFont="1" applyFill="1" applyBorder="1" applyAlignment="1">
      <alignment horizontal="right" vertical="center" wrapText="1"/>
    </xf>
    <xf numFmtId="184" fontId="9" fillId="0" borderId="130" xfId="6" applyNumberFormat="1" applyFont="1" applyFill="1" applyBorder="1" applyAlignment="1">
      <alignment horizontal="center" vertical="center" wrapText="1"/>
    </xf>
    <xf numFmtId="186" fontId="9" fillId="0" borderId="8" xfId="6" applyNumberFormat="1" applyFont="1" applyFill="1" applyBorder="1" applyAlignment="1">
      <alignment vertical="center"/>
    </xf>
    <xf numFmtId="185" fontId="9" fillId="0" borderId="13" xfId="6" applyNumberFormat="1" applyFont="1" applyFill="1" applyBorder="1" applyAlignment="1">
      <alignment vertical="center"/>
    </xf>
    <xf numFmtId="185" fontId="9" fillId="0" borderId="182" xfId="6" applyNumberFormat="1" applyFont="1" applyFill="1" applyBorder="1" applyAlignment="1">
      <alignment horizontal="right" vertical="center" wrapText="1"/>
    </xf>
    <xf numFmtId="185" fontId="9" fillId="0" borderId="181" xfId="6" applyNumberFormat="1" applyFont="1" applyFill="1" applyBorder="1" applyAlignment="1">
      <alignment horizontal="right" vertical="center" wrapText="1"/>
    </xf>
    <xf numFmtId="0" fontId="12" fillId="0" borderId="28" xfId="6" applyFont="1" applyFill="1" applyBorder="1">
      <alignment vertical="center"/>
    </xf>
    <xf numFmtId="3" fontId="13" fillId="0" borderId="0" xfId="6" applyNumberFormat="1" applyFont="1" applyFill="1" applyBorder="1" applyAlignment="1">
      <alignment vertical="center"/>
    </xf>
    <xf numFmtId="186" fontId="9" fillId="0" borderId="0" xfId="6" applyNumberFormat="1" applyFont="1" applyFill="1" applyBorder="1" applyAlignment="1">
      <alignment vertical="center"/>
    </xf>
    <xf numFmtId="3" fontId="13" fillId="0" borderId="28" xfId="6" applyNumberFormat="1" applyFont="1" applyFill="1" applyBorder="1" applyAlignment="1">
      <alignment vertical="center"/>
    </xf>
    <xf numFmtId="186" fontId="13" fillId="0" borderId="28" xfId="6" applyNumberFormat="1" applyFont="1" applyFill="1" applyBorder="1" applyAlignment="1">
      <alignment vertical="center"/>
    </xf>
    <xf numFmtId="3" fontId="13" fillId="0" borderId="5" xfId="6" applyNumberFormat="1" applyFont="1" applyFill="1" applyBorder="1" applyAlignment="1">
      <alignment vertical="center"/>
    </xf>
    <xf numFmtId="3" fontId="13" fillId="2" borderId="28" xfId="6" applyNumberFormat="1" applyFont="1" applyFill="1" applyBorder="1" applyAlignment="1">
      <alignment vertical="center"/>
    </xf>
    <xf numFmtId="185" fontId="9" fillId="2" borderId="28" xfId="6" applyNumberFormat="1" applyFont="1" applyFill="1" applyBorder="1" applyAlignment="1">
      <alignment horizontal="center" vertical="center" wrapText="1"/>
    </xf>
    <xf numFmtId="189" fontId="9" fillId="0" borderId="4" xfId="6" applyNumberFormat="1" applyFont="1" applyFill="1" applyBorder="1" applyAlignment="1">
      <alignment vertical="center"/>
    </xf>
    <xf numFmtId="189" fontId="9" fillId="0" borderId="0" xfId="6" applyNumberFormat="1" applyFont="1" applyFill="1" applyBorder="1" applyAlignment="1">
      <alignment vertical="center"/>
    </xf>
    <xf numFmtId="186" fontId="9" fillId="0" borderId="28" xfId="6" applyNumberFormat="1" applyFont="1" applyFill="1" applyBorder="1" applyAlignment="1">
      <alignment horizontal="right" vertical="center"/>
    </xf>
    <xf numFmtId="3" fontId="13" fillId="0" borderId="0" xfId="6" applyNumberFormat="1" applyFont="1" applyFill="1" applyAlignment="1">
      <alignment vertical="center"/>
    </xf>
    <xf numFmtId="185" fontId="9" fillId="0" borderId="0" xfId="6" applyNumberFormat="1" applyFont="1" applyFill="1" applyAlignment="1">
      <alignment vertical="center"/>
    </xf>
    <xf numFmtId="3" fontId="9" fillId="0" borderId="0" xfId="6" applyNumberFormat="1" applyFont="1" applyFill="1" applyAlignment="1">
      <alignment vertical="center"/>
    </xf>
    <xf numFmtId="184" fontId="9" fillId="0" borderId="0" xfId="6" applyNumberFormat="1" applyFont="1" applyFill="1" applyAlignment="1">
      <alignment vertical="center"/>
    </xf>
    <xf numFmtId="185" fontId="13" fillId="0" borderId="0" xfId="6" applyNumberFormat="1" applyFont="1" applyFill="1" applyAlignment="1">
      <alignment vertical="center"/>
    </xf>
    <xf numFmtId="184" fontId="9" fillId="0" borderId="0" xfId="6" applyNumberFormat="1" applyFont="1" applyFill="1" applyAlignment="1">
      <alignment horizontal="center" vertical="center"/>
    </xf>
    <xf numFmtId="186" fontId="9" fillId="0" borderId="0" xfId="6" applyNumberFormat="1" applyFont="1" applyFill="1" applyAlignment="1">
      <alignment vertical="center"/>
    </xf>
    <xf numFmtId="185" fontId="13" fillId="0" borderId="0" xfId="6" applyNumberFormat="1" applyFont="1" applyFill="1" applyBorder="1" applyAlignment="1">
      <alignment vertical="center"/>
    </xf>
    <xf numFmtId="186" fontId="13" fillId="0" borderId="0" xfId="6" applyNumberFormat="1" applyFont="1" applyFill="1" applyBorder="1" applyAlignment="1">
      <alignment vertical="center"/>
    </xf>
    <xf numFmtId="185" fontId="9" fillId="0" borderId="0" xfId="6" applyNumberFormat="1" applyFont="1" applyFill="1" applyAlignment="1">
      <alignment horizontal="center" vertical="center"/>
    </xf>
    <xf numFmtId="185" fontId="9" fillId="2" borderId="0" xfId="6" applyNumberFormat="1" applyFont="1" applyFill="1" applyAlignment="1">
      <alignment horizontal="center" vertical="center"/>
    </xf>
    <xf numFmtId="186" fontId="13" fillId="0" borderId="0" xfId="6" applyNumberFormat="1" applyFont="1" applyFill="1" applyAlignment="1">
      <alignment vertical="center"/>
    </xf>
    <xf numFmtId="185" fontId="9" fillId="0" borderId="28" xfId="6" applyNumberFormat="1" applyFont="1" applyFill="1" applyBorder="1" applyAlignment="1">
      <alignment horizontal="center" vertical="center" wrapText="1"/>
    </xf>
    <xf numFmtId="185" fontId="13" fillId="0" borderId="0" xfId="7" applyNumberFormat="1" applyFont="1" applyFill="1" applyAlignment="1">
      <alignment vertical="center"/>
    </xf>
    <xf numFmtId="185" fontId="13" fillId="0" borderId="0" xfId="8" applyNumberFormat="1" applyFont="1" applyFill="1" applyAlignment="1">
      <alignment vertical="center"/>
    </xf>
    <xf numFmtId="185" fontId="12" fillId="0" borderId="0" xfId="7" applyNumberFormat="1" applyFont="1" applyFill="1" applyAlignment="1">
      <alignment vertical="center"/>
    </xf>
    <xf numFmtId="0" fontId="16" fillId="0" borderId="0" xfId="0" applyFont="1">
      <alignment vertical="center"/>
    </xf>
    <xf numFmtId="0" fontId="16" fillId="0" borderId="11" xfId="0" applyFont="1" applyBorder="1">
      <alignment vertical="center"/>
    </xf>
    <xf numFmtId="0" fontId="16" fillId="0" borderId="11" xfId="0" quotePrefix="1" applyFont="1" applyBorder="1">
      <alignment vertical="center"/>
    </xf>
    <xf numFmtId="3" fontId="17" fillId="0" borderId="11" xfId="9" applyNumberFormat="1" applyFont="1" applyBorder="1" applyAlignment="1">
      <alignment horizontal="left" vertical="center"/>
    </xf>
    <xf numFmtId="3" fontId="17" fillId="0" borderId="11" xfId="9" applyNumberFormat="1" applyFont="1" applyFill="1" applyBorder="1" applyAlignment="1">
      <alignment horizontal="left" vertical="center"/>
    </xf>
    <xf numFmtId="3" fontId="17" fillId="0" borderId="11" xfId="9" applyNumberFormat="1" applyFont="1" applyFill="1" applyBorder="1">
      <alignment vertical="center"/>
    </xf>
    <xf numFmtId="3" fontId="17" fillId="0" borderId="11" xfId="9" applyNumberFormat="1" applyFont="1" applyBorder="1" applyAlignment="1">
      <alignment horizontal="left" vertical="center" wrapText="1"/>
    </xf>
    <xf numFmtId="0" fontId="16" fillId="0" borderId="0" xfId="0" applyFont="1" applyFill="1">
      <alignment vertical="center"/>
    </xf>
    <xf numFmtId="0" fontId="17" fillId="0" borderId="0" xfId="0" applyFont="1" applyFill="1" applyBorder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 shrinkToFit="1"/>
    </xf>
    <xf numFmtId="3" fontId="17" fillId="0" borderId="11" xfId="9" applyNumberFormat="1" applyFont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2" borderId="0" xfId="3" applyFont="1" applyFill="1" applyBorder="1" applyAlignment="1">
      <alignment horizontal="left" vertical="top"/>
    </xf>
    <xf numFmtId="3" fontId="4" fillId="2" borderId="11" xfId="3" applyNumberFormat="1" applyFont="1" applyFill="1" applyBorder="1" applyAlignment="1">
      <alignment horizontal="center" vertical="center" shrinkToFit="1"/>
    </xf>
    <xf numFmtId="0" fontId="4" fillId="2" borderId="11" xfId="3" applyFont="1" applyFill="1" applyBorder="1" applyAlignment="1">
      <alignment horizontal="left" vertical="top"/>
    </xf>
    <xf numFmtId="0" fontId="4" fillId="2" borderId="0" xfId="3" applyFont="1" applyFill="1" applyBorder="1" applyAlignment="1">
      <alignment wrapText="1"/>
    </xf>
    <xf numFmtId="194" fontId="4" fillId="2" borderId="0" xfId="3" applyNumberFormat="1" applyFont="1" applyFill="1" applyBorder="1" applyAlignment="1">
      <alignment horizontal="center" vertical="center" wrapText="1"/>
    </xf>
    <xf numFmtId="3" fontId="4" fillId="2" borderId="10" xfId="3" applyNumberFormat="1" applyFont="1" applyFill="1" applyBorder="1" applyAlignment="1">
      <alignment horizontal="center" vertical="center" shrinkToFit="1"/>
    </xf>
    <xf numFmtId="3" fontId="4" fillId="2" borderId="10" xfId="3" applyNumberFormat="1" applyFont="1" applyFill="1" applyBorder="1" applyAlignment="1">
      <alignment horizontal="left" vertical="top" shrinkToFit="1"/>
    </xf>
    <xf numFmtId="0" fontId="4" fillId="2" borderId="10" xfId="3" applyFont="1" applyFill="1" applyBorder="1" applyAlignment="1">
      <alignment horizontal="left" vertical="top"/>
    </xf>
    <xf numFmtId="0" fontId="4" fillId="2" borderId="4" xfId="3" applyFont="1" applyFill="1" applyBorder="1" applyAlignment="1">
      <alignment horizontal="left" vertical="top"/>
    </xf>
    <xf numFmtId="181" fontId="4" fillId="2" borderId="0" xfId="3" applyNumberFormat="1" applyFont="1" applyFill="1" applyBorder="1" applyAlignment="1">
      <alignment horizontal="center" wrapText="1"/>
    </xf>
    <xf numFmtId="0" fontId="19" fillId="2" borderId="0" xfId="3" applyFont="1" applyFill="1" applyBorder="1" applyAlignment="1">
      <alignment wrapText="1"/>
    </xf>
    <xf numFmtId="3" fontId="9" fillId="0" borderId="0" xfId="6" applyNumberFormat="1" applyFont="1" applyFill="1" applyBorder="1" applyAlignment="1">
      <alignment horizontal="center" vertical="center"/>
    </xf>
    <xf numFmtId="185" fontId="9" fillId="0" borderId="2" xfId="6" applyNumberFormat="1" applyFont="1" applyFill="1" applyBorder="1" applyAlignment="1">
      <alignment horizontal="center" vertical="center" wrapText="1"/>
    </xf>
    <xf numFmtId="185" fontId="9" fillId="0" borderId="7" xfId="6" applyNumberFormat="1" applyFont="1" applyFill="1" applyBorder="1" applyAlignment="1">
      <alignment horizontal="center" vertical="center" wrapText="1"/>
    </xf>
    <xf numFmtId="184" fontId="9" fillId="0" borderId="0" xfId="6" applyNumberFormat="1" applyFont="1" applyFill="1" applyBorder="1" applyAlignment="1">
      <alignment horizontal="center" vertical="center"/>
    </xf>
    <xf numFmtId="184" fontId="9" fillId="0" borderId="6" xfId="6" applyNumberFormat="1" applyFont="1" applyFill="1" applyBorder="1" applyAlignment="1">
      <alignment horizontal="center" vertical="center"/>
    </xf>
    <xf numFmtId="186" fontId="9" fillId="0" borderId="28" xfId="6" applyNumberFormat="1" applyFont="1" applyFill="1" applyBorder="1" applyAlignment="1">
      <alignment horizontal="center" vertical="center"/>
    </xf>
    <xf numFmtId="186" fontId="9" fillId="0" borderId="1" xfId="6" applyNumberFormat="1" applyFont="1" applyFill="1" applyBorder="1" applyAlignment="1">
      <alignment vertical="center"/>
    </xf>
    <xf numFmtId="186" fontId="9" fillId="0" borderId="28" xfId="6" applyNumberFormat="1" applyFont="1" applyFill="1" applyBorder="1" applyAlignment="1">
      <alignment vertical="center"/>
    </xf>
    <xf numFmtId="186" fontId="9" fillId="0" borderId="2" xfId="6" applyNumberFormat="1" applyFont="1" applyFill="1" applyBorder="1" applyAlignment="1">
      <alignment vertical="center"/>
    </xf>
    <xf numFmtId="185" fontId="9" fillId="0" borderId="1" xfId="6" applyNumberFormat="1" applyFont="1" applyFill="1" applyBorder="1" applyAlignment="1">
      <alignment vertical="center"/>
    </xf>
    <xf numFmtId="185" fontId="9" fillId="0" borderId="28" xfId="6" applyNumberFormat="1" applyFont="1" applyFill="1" applyBorder="1" applyAlignment="1">
      <alignment vertical="center"/>
    </xf>
    <xf numFmtId="185" fontId="9" fillId="0" borderId="2" xfId="6" applyNumberFormat="1" applyFont="1" applyFill="1" applyBorder="1" applyAlignment="1">
      <alignment vertical="center"/>
    </xf>
    <xf numFmtId="185" fontId="9" fillId="0" borderId="3" xfId="6" applyNumberFormat="1" applyFont="1" applyFill="1" applyBorder="1" applyAlignment="1">
      <alignment horizontal="center" vertical="center" wrapText="1"/>
    </xf>
    <xf numFmtId="185" fontId="9" fillId="0" borderId="5" xfId="6" applyNumberFormat="1" applyFont="1" applyFill="1" applyBorder="1" applyAlignment="1">
      <alignment horizontal="center" vertical="center" wrapText="1"/>
    </xf>
    <xf numFmtId="185" fontId="9" fillId="0" borderId="5" xfId="6" applyNumberFormat="1" applyFont="1" applyFill="1" applyBorder="1" applyAlignment="1">
      <alignment vertical="center"/>
    </xf>
    <xf numFmtId="185" fontId="9" fillId="0" borderId="1" xfId="6" applyNumberFormat="1" applyFont="1" applyFill="1" applyBorder="1" applyAlignment="1">
      <alignment wrapText="1"/>
    </xf>
    <xf numFmtId="185" fontId="9" fillId="0" borderId="28" xfId="6" applyNumberFormat="1" applyFont="1" applyFill="1" applyBorder="1" applyAlignment="1">
      <alignment wrapText="1"/>
    </xf>
    <xf numFmtId="185" fontId="9" fillId="0" borderId="28" xfId="6" applyNumberFormat="1" applyFont="1" applyFill="1" applyBorder="1" applyAlignment="1">
      <alignment vertical="center" wrapText="1"/>
    </xf>
    <xf numFmtId="195" fontId="4" fillId="2" borderId="0" xfId="3" applyNumberFormat="1" applyFont="1" applyFill="1" applyBorder="1" applyAlignment="1">
      <alignment horizontal="center" vertical="center" wrapText="1"/>
    </xf>
    <xf numFmtId="0" fontId="19" fillId="2" borderId="0" xfId="3" applyFont="1" applyFill="1" applyBorder="1" applyAlignment="1">
      <alignment horizontal="left" vertical="top"/>
    </xf>
    <xf numFmtId="195" fontId="19" fillId="2" borderId="0" xfId="3" applyNumberFormat="1" applyFont="1" applyFill="1" applyBorder="1" applyAlignment="1">
      <alignment horizontal="center" vertical="center" wrapText="1"/>
    </xf>
    <xf numFmtId="196" fontId="4" fillId="2" borderId="0" xfId="3" applyNumberFormat="1" applyFont="1" applyFill="1" applyBorder="1" applyAlignment="1">
      <alignment horizontal="center" wrapText="1"/>
    </xf>
    <xf numFmtId="196" fontId="19" fillId="2" borderId="0" xfId="3" applyNumberFormat="1" applyFont="1" applyFill="1" applyBorder="1" applyAlignment="1">
      <alignment horizontal="center" wrapText="1"/>
    </xf>
    <xf numFmtId="0" fontId="0" fillId="0" borderId="11" xfId="0" applyBorder="1">
      <alignment vertical="center"/>
    </xf>
    <xf numFmtId="0" fontId="0" fillId="0" borderId="11" xfId="0" quotePrefix="1" applyBorder="1">
      <alignment vertical="center"/>
    </xf>
    <xf numFmtId="3" fontId="9" fillId="0" borderId="28" xfId="6" applyNumberFormat="1" applyFont="1" applyBorder="1" applyAlignment="1">
      <alignment horizontal="center" vertical="center" wrapText="1"/>
    </xf>
    <xf numFmtId="3" fontId="9" fillId="0" borderId="0" xfId="6" applyNumberFormat="1" applyFont="1" applyAlignment="1">
      <alignment horizontal="center" vertical="center"/>
    </xf>
    <xf numFmtId="184" fontId="9" fillId="0" borderId="0" xfId="6" applyNumberFormat="1" applyFont="1" applyAlignment="1">
      <alignment horizontal="center" vertical="center"/>
    </xf>
    <xf numFmtId="3" fontId="9" fillId="0" borderId="5" xfId="6" applyNumberFormat="1" applyFont="1" applyBorder="1" applyAlignment="1">
      <alignment horizontal="center" vertical="center" wrapText="1"/>
    </xf>
    <xf numFmtId="3" fontId="9" fillId="0" borderId="0" xfId="6" applyNumberFormat="1" applyFont="1" applyAlignment="1">
      <alignment horizontal="center" vertical="center" wrapText="1"/>
    </xf>
    <xf numFmtId="185" fontId="9" fillId="0" borderId="5" xfId="6" applyNumberFormat="1" applyFont="1" applyBorder="1" applyAlignment="1">
      <alignment vertical="center" wrapText="1"/>
    </xf>
    <xf numFmtId="184" fontId="9" fillId="0" borderId="0" xfId="6" applyNumberFormat="1" applyFont="1" applyAlignment="1">
      <alignment vertical="center" wrapText="1"/>
    </xf>
    <xf numFmtId="184" fontId="9" fillId="0" borderId="0" xfId="6" applyNumberFormat="1" applyFont="1" applyAlignment="1">
      <alignment horizontal="center" vertical="center" wrapText="1"/>
    </xf>
    <xf numFmtId="184" fontId="9" fillId="0" borderId="6" xfId="6" applyNumberFormat="1" applyFont="1" applyBorder="1" applyAlignment="1">
      <alignment horizontal="center" vertical="center" wrapText="1"/>
    </xf>
    <xf numFmtId="185" fontId="9" fillId="0" borderId="28" xfId="6" applyNumberFormat="1" applyFont="1" applyBorder="1" applyAlignment="1">
      <alignment vertical="center" wrapText="1"/>
    </xf>
    <xf numFmtId="185" fontId="9" fillId="0" borderId="5" xfId="6" applyNumberFormat="1" applyFont="1" applyBorder="1" applyAlignment="1">
      <alignment horizontal="center" vertical="center" wrapText="1"/>
    </xf>
    <xf numFmtId="3" fontId="9" fillId="0" borderId="6" xfId="6" applyNumberFormat="1" applyFont="1" applyBorder="1" applyAlignment="1">
      <alignment horizontal="center" vertical="center" wrapText="1"/>
    </xf>
    <xf numFmtId="186" fontId="9" fillId="0" borderId="0" xfId="6" applyNumberFormat="1" applyFont="1" applyAlignment="1">
      <alignment horizontal="center" vertical="center" wrapText="1"/>
    </xf>
    <xf numFmtId="0" fontId="12" fillId="0" borderId="0" xfId="6" applyFont="1" applyAlignment="1">
      <alignment vertical="center"/>
    </xf>
    <xf numFmtId="184" fontId="9" fillId="0" borderId="164" xfId="6" applyNumberFormat="1" applyFont="1" applyBorder="1" applyAlignment="1">
      <alignment horizontal="center" vertical="center"/>
    </xf>
    <xf numFmtId="184" fontId="9" fillId="0" borderId="6" xfId="6" applyNumberFormat="1" applyFont="1" applyBorder="1" applyAlignment="1">
      <alignment horizontal="center" vertical="center"/>
    </xf>
    <xf numFmtId="184" fontId="9" fillId="0" borderId="163" xfId="6" applyNumberFormat="1" applyFont="1" applyBorder="1" applyAlignment="1">
      <alignment horizontal="center" vertical="center" wrapText="1"/>
    </xf>
    <xf numFmtId="185" fontId="9" fillId="0" borderId="5" xfId="6" applyNumberFormat="1" applyFont="1" applyBorder="1" applyAlignment="1">
      <alignment vertical="center"/>
    </xf>
    <xf numFmtId="184" fontId="9" fillId="0" borderId="164" xfId="6" applyNumberFormat="1" applyFont="1" applyBorder="1" applyAlignment="1">
      <alignment vertical="center"/>
    </xf>
    <xf numFmtId="185" fontId="9" fillId="0" borderId="162" xfId="6" applyNumberFormat="1" applyFont="1" applyBorder="1" applyAlignment="1">
      <alignment horizontal="center" vertical="center" wrapText="1"/>
    </xf>
    <xf numFmtId="185" fontId="9" fillId="0" borderId="164" xfId="6" applyNumberFormat="1" applyFont="1" applyBorder="1" applyAlignment="1">
      <alignment horizontal="center" vertical="center" wrapText="1"/>
    </xf>
    <xf numFmtId="185" fontId="9" fillId="0" borderId="163" xfId="6" applyNumberFormat="1" applyFont="1" applyBorder="1" applyAlignment="1">
      <alignment horizontal="center" vertical="center" wrapText="1"/>
    </xf>
    <xf numFmtId="3" fontId="9" fillId="0" borderId="2" xfId="6" applyNumberFormat="1" applyFont="1" applyBorder="1" applyAlignment="1">
      <alignment horizontal="center" vertical="center" wrapText="1"/>
    </xf>
    <xf numFmtId="185" fontId="9" fillId="0" borderId="2" xfId="6" applyNumberFormat="1" applyFont="1" applyBorder="1" applyAlignment="1">
      <alignment horizontal="center" vertical="center" wrapText="1"/>
    </xf>
    <xf numFmtId="3" fontId="9" fillId="0" borderId="9" xfId="6" applyNumberFormat="1" applyFont="1" applyBorder="1" applyAlignment="1">
      <alignment vertical="center" wrapText="1"/>
    </xf>
    <xf numFmtId="3" fontId="9" fillId="0" borderId="9" xfId="6" applyNumberFormat="1" applyFont="1" applyBorder="1" applyAlignment="1">
      <alignment vertical="center"/>
    </xf>
    <xf numFmtId="3" fontId="9" fillId="0" borderId="0" xfId="6" applyNumberFormat="1" applyFont="1" applyAlignment="1">
      <alignment vertical="center"/>
    </xf>
    <xf numFmtId="185" fontId="9" fillId="0" borderId="9" xfId="6" applyNumberFormat="1" applyFont="1" applyBorder="1" applyAlignment="1">
      <alignment horizontal="right" vertical="center"/>
    </xf>
    <xf numFmtId="184" fontId="9" fillId="0" borderId="9" xfId="6" applyNumberFormat="1" applyFont="1" applyBorder="1" applyAlignment="1">
      <alignment horizontal="right" vertical="center"/>
    </xf>
    <xf numFmtId="185" fontId="13" fillId="0" borderId="9" xfId="6" applyNumberFormat="1" applyFont="1" applyBorder="1" applyAlignment="1">
      <alignment vertical="center"/>
    </xf>
    <xf numFmtId="185" fontId="9" fillId="0" borderId="9" xfId="6" applyNumberFormat="1" applyFont="1" applyBorder="1" applyAlignment="1">
      <alignment horizontal="right" vertical="center" wrapText="1"/>
    </xf>
    <xf numFmtId="184" fontId="9" fillId="0" borderId="9" xfId="6" applyNumberFormat="1" applyFont="1" applyBorder="1" applyAlignment="1">
      <alignment horizontal="right" vertical="center" wrapText="1"/>
    </xf>
    <xf numFmtId="184" fontId="9" fillId="0" borderId="9" xfId="6" applyNumberFormat="1" applyFont="1" applyBorder="1" applyAlignment="1">
      <alignment horizontal="center" vertical="center" wrapText="1"/>
    </xf>
    <xf numFmtId="186" fontId="9" fillId="0" borderId="9" xfId="6" applyNumberFormat="1" applyFont="1" applyBorder="1" applyAlignment="1">
      <alignment horizontal="right" vertical="center" wrapText="1"/>
    </xf>
    <xf numFmtId="185" fontId="13" fillId="0" borderId="8" xfId="6" applyNumberFormat="1" applyFont="1" applyBorder="1" applyAlignment="1">
      <alignment vertical="center"/>
    </xf>
    <xf numFmtId="186" fontId="9" fillId="0" borderId="8" xfId="6" applyNumberFormat="1" applyFont="1" applyBorder="1" applyAlignment="1">
      <alignment vertical="center" wrapText="1"/>
    </xf>
    <xf numFmtId="186" fontId="9" fillId="0" borderId="0" xfId="6" applyNumberFormat="1" applyFont="1" applyAlignment="1">
      <alignment vertical="center" wrapText="1"/>
    </xf>
    <xf numFmtId="186" fontId="13" fillId="0" borderId="8" xfId="6" applyNumberFormat="1" applyFont="1" applyBorder="1" applyAlignment="1">
      <alignment vertical="center"/>
    </xf>
    <xf numFmtId="185" fontId="9" fillId="0" borderId="0" xfId="6" applyNumberFormat="1" applyFont="1" applyAlignment="1">
      <alignment vertical="center" wrapText="1"/>
    </xf>
    <xf numFmtId="185" fontId="9" fillId="0" borderId="4" xfId="6" applyNumberFormat="1" applyFont="1" applyBorder="1" applyAlignment="1">
      <alignment horizontal="right" vertical="center" wrapText="1"/>
    </xf>
    <xf numFmtId="185" fontId="9" fillId="0" borderId="4" xfId="6" applyNumberFormat="1" applyFont="1" applyBorder="1" applyAlignment="1">
      <alignment horizontal="center" vertical="center" wrapText="1"/>
    </xf>
    <xf numFmtId="185" fontId="9" fillId="0" borderId="8" xfId="6" applyNumberFormat="1" applyFont="1" applyBorder="1" applyAlignment="1">
      <alignment vertical="center" wrapText="1"/>
    </xf>
    <xf numFmtId="185" fontId="9" fillId="0" borderId="9" xfId="6" applyNumberFormat="1" applyFont="1" applyBorder="1" applyAlignment="1">
      <alignment vertical="center" wrapText="1"/>
    </xf>
    <xf numFmtId="185" fontId="9" fillId="0" borderId="9" xfId="6" applyNumberFormat="1" applyFont="1" applyBorder="1" applyAlignment="1">
      <alignment horizontal="center" vertical="center" wrapText="1"/>
    </xf>
    <xf numFmtId="3" fontId="9" fillId="0" borderId="171" xfId="6" applyNumberFormat="1" applyFont="1" applyBorder="1" applyAlignment="1">
      <alignment horizontal="distributed" vertical="center"/>
    </xf>
    <xf numFmtId="3" fontId="9" fillId="0" borderId="5" xfId="6" applyNumberFormat="1" applyFont="1" applyBorder="1" applyAlignment="1">
      <alignment horizontal="distributed" vertical="center"/>
    </xf>
    <xf numFmtId="186" fontId="9" fillId="0" borderId="1" xfId="6" applyNumberFormat="1" applyFont="1" applyBorder="1" applyAlignment="1">
      <alignment vertical="center"/>
    </xf>
    <xf numFmtId="186" fontId="9" fillId="0" borderId="5" xfId="6" applyNumberFormat="1" applyFont="1" applyBorder="1" applyAlignment="1">
      <alignment vertical="center"/>
    </xf>
    <xf numFmtId="3" fontId="9" fillId="0" borderId="176" xfId="6" applyNumberFormat="1" applyFont="1" applyBorder="1" applyAlignment="1">
      <alignment horizontal="distributed" vertical="center"/>
    </xf>
    <xf numFmtId="185" fontId="9" fillId="0" borderId="28" xfId="6" applyNumberFormat="1" applyFont="1" applyBorder="1" applyAlignment="1">
      <alignment vertical="center"/>
    </xf>
    <xf numFmtId="186" fontId="9" fillId="0" borderId="28" xfId="6" applyNumberFormat="1" applyFont="1" applyBorder="1" applyAlignment="1">
      <alignment vertical="center"/>
    </xf>
    <xf numFmtId="185" fontId="9" fillId="0" borderId="0" xfId="6" applyNumberFormat="1" applyFont="1" applyAlignment="1">
      <alignment vertical="center"/>
    </xf>
    <xf numFmtId="3" fontId="9" fillId="0" borderId="178" xfId="6" applyNumberFormat="1" applyFont="1" applyBorder="1" applyAlignment="1">
      <alignment horizontal="distributed" vertical="center"/>
    </xf>
    <xf numFmtId="3" fontId="13" fillId="0" borderId="28" xfId="6" applyNumberFormat="1" applyFont="1" applyBorder="1" applyAlignment="1">
      <alignment vertical="center"/>
    </xf>
    <xf numFmtId="3" fontId="13" fillId="0" borderId="5" xfId="6" applyNumberFormat="1" applyFont="1" applyBorder="1" applyAlignment="1">
      <alignment vertical="center"/>
    </xf>
    <xf numFmtId="189" fontId="9" fillId="0" borderId="4" xfId="6" applyNumberFormat="1" applyFont="1" applyBorder="1" applyAlignment="1">
      <alignment vertical="center"/>
    </xf>
    <xf numFmtId="189" fontId="9" fillId="0" borderId="0" xfId="6" applyNumberFormat="1" applyFont="1" applyAlignment="1">
      <alignment vertical="center"/>
    </xf>
    <xf numFmtId="186" fontId="9" fillId="0" borderId="28" xfId="6" applyNumberFormat="1" applyFont="1" applyBorder="1" applyAlignment="1">
      <alignment horizontal="right" vertical="center"/>
    </xf>
    <xf numFmtId="186" fontId="9" fillId="0" borderId="2" xfId="6" applyNumberFormat="1" applyFont="1" applyBorder="1" applyAlignment="1">
      <alignment vertical="center"/>
    </xf>
    <xf numFmtId="185" fontId="14" fillId="0" borderId="0" xfId="1" applyNumberFormat="1" applyFont="1" applyAlignment="1">
      <alignment vertical="center"/>
    </xf>
    <xf numFmtId="185" fontId="13" fillId="0" borderId="0" xfId="1" applyNumberFormat="1" applyFont="1" applyAlignment="1">
      <alignment vertical="center"/>
    </xf>
    <xf numFmtId="185" fontId="12" fillId="0" borderId="0" xfId="1" applyNumberFormat="1" applyFont="1" applyAlignment="1">
      <alignment vertical="center"/>
    </xf>
    <xf numFmtId="0" fontId="13" fillId="0" borderId="0" xfId="1" applyFont="1" applyAlignment="1">
      <alignment horizontal="center"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 wrapText="1"/>
    </xf>
    <xf numFmtId="0" fontId="12" fillId="0" borderId="0" xfId="1" applyFont="1" applyAlignment="1">
      <alignment vertical="center" wrapText="1"/>
    </xf>
    <xf numFmtId="0" fontId="13" fillId="0" borderId="12" xfId="1" applyFont="1" applyBorder="1" applyAlignment="1">
      <alignment vertical="center" wrapText="1"/>
    </xf>
    <xf numFmtId="0" fontId="13" fillId="0" borderId="10" xfId="1" applyFont="1" applyBorder="1" applyAlignment="1">
      <alignment vertical="center" wrapText="1"/>
    </xf>
    <xf numFmtId="0" fontId="12" fillId="0" borderId="11" xfId="1" applyFont="1" applyBorder="1" applyAlignment="1">
      <alignment vertical="center"/>
    </xf>
    <xf numFmtId="0" fontId="12" fillId="0" borderId="0" xfId="1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12" fillId="0" borderId="0" xfId="8" applyFont="1" applyAlignment="1">
      <alignment vertical="center"/>
    </xf>
    <xf numFmtId="191" fontId="13" fillId="0" borderId="0" xfId="1" applyNumberFormat="1" applyFont="1" applyAlignment="1">
      <alignment horizontal="center" vertical="center" wrapText="1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3" fontId="14" fillId="0" borderId="0" xfId="6" applyNumberFormat="1" applyFont="1" applyAlignment="1">
      <alignment vertical="center"/>
    </xf>
    <xf numFmtId="0" fontId="13" fillId="0" borderId="0" xfId="1" applyFont="1"/>
    <xf numFmtId="3" fontId="9" fillId="0" borderId="0" xfId="6" applyNumberFormat="1" applyFont="1" applyAlignment="1">
      <alignment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9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3" xfId="0" quotePrefix="1" applyBorder="1" applyAlignment="1">
      <alignment horizontal="right" vertical="center"/>
    </xf>
    <xf numFmtId="0" fontId="32" fillId="0" borderId="0" xfId="0" applyFont="1">
      <alignment vertical="center"/>
    </xf>
    <xf numFmtId="0" fontId="21" fillId="2" borderId="0" xfId="0" applyFont="1" applyFill="1" applyBorder="1" applyAlignment="1" applyProtection="1">
      <alignment vertical="center"/>
    </xf>
    <xf numFmtId="0" fontId="21" fillId="0" borderId="11" xfId="0" applyFont="1" applyBorder="1" applyAlignment="1" applyProtection="1">
      <alignment vertical="center"/>
    </xf>
    <xf numFmtId="0" fontId="21" fillId="2" borderId="0" xfId="0" applyFont="1" applyFill="1" applyAlignment="1" applyProtection="1">
      <alignment vertical="center"/>
    </xf>
    <xf numFmtId="0" fontId="21" fillId="0" borderId="10" xfId="0" applyFont="1" applyBorder="1" applyAlignment="1" applyProtection="1">
      <alignment vertical="center"/>
    </xf>
    <xf numFmtId="0" fontId="21" fillId="2" borderId="0" xfId="0" applyFont="1" applyFill="1" applyBorder="1" applyAlignment="1" applyProtection="1">
      <alignment horizontal="right" vertical="center"/>
    </xf>
    <xf numFmtId="0" fontId="22" fillId="2" borderId="0" xfId="0" applyFont="1" applyFill="1" applyBorder="1" applyAlignment="1" applyProtection="1">
      <alignment vertical="center"/>
    </xf>
    <xf numFmtId="0" fontId="22" fillId="2" borderId="0" xfId="0" applyFont="1" applyFill="1" applyAlignment="1" applyProtection="1">
      <alignment vertical="center"/>
    </xf>
    <xf numFmtId="0" fontId="21" fillId="2" borderId="4" xfId="0" applyFont="1" applyFill="1" applyBorder="1" applyAlignment="1" applyProtection="1">
      <alignment vertical="center"/>
    </xf>
    <xf numFmtId="0" fontId="21" fillId="2" borderId="0" xfId="0" applyNumberFormat="1" applyFont="1" applyFill="1" applyBorder="1" applyAlignment="1" applyProtection="1">
      <alignment vertical="center"/>
    </xf>
    <xf numFmtId="0" fontId="21" fillId="2" borderId="0" xfId="0" applyNumberFormat="1" applyFont="1" applyFill="1" applyBorder="1" applyAlignment="1" applyProtection="1">
      <alignment horizontal="center" vertical="center"/>
    </xf>
    <xf numFmtId="0" fontId="21" fillId="2" borderId="0" xfId="0" applyFont="1" applyFill="1" applyBorder="1" applyAlignment="1" applyProtection="1">
      <alignment horizontal="distributed" vertical="center"/>
    </xf>
    <xf numFmtId="0" fontId="21" fillId="2" borderId="11" xfId="0" applyFont="1" applyFill="1" applyBorder="1" applyAlignment="1" applyProtection="1">
      <alignment vertical="center"/>
    </xf>
    <xf numFmtId="0" fontId="21" fillId="2" borderId="0" xfId="0" applyFont="1" applyFill="1" applyAlignment="1" applyProtection="1">
      <alignment vertical="center" shrinkToFit="1"/>
    </xf>
    <xf numFmtId="0" fontId="21" fillId="2" borderId="11" xfId="0" applyFont="1" applyFill="1" applyBorder="1" applyProtection="1">
      <alignment vertical="center"/>
    </xf>
    <xf numFmtId="0" fontId="21" fillId="2" borderId="10" xfId="0" applyFont="1" applyFill="1" applyBorder="1" applyProtection="1">
      <alignment vertical="center"/>
    </xf>
    <xf numFmtId="0" fontId="21" fillId="2" borderId="0" xfId="0" applyFont="1" applyFill="1" applyProtection="1">
      <alignment vertical="center"/>
    </xf>
    <xf numFmtId="0" fontId="21" fillId="2" borderId="8" xfId="0" applyFont="1" applyFill="1" applyBorder="1" applyAlignment="1" applyProtection="1">
      <alignment vertical="center"/>
    </xf>
    <xf numFmtId="0" fontId="21" fillId="2" borderId="10" xfId="0" applyFont="1" applyFill="1" applyBorder="1" applyAlignment="1" applyProtection="1">
      <alignment vertical="center"/>
    </xf>
    <xf numFmtId="0" fontId="21" fillId="2" borderId="0" xfId="0" applyFont="1" applyFill="1" applyBorder="1" applyAlignment="1" applyProtection="1">
      <alignment horizontal="distributed" vertical="center" shrinkToFit="1"/>
    </xf>
    <xf numFmtId="0" fontId="21" fillId="2" borderId="0" xfId="0" applyFont="1" applyFill="1" applyBorder="1" applyAlignment="1" applyProtection="1">
      <alignment vertical="center" shrinkToFit="1"/>
    </xf>
    <xf numFmtId="0" fontId="21" fillId="2" borderId="12" xfId="0" applyFont="1" applyFill="1" applyBorder="1" applyProtection="1">
      <alignment vertical="center"/>
    </xf>
    <xf numFmtId="0" fontId="21" fillId="2" borderId="9" xfId="0" applyFont="1" applyFill="1" applyBorder="1" applyAlignment="1" applyProtection="1">
      <alignment horizontal="center" vertical="center" shrinkToFit="1"/>
    </xf>
    <xf numFmtId="32" fontId="21" fillId="2" borderId="11" xfId="0" applyNumberFormat="1" applyFont="1" applyFill="1" applyBorder="1" applyProtection="1">
      <alignment vertical="center"/>
    </xf>
    <xf numFmtId="32" fontId="21" fillId="2" borderId="0" xfId="0" applyNumberFormat="1" applyFont="1" applyFill="1" applyBorder="1" applyProtection="1">
      <alignment vertical="center"/>
    </xf>
    <xf numFmtId="0" fontId="21" fillId="2" borderId="8" xfId="0" applyFont="1" applyFill="1" applyBorder="1" applyAlignment="1" applyProtection="1">
      <alignment horizontal="left" vertical="center"/>
    </xf>
    <xf numFmtId="0" fontId="21" fillId="2" borderId="0" xfId="0" applyNumberFormat="1" applyFont="1" applyFill="1" applyBorder="1" applyAlignment="1" applyProtection="1">
      <alignment vertical="center" shrinkToFit="1"/>
    </xf>
    <xf numFmtId="0" fontId="21" fillId="2" borderId="0" xfId="0" applyNumberFormat="1" applyFont="1" applyFill="1" applyBorder="1" applyAlignment="1" applyProtection="1">
      <alignment horizontal="center" vertical="center" shrinkToFit="1"/>
    </xf>
    <xf numFmtId="0" fontId="21" fillId="2" borderId="3" xfId="0" applyNumberFormat="1" applyFont="1" applyFill="1" applyBorder="1" applyAlignment="1" applyProtection="1">
      <alignment vertical="center"/>
    </xf>
    <xf numFmtId="0" fontId="21" fillId="2" borderId="4" xfId="0" applyNumberFormat="1" applyFont="1" applyFill="1" applyBorder="1" applyAlignment="1" applyProtection="1">
      <alignment vertical="center"/>
    </xf>
    <xf numFmtId="0" fontId="21" fillId="2" borderId="4" xfId="0" applyFont="1" applyFill="1" applyBorder="1" applyAlignment="1" applyProtection="1">
      <alignment vertical="center" shrinkToFit="1"/>
    </xf>
    <xf numFmtId="0" fontId="21" fillId="2" borderId="29" xfId="0" applyFont="1" applyFill="1" applyBorder="1" applyAlignment="1" applyProtection="1">
      <alignment vertical="center" shrinkToFit="1"/>
    </xf>
    <xf numFmtId="0" fontId="21" fillId="2" borderId="7" xfId="0" applyNumberFormat="1" applyFont="1" applyFill="1" applyBorder="1" applyAlignment="1" applyProtection="1">
      <alignment vertical="center"/>
    </xf>
    <xf numFmtId="0" fontId="21" fillId="2" borderId="8" xfId="0" applyNumberFormat="1" applyFont="1" applyFill="1" applyBorder="1" applyAlignment="1" applyProtection="1">
      <alignment vertical="center"/>
    </xf>
    <xf numFmtId="0" fontId="21" fillId="2" borderId="8" xfId="0" applyFont="1" applyFill="1" applyBorder="1" applyAlignment="1" applyProtection="1">
      <alignment vertical="center" shrinkToFit="1"/>
    </xf>
    <xf numFmtId="0" fontId="21" fillId="2" borderId="13" xfId="0" applyFont="1" applyFill="1" applyBorder="1" applyAlignment="1" applyProtection="1">
      <alignment vertical="center" shrinkToFit="1"/>
    </xf>
    <xf numFmtId="0" fontId="21" fillId="2" borderId="11" xfId="0" applyFont="1" applyFill="1" applyBorder="1" applyAlignment="1" applyProtection="1">
      <alignment vertical="center" shrinkToFit="1"/>
    </xf>
    <xf numFmtId="177" fontId="21" fillId="2" borderId="0" xfId="0" applyNumberFormat="1" applyFont="1" applyFill="1" applyBorder="1" applyAlignment="1" applyProtection="1">
      <alignment horizontal="center" vertical="center" shrinkToFit="1"/>
    </xf>
    <xf numFmtId="177" fontId="21" fillId="2" borderId="11" xfId="0" applyNumberFormat="1" applyFont="1" applyFill="1" applyBorder="1" applyAlignment="1" applyProtection="1">
      <alignment vertical="center" shrinkToFit="1"/>
    </xf>
    <xf numFmtId="0" fontId="28" fillId="2" borderId="0" xfId="0" applyFont="1" applyFill="1" applyAlignment="1" applyProtection="1">
      <alignment vertical="center"/>
    </xf>
    <xf numFmtId="0" fontId="21" fillId="0" borderId="0" xfId="0" applyFont="1" applyFill="1" applyProtection="1">
      <alignment vertical="center"/>
    </xf>
    <xf numFmtId="0" fontId="21" fillId="0" borderId="0" xfId="0" applyFont="1" applyFill="1" applyAlignment="1" applyProtection="1">
      <alignment vertical="center" shrinkToFit="1"/>
    </xf>
    <xf numFmtId="0" fontId="21" fillId="0" borderId="0" xfId="0" applyFont="1" applyFill="1" applyAlignment="1" applyProtection="1">
      <alignment horizontal="center" vertical="center" shrinkToFit="1"/>
    </xf>
    <xf numFmtId="0" fontId="21" fillId="0" borderId="0" xfId="0" applyFont="1" applyFill="1" applyAlignment="1" applyProtection="1">
      <alignment vertical="center"/>
    </xf>
    <xf numFmtId="0" fontId="21" fillId="0" borderId="0" xfId="0" applyFont="1" applyFill="1" applyBorder="1" applyAlignment="1" applyProtection="1">
      <alignment vertical="center" shrinkToFit="1"/>
    </xf>
    <xf numFmtId="0" fontId="21" fillId="2" borderId="14" xfId="1" applyFont="1" applyFill="1" applyBorder="1" applyAlignment="1" applyProtection="1">
      <alignment vertical="center"/>
    </xf>
    <xf numFmtId="0" fontId="21" fillId="2" borderId="5" xfId="0" applyFont="1" applyFill="1" applyBorder="1" applyAlignment="1" applyProtection="1">
      <alignment vertical="center" shrinkToFit="1"/>
    </xf>
    <xf numFmtId="0" fontId="21" fillId="2" borderId="10" xfId="0" applyFont="1" applyFill="1" applyBorder="1" applyAlignment="1" applyProtection="1">
      <alignment vertical="center" shrinkToFit="1"/>
    </xf>
    <xf numFmtId="0" fontId="21" fillId="2" borderId="4" xfId="1" applyFont="1" applyFill="1" applyBorder="1" applyAlignment="1" applyProtection="1">
      <alignment vertical="center" shrinkToFit="1"/>
    </xf>
    <xf numFmtId="0" fontId="21" fillId="2" borderId="4" xfId="1" applyFont="1" applyFill="1" applyBorder="1" applyAlignment="1" applyProtection="1">
      <alignment horizontal="center" vertical="center" shrinkToFit="1"/>
    </xf>
    <xf numFmtId="176" fontId="21" fillId="2" borderId="4" xfId="1" applyNumberFormat="1" applyFont="1" applyFill="1" applyBorder="1" applyAlignment="1" applyProtection="1">
      <alignment horizontal="center" vertical="center" shrinkToFit="1"/>
    </xf>
    <xf numFmtId="0" fontId="21" fillId="2" borderId="8" xfId="1" applyFont="1" applyFill="1" applyBorder="1" applyAlignment="1" applyProtection="1">
      <alignment vertical="center"/>
    </xf>
    <xf numFmtId="0" fontId="21" fillId="2" borderId="8" xfId="1" applyFont="1" applyFill="1" applyBorder="1" applyAlignment="1" applyProtection="1">
      <alignment vertical="center" shrinkToFit="1"/>
    </xf>
    <xf numFmtId="0" fontId="21" fillId="2" borderId="28" xfId="1" applyFont="1" applyFill="1" applyBorder="1" applyAlignment="1" applyProtection="1">
      <alignment vertical="center" textRotation="255" shrinkToFit="1"/>
    </xf>
    <xf numFmtId="0" fontId="21" fillId="2" borderId="5" xfId="1" applyFont="1" applyFill="1" applyBorder="1" applyAlignment="1" applyProtection="1">
      <alignment vertical="center" shrinkToFit="1"/>
    </xf>
    <xf numFmtId="0" fontId="21" fillId="2" borderId="0" xfId="1" applyFont="1" applyFill="1" applyBorder="1" applyAlignment="1" applyProtection="1">
      <alignment vertical="center" shrinkToFit="1"/>
    </xf>
    <xf numFmtId="0" fontId="21" fillId="2" borderId="35" xfId="1" applyFont="1" applyFill="1" applyBorder="1" applyAlignment="1" applyProtection="1">
      <alignment vertical="center" shrinkToFit="1"/>
    </xf>
    <xf numFmtId="0" fontId="21" fillId="2" borderId="2" xfId="1" applyFont="1" applyFill="1" applyBorder="1" applyAlignment="1" applyProtection="1">
      <alignment vertical="center" textRotation="255" shrinkToFit="1"/>
    </xf>
    <xf numFmtId="176" fontId="21" fillId="2" borderId="0" xfId="1" applyNumberFormat="1" applyFont="1" applyFill="1" applyBorder="1" applyAlignment="1" applyProtection="1">
      <alignment horizontal="center" vertical="center" shrinkToFit="1"/>
    </xf>
    <xf numFmtId="0" fontId="21" fillId="2" borderId="1" xfId="1" applyFont="1" applyFill="1" applyBorder="1" applyAlignment="1" applyProtection="1">
      <alignment vertical="center" textRotation="255" shrinkToFit="1"/>
    </xf>
    <xf numFmtId="0" fontId="21" fillId="2" borderId="1" xfId="0" applyFont="1" applyFill="1" applyBorder="1" applyAlignment="1" applyProtection="1">
      <alignment vertical="center" shrinkToFit="1"/>
    </xf>
    <xf numFmtId="0" fontId="21" fillId="2" borderId="11" xfId="1" applyFont="1" applyFill="1" applyBorder="1" applyAlignment="1" applyProtection="1">
      <alignment horizontal="center" vertical="center" textRotation="255" shrinkToFit="1"/>
    </xf>
    <xf numFmtId="0" fontId="21" fillId="2" borderId="11" xfId="1" applyFont="1" applyFill="1" applyBorder="1" applyAlignment="1" applyProtection="1">
      <alignment vertical="center" textRotation="255" shrinkToFit="1"/>
    </xf>
    <xf numFmtId="0" fontId="21" fillId="2" borderId="0" xfId="0" applyNumberFormat="1" applyFont="1" applyFill="1" applyAlignment="1" applyProtection="1">
      <alignment vertical="center" shrinkToFit="1"/>
    </xf>
    <xf numFmtId="0" fontId="21" fillId="2" borderId="7" xfId="0" applyFont="1" applyFill="1" applyBorder="1" applyAlignment="1" applyProtection="1">
      <alignment vertical="center" shrinkToFit="1"/>
    </xf>
    <xf numFmtId="0" fontId="21" fillId="2" borderId="1" xfId="1" applyFont="1" applyFill="1" applyBorder="1" applyAlignment="1" applyProtection="1">
      <alignment horizontal="center" vertical="top" textRotation="255" shrinkToFit="1"/>
    </xf>
    <xf numFmtId="0" fontId="21" fillId="2" borderId="0" xfId="0" applyFont="1" applyFill="1" applyBorder="1" applyProtection="1">
      <alignment vertical="center"/>
    </xf>
    <xf numFmtId="0" fontId="21" fillId="2" borderId="0" xfId="1" applyFont="1" applyFill="1" applyBorder="1" applyAlignment="1" applyProtection="1">
      <alignment horizontal="center" vertical="center" textRotation="255" shrinkToFit="1"/>
    </xf>
    <xf numFmtId="0" fontId="21" fillId="2" borderId="0" xfId="1" applyFont="1" applyFill="1" applyBorder="1" applyAlignment="1" applyProtection="1">
      <alignment horizontal="center" vertical="center" shrinkToFit="1"/>
    </xf>
    <xf numFmtId="0" fontId="21" fillId="2" borderId="121" xfId="0" applyFont="1" applyFill="1" applyBorder="1" applyAlignment="1" applyProtection="1">
      <alignment vertical="center" shrinkToFit="1"/>
    </xf>
    <xf numFmtId="0" fontId="21" fillId="2" borderId="120" xfId="0" applyFont="1" applyFill="1" applyBorder="1" applyAlignment="1" applyProtection="1">
      <alignment vertical="center" shrinkToFit="1"/>
    </xf>
    <xf numFmtId="0" fontId="21" fillId="2" borderId="121" xfId="1" applyFont="1" applyFill="1" applyBorder="1" applyAlignment="1" applyProtection="1">
      <alignment vertical="center" shrinkToFit="1"/>
    </xf>
    <xf numFmtId="0" fontId="21" fillId="2" borderId="135" xfId="0" applyFont="1" applyFill="1" applyBorder="1" applyAlignment="1" applyProtection="1">
      <alignment vertical="center" shrinkToFit="1"/>
    </xf>
    <xf numFmtId="0" fontId="21" fillId="2" borderId="200" xfId="0" applyFont="1" applyFill="1" applyBorder="1" applyAlignment="1" applyProtection="1">
      <alignment vertical="center" shrinkToFit="1"/>
    </xf>
    <xf numFmtId="0" fontId="21" fillId="2" borderId="136" xfId="0" applyFont="1" applyFill="1" applyBorder="1" applyAlignment="1" applyProtection="1">
      <alignment vertical="center" shrinkToFit="1"/>
    </xf>
    <xf numFmtId="0" fontId="21" fillId="2" borderId="120" xfId="1" applyFont="1" applyFill="1" applyBorder="1" applyAlignment="1" applyProtection="1">
      <alignment vertical="center" shrinkToFit="1"/>
    </xf>
    <xf numFmtId="0" fontId="21" fillId="2" borderId="123" xfId="1" applyFont="1" applyFill="1" applyBorder="1" applyAlignment="1" applyProtection="1">
      <alignment vertical="center" shrinkToFit="1"/>
    </xf>
    <xf numFmtId="0" fontId="21" fillId="2" borderId="136" xfId="1" applyFont="1" applyFill="1" applyBorder="1" applyAlignment="1" applyProtection="1">
      <alignment vertical="center" shrinkToFit="1"/>
    </xf>
    <xf numFmtId="0" fontId="21" fillId="2" borderId="137" xfId="1" applyFont="1" applyFill="1" applyBorder="1" applyAlignment="1" applyProtection="1">
      <alignment vertical="center" shrinkToFit="1"/>
    </xf>
    <xf numFmtId="0" fontId="21" fillId="2" borderId="135" xfId="1" applyFont="1" applyFill="1" applyBorder="1" applyAlignment="1" applyProtection="1">
      <alignment vertical="center" shrinkToFit="1"/>
    </xf>
    <xf numFmtId="0" fontId="21" fillId="2" borderId="202" xfId="0" applyFont="1" applyFill="1" applyBorder="1" applyAlignment="1" applyProtection="1">
      <alignment vertical="center" shrinkToFit="1"/>
    </xf>
    <xf numFmtId="0" fontId="21" fillId="2" borderId="70" xfId="0" applyFont="1" applyFill="1" applyBorder="1" applyAlignment="1" applyProtection="1">
      <alignment vertical="center" shrinkToFit="1"/>
    </xf>
    <xf numFmtId="0" fontId="25" fillId="2" borderId="0" xfId="0" applyFont="1" applyFill="1" applyBorder="1" applyAlignment="1" applyProtection="1">
      <alignment vertical="center" shrinkToFit="1"/>
    </xf>
    <xf numFmtId="0" fontId="25" fillId="2" borderId="0" xfId="1" applyFont="1" applyFill="1" applyBorder="1" applyAlignment="1" applyProtection="1">
      <alignment vertical="center" shrinkToFit="1"/>
    </xf>
    <xf numFmtId="0" fontId="25" fillId="2" borderId="14" xfId="1" applyFont="1" applyFill="1" applyBorder="1" applyAlignment="1" applyProtection="1">
      <alignment vertical="center" shrinkToFit="1"/>
    </xf>
    <xf numFmtId="0" fontId="21" fillId="2" borderId="35" xfId="1" applyFont="1" applyFill="1" applyBorder="1" applyAlignment="1" applyProtection="1">
      <alignment horizontal="center" vertical="center" shrinkToFit="1"/>
    </xf>
    <xf numFmtId="176" fontId="21" fillId="2" borderId="0" xfId="1" applyNumberFormat="1" applyFont="1" applyFill="1" applyBorder="1" applyAlignment="1" applyProtection="1">
      <alignment horizontal="right" vertical="center" shrinkToFit="1"/>
    </xf>
    <xf numFmtId="0" fontId="21" fillId="2" borderId="21" xfId="0" applyFont="1" applyFill="1" applyBorder="1" applyAlignment="1" applyProtection="1">
      <alignment vertical="center" shrinkToFit="1"/>
    </xf>
    <xf numFmtId="0" fontId="21" fillId="2" borderId="8" xfId="1" applyFont="1" applyFill="1" applyBorder="1" applyAlignment="1" applyProtection="1">
      <alignment horizontal="center" vertical="center" shrinkToFit="1"/>
    </xf>
    <xf numFmtId="0" fontId="25" fillId="2" borderId="9" xfId="1" applyFont="1" applyFill="1" applyBorder="1" applyAlignment="1" applyProtection="1">
      <alignment vertical="center" shrinkToFit="1"/>
    </xf>
    <xf numFmtId="0" fontId="21" fillId="2" borderId="9" xfId="1" applyFont="1" applyFill="1" applyBorder="1" applyAlignment="1" applyProtection="1">
      <alignment vertical="center" shrinkToFit="1"/>
    </xf>
    <xf numFmtId="0" fontId="21" fillId="2" borderId="9" xfId="1" applyFont="1" applyFill="1" applyBorder="1" applyAlignment="1" applyProtection="1">
      <alignment horizontal="center" vertical="center" shrinkToFit="1"/>
    </xf>
    <xf numFmtId="0" fontId="21" fillId="3" borderId="0" xfId="0" applyFont="1" applyFill="1" applyBorder="1" applyAlignment="1" applyProtection="1">
      <alignment vertical="center"/>
      <protection locked="0"/>
    </xf>
    <xf numFmtId="0" fontId="21" fillId="2" borderId="11" xfId="0" applyFont="1" applyFill="1" applyBorder="1" applyAlignment="1" applyProtection="1">
      <alignment vertical="center" shrinkToFit="1"/>
    </xf>
    <xf numFmtId="201" fontId="21" fillId="2" borderId="11" xfId="0" applyNumberFormat="1" applyFont="1" applyFill="1" applyBorder="1" applyAlignment="1" applyProtection="1">
      <alignment vertical="center" shrinkToFit="1"/>
    </xf>
    <xf numFmtId="186" fontId="9" fillId="0" borderId="1" xfId="6" applyNumberFormat="1" applyFont="1" applyFill="1" applyBorder="1" applyAlignment="1">
      <alignment vertical="center"/>
    </xf>
    <xf numFmtId="186" fontId="9" fillId="0" borderId="28" xfId="6" applyNumberFormat="1" applyFont="1" applyFill="1" applyBorder="1" applyAlignment="1">
      <alignment vertical="center"/>
    </xf>
    <xf numFmtId="186" fontId="9" fillId="0" borderId="2" xfId="6" applyNumberFormat="1" applyFont="1" applyFill="1" applyBorder="1" applyAlignment="1">
      <alignment vertical="center"/>
    </xf>
    <xf numFmtId="185" fontId="35" fillId="0" borderId="36" xfId="6" applyNumberFormat="1" applyFont="1" applyFill="1" applyBorder="1" applyAlignment="1">
      <alignment horizontal="right" vertical="center"/>
    </xf>
    <xf numFmtId="184" fontId="35" fillId="0" borderId="172" xfId="6" applyNumberFormat="1" applyFont="1" applyFill="1" applyBorder="1" applyAlignment="1">
      <alignment horizontal="right" vertical="center"/>
    </xf>
    <xf numFmtId="184" fontId="35" fillId="0" borderId="6" xfId="6" applyNumberFormat="1" applyFont="1" applyFill="1" applyBorder="1" applyAlignment="1">
      <alignment horizontal="center" vertical="center"/>
    </xf>
    <xf numFmtId="185" fontId="35" fillId="0" borderId="36" xfId="6" applyNumberFormat="1" applyFont="1" applyFill="1" applyBorder="1" applyAlignment="1">
      <alignment horizontal="right" vertical="center" wrapText="1"/>
    </xf>
    <xf numFmtId="184" fontId="35" fillId="0" borderId="173" xfId="6" applyNumberFormat="1" applyFont="1" applyFill="1" applyBorder="1" applyAlignment="1">
      <alignment horizontal="right" vertical="center" wrapText="1"/>
    </xf>
    <xf numFmtId="184" fontId="35" fillId="0" borderId="44" xfId="6" applyNumberFormat="1" applyFont="1" applyFill="1" applyBorder="1" applyAlignment="1">
      <alignment horizontal="center" vertical="center" wrapText="1"/>
    </xf>
    <xf numFmtId="184" fontId="35" fillId="0" borderId="36" xfId="6" applyNumberFormat="1" applyFont="1" applyFill="1" applyBorder="1" applyAlignment="1">
      <alignment horizontal="right" vertical="center" wrapText="1"/>
    </xf>
    <xf numFmtId="187" fontId="35" fillId="0" borderId="171" xfId="6" applyNumberFormat="1" applyFont="1" applyFill="1" applyBorder="1" applyAlignment="1">
      <alignment vertical="center" wrapText="1"/>
    </xf>
    <xf numFmtId="185" fontId="35" fillId="0" borderId="109" xfId="6" applyNumberFormat="1" applyFont="1" applyFill="1" applyBorder="1" applyAlignment="1">
      <alignment horizontal="right" vertical="center"/>
    </xf>
    <xf numFmtId="184" fontId="35" fillId="0" borderId="166" xfId="6" applyNumberFormat="1" applyFont="1" applyFill="1" applyBorder="1" applyAlignment="1">
      <alignment horizontal="right" vertical="center"/>
    </xf>
    <xf numFmtId="185" fontId="35" fillId="0" borderId="109" xfId="6" applyNumberFormat="1" applyFont="1" applyFill="1" applyBorder="1" applyAlignment="1">
      <alignment horizontal="right" vertical="center" wrapText="1"/>
    </xf>
    <xf numFmtId="184" fontId="35" fillId="0" borderId="167" xfId="6" applyNumberFormat="1" applyFont="1" applyFill="1" applyBorder="1" applyAlignment="1">
      <alignment horizontal="right" vertical="center" wrapText="1"/>
    </xf>
    <xf numFmtId="184" fontId="35" fillId="0" borderId="177" xfId="6" applyNumberFormat="1" applyFont="1" applyFill="1" applyBorder="1" applyAlignment="1">
      <alignment horizontal="center" vertical="center" wrapText="1"/>
    </xf>
    <xf numFmtId="185" fontId="35" fillId="0" borderId="128" xfId="6" applyNumberFormat="1" applyFont="1" applyFill="1" applyBorder="1" applyAlignment="1">
      <alignment horizontal="right" vertical="center" wrapText="1"/>
    </xf>
    <xf numFmtId="186" fontId="35" fillId="0" borderId="178" xfId="6" applyNumberFormat="1" applyFont="1" applyFill="1" applyBorder="1" applyAlignment="1">
      <alignment vertical="center" wrapText="1"/>
    </xf>
    <xf numFmtId="184" fontId="35" fillId="0" borderId="0" xfId="6" applyNumberFormat="1" applyFont="1" applyFill="1" applyBorder="1" applyAlignment="1">
      <alignment vertical="center"/>
    </xf>
    <xf numFmtId="185" fontId="35" fillId="0" borderId="0" xfId="6" applyNumberFormat="1" applyFont="1" applyFill="1" applyBorder="1" applyAlignment="1">
      <alignment vertical="center"/>
    </xf>
    <xf numFmtId="186" fontId="35" fillId="0" borderId="4" xfId="6" applyNumberFormat="1" applyFont="1" applyFill="1" applyBorder="1" applyAlignment="1">
      <alignment vertical="center"/>
    </xf>
    <xf numFmtId="185" fontId="35" fillId="0" borderId="128" xfId="6" applyNumberFormat="1" applyFont="1" applyFill="1" applyBorder="1" applyAlignment="1">
      <alignment horizontal="right" vertical="center"/>
    </xf>
    <xf numFmtId="184" fontId="35" fillId="0" borderId="130" xfId="6" applyNumberFormat="1" applyFont="1" applyFill="1" applyBorder="1" applyAlignment="1">
      <alignment horizontal="right" vertical="center"/>
    </xf>
    <xf numFmtId="184" fontId="35" fillId="0" borderId="129" xfId="6" applyNumberFormat="1" applyFont="1" applyFill="1" applyBorder="1" applyAlignment="1">
      <alignment horizontal="right" vertical="center" wrapText="1"/>
    </xf>
    <xf numFmtId="184" fontId="35" fillId="0" borderId="130" xfId="6" applyNumberFormat="1" applyFont="1" applyFill="1" applyBorder="1" applyAlignment="1">
      <alignment horizontal="center" vertical="center" wrapText="1"/>
    </xf>
    <xf numFmtId="186" fontId="35" fillId="0" borderId="8" xfId="6" applyNumberFormat="1" applyFont="1" applyFill="1" applyBorder="1" applyAlignment="1">
      <alignment vertical="center"/>
    </xf>
    <xf numFmtId="186" fontId="35" fillId="0" borderId="0" xfId="6" applyNumberFormat="1" applyFont="1" applyFill="1" applyBorder="1" applyAlignment="1">
      <alignment vertical="center"/>
    </xf>
    <xf numFmtId="184" fontId="35" fillId="0" borderId="28" xfId="6" applyNumberFormat="1" applyFont="1" applyFill="1" applyBorder="1" applyAlignment="1">
      <alignment horizontal="center" vertical="center" wrapText="1"/>
    </xf>
    <xf numFmtId="3" fontId="9" fillId="0" borderId="0" xfId="6" applyNumberFormat="1" applyFont="1" applyBorder="1" applyAlignment="1">
      <alignment horizontal="center" vertical="center"/>
    </xf>
    <xf numFmtId="3" fontId="9" fillId="0" borderId="0" xfId="6" applyNumberFormat="1" applyFont="1" applyBorder="1" applyAlignment="1">
      <alignment horizontal="center" vertical="center" shrinkToFit="1"/>
    </xf>
    <xf numFmtId="185" fontId="9" fillId="0" borderId="0" xfId="6" applyNumberFormat="1" applyFont="1" applyBorder="1" applyAlignment="1">
      <alignment horizontal="center" vertical="center" wrapText="1"/>
    </xf>
    <xf numFmtId="186" fontId="9" fillId="0" borderId="0" xfId="6" applyNumberFormat="1" applyFont="1" applyBorder="1" applyAlignment="1">
      <alignment horizontal="right" vertical="center" wrapText="1"/>
    </xf>
    <xf numFmtId="187" fontId="35" fillId="0" borderId="0" xfId="6" applyNumberFormat="1" applyFont="1" applyFill="1" applyBorder="1" applyAlignment="1">
      <alignment vertical="center" wrapText="1"/>
    </xf>
    <xf numFmtId="186" fontId="35" fillId="0" borderId="0" xfId="6" applyNumberFormat="1" applyFont="1" applyFill="1" applyBorder="1" applyAlignment="1">
      <alignment vertical="center" wrapText="1"/>
    </xf>
    <xf numFmtId="187" fontId="9" fillId="0" borderId="0" xfId="6" applyNumberFormat="1" applyFont="1" applyFill="1" applyBorder="1" applyAlignment="1">
      <alignment vertical="center" wrapText="1"/>
    </xf>
    <xf numFmtId="186" fontId="9" fillId="0" borderId="0" xfId="6" applyNumberFormat="1" applyFont="1" applyFill="1" applyBorder="1" applyAlignment="1">
      <alignment vertical="center" wrapText="1"/>
    </xf>
    <xf numFmtId="185" fontId="35" fillId="0" borderId="5" xfId="6" applyNumberFormat="1" applyFont="1" applyFill="1" applyBorder="1" applyAlignment="1">
      <alignment vertical="center" wrapText="1"/>
    </xf>
    <xf numFmtId="185" fontId="35" fillId="0" borderId="6" xfId="6" applyNumberFormat="1" applyFont="1" applyFill="1" applyBorder="1" applyAlignment="1">
      <alignment vertical="center" wrapText="1"/>
    </xf>
    <xf numFmtId="185" fontId="35" fillId="0" borderId="5" xfId="6" applyNumberFormat="1" applyFont="1" applyFill="1" applyBorder="1" applyAlignment="1">
      <alignment horizontal="center" vertical="center" wrapText="1"/>
    </xf>
    <xf numFmtId="185" fontId="35" fillId="0" borderId="0" xfId="6" applyNumberFormat="1" applyFont="1" applyFill="1" applyBorder="1" applyAlignment="1">
      <alignment horizontal="center" vertical="center" wrapText="1"/>
    </xf>
    <xf numFmtId="185" fontId="35" fillId="0" borderId="9" xfId="6" applyNumberFormat="1" applyFont="1" applyFill="1" applyBorder="1" applyAlignment="1">
      <alignment horizontal="right" vertical="center" wrapText="1"/>
    </xf>
    <xf numFmtId="185" fontId="35" fillId="0" borderId="4" xfId="6" applyNumberFormat="1" applyFont="1" applyFill="1" applyBorder="1" applyAlignment="1">
      <alignment horizontal="right" vertical="center" wrapText="1"/>
    </xf>
    <xf numFmtId="186" fontId="35" fillId="0" borderId="9" xfId="6" applyNumberFormat="1" applyFont="1" applyFill="1" applyBorder="1" applyAlignment="1">
      <alignment horizontal="right" vertical="center" wrapText="1"/>
    </xf>
    <xf numFmtId="0" fontId="36" fillId="0" borderId="4" xfId="6" applyFont="1" applyFill="1" applyBorder="1">
      <alignment vertical="center"/>
    </xf>
    <xf numFmtId="0" fontId="36" fillId="0" borderId="0" xfId="6" applyFont="1" applyFill="1" applyBorder="1">
      <alignment vertical="center"/>
    </xf>
    <xf numFmtId="185" fontId="35" fillId="0" borderId="8" xfId="6" applyNumberFormat="1" applyFont="1" applyFill="1" applyBorder="1" applyAlignment="1">
      <alignment vertical="center"/>
    </xf>
    <xf numFmtId="185" fontId="35" fillId="0" borderId="7" xfId="6" applyNumberFormat="1" applyFont="1" applyFill="1" applyBorder="1" applyAlignment="1">
      <alignment horizontal="right" vertical="center" wrapText="1"/>
    </xf>
    <xf numFmtId="0" fontId="36" fillId="0" borderId="0" xfId="6" applyFont="1" applyFill="1">
      <alignment vertical="center"/>
    </xf>
    <xf numFmtId="185" fontId="35" fillId="0" borderId="11" xfId="6" applyNumberFormat="1" applyFont="1" applyFill="1" applyBorder="1" applyAlignment="1">
      <alignment horizontal="right" vertical="center" wrapText="1"/>
    </xf>
    <xf numFmtId="186" fontId="35" fillId="0" borderId="11" xfId="6" applyNumberFormat="1" applyFont="1" applyFill="1" applyBorder="1" applyAlignment="1">
      <alignment vertical="center" wrapText="1"/>
    </xf>
    <xf numFmtId="185" fontId="35" fillId="0" borderId="12" xfId="6" applyNumberFormat="1" applyFont="1" applyFill="1" applyBorder="1" applyAlignment="1">
      <alignment horizontal="right" vertical="center" wrapText="1"/>
    </xf>
    <xf numFmtId="185" fontId="35" fillId="0" borderId="1" xfId="6" applyNumberFormat="1" applyFont="1" applyFill="1" applyBorder="1" applyAlignment="1">
      <alignment vertical="center"/>
    </xf>
    <xf numFmtId="186" fontId="35" fillId="0" borderId="1" xfId="6" applyNumberFormat="1" applyFont="1" applyFill="1" applyBorder="1" applyAlignment="1">
      <alignment vertical="center"/>
    </xf>
    <xf numFmtId="185" fontId="35" fillId="0" borderId="28" xfId="6" applyNumberFormat="1" applyFont="1" applyFill="1" applyBorder="1" applyAlignment="1">
      <alignment vertical="center"/>
    </xf>
    <xf numFmtId="186" fontId="35" fillId="0" borderId="28" xfId="6" applyNumberFormat="1" applyFont="1" applyFill="1" applyBorder="1" applyAlignment="1">
      <alignment vertical="center"/>
    </xf>
    <xf numFmtId="0" fontId="36" fillId="0" borderId="28" xfId="6" applyFont="1" applyFill="1" applyBorder="1">
      <alignment vertical="center"/>
    </xf>
    <xf numFmtId="3" fontId="37" fillId="0" borderId="28" xfId="6" applyNumberFormat="1" applyFont="1" applyFill="1" applyBorder="1" applyAlignment="1">
      <alignment vertical="center"/>
    </xf>
    <xf numFmtId="186" fontId="37" fillId="0" borderId="28" xfId="6" applyNumberFormat="1" applyFont="1" applyFill="1" applyBorder="1" applyAlignment="1">
      <alignment vertical="center"/>
    </xf>
    <xf numFmtId="185" fontId="35" fillId="0" borderId="2" xfId="6" applyNumberFormat="1" applyFont="1" applyFill="1" applyBorder="1" applyAlignment="1">
      <alignment vertical="center"/>
    </xf>
    <xf numFmtId="186" fontId="35" fillId="0" borderId="2" xfId="6" applyNumberFormat="1" applyFont="1" applyFill="1" applyBorder="1" applyAlignment="1">
      <alignment vertical="center"/>
    </xf>
    <xf numFmtId="185" fontId="35" fillId="0" borderId="3" xfId="6" applyNumberFormat="1" applyFont="1" applyFill="1" applyBorder="1" applyAlignment="1">
      <alignment horizontal="center" vertical="center" wrapText="1"/>
    </xf>
    <xf numFmtId="185" fontId="35" fillId="0" borderId="175" xfId="6" applyNumberFormat="1" applyFont="1" applyFill="1" applyBorder="1" applyAlignment="1">
      <alignment horizontal="right" vertical="center" wrapText="1"/>
    </xf>
    <xf numFmtId="185" fontId="35" fillId="0" borderId="174" xfId="6" applyNumberFormat="1" applyFont="1" applyFill="1" applyBorder="1" applyAlignment="1">
      <alignment horizontal="right" vertical="center" wrapText="1"/>
    </xf>
    <xf numFmtId="185" fontId="35" fillId="2" borderId="1" xfId="6" applyNumberFormat="1" applyFont="1" applyFill="1" applyBorder="1" applyAlignment="1">
      <alignment wrapText="1"/>
    </xf>
    <xf numFmtId="185" fontId="35" fillId="0" borderId="169" xfId="6" applyNumberFormat="1" applyFont="1" applyFill="1" applyBorder="1" applyAlignment="1">
      <alignment horizontal="right" vertical="center" wrapText="1"/>
    </xf>
    <xf numFmtId="185" fontId="35" fillId="0" borderId="170" xfId="6" applyNumberFormat="1" applyFont="1" applyFill="1" applyBorder="1" applyAlignment="1">
      <alignment horizontal="right" vertical="center" wrapText="1"/>
    </xf>
    <xf numFmtId="185" fontId="35" fillId="2" borderId="28" xfId="6" applyNumberFormat="1" applyFont="1" applyFill="1" applyBorder="1" applyAlignment="1">
      <alignment wrapText="1"/>
    </xf>
    <xf numFmtId="186" fontId="35" fillId="0" borderId="5" xfId="6" applyNumberFormat="1" applyFont="1" applyFill="1" applyBorder="1" applyAlignment="1">
      <alignment vertical="center"/>
    </xf>
    <xf numFmtId="185" fontId="35" fillId="0" borderId="0" xfId="6" applyNumberFormat="1" applyFont="1" applyFill="1" applyBorder="1" applyAlignment="1">
      <alignment vertical="center" wrapText="1"/>
    </xf>
    <xf numFmtId="185" fontId="35" fillId="0" borderId="7" xfId="6" applyNumberFormat="1" applyFont="1" applyFill="1" applyBorder="1" applyAlignment="1">
      <alignment horizontal="center" vertical="center" wrapText="1"/>
    </xf>
    <xf numFmtId="185" fontId="35" fillId="0" borderId="182" xfId="6" applyNumberFormat="1" applyFont="1" applyFill="1" applyBorder="1" applyAlignment="1">
      <alignment horizontal="right" vertical="center" wrapText="1"/>
    </xf>
    <xf numFmtId="185" fontId="35" fillId="0" borderId="181" xfId="6" applyNumberFormat="1" applyFont="1" applyFill="1" applyBorder="1" applyAlignment="1">
      <alignment horizontal="right" vertical="center" wrapText="1"/>
    </xf>
    <xf numFmtId="3" fontId="37" fillId="2" borderId="28" xfId="6" applyNumberFormat="1" applyFont="1" applyFill="1" applyBorder="1" applyAlignment="1">
      <alignment vertical="center"/>
    </xf>
    <xf numFmtId="185" fontId="35" fillId="2" borderId="28" xfId="6" applyNumberFormat="1" applyFont="1" applyFill="1" applyBorder="1" applyAlignment="1">
      <alignment horizontal="center" vertical="center" wrapText="1"/>
    </xf>
    <xf numFmtId="185" fontId="35" fillId="2" borderId="2" xfId="6" applyNumberFormat="1" applyFont="1" applyFill="1" applyBorder="1" applyAlignment="1">
      <alignment horizontal="center" vertical="center" wrapText="1"/>
    </xf>
    <xf numFmtId="0" fontId="21" fillId="2" borderId="0" xfId="0" applyFont="1" applyFill="1" applyAlignment="1">
      <alignment vertical="center"/>
    </xf>
    <xf numFmtId="0" fontId="37" fillId="0" borderId="4" xfId="0" applyFont="1" applyFill="1" applyBorder="1" applyAlignment="1">
      <alignment vertical="center" wrapText="1"/>
    </xf>
    <xf numFmtId="0" fontId="37" fillId="0" borderId="4" xfId="0" applyFont="1" applyFill="1" applyBorder="1" applyAlignment="1">
      <alignment vertical="center"/>
    </xf>
    <xf numFmtId="0" fontId="37" fillId="0" borderId="29" xfId="0" applyFont="1" applyFill="1" applyBorder="1" applyAlignment="1">
      <alignment vertical="center"/>
    </xf>
    <xf numFmtId="0" fontId="37" fillId="0" borderId="0" xfId="0" applyFont="1" applyFill="1" applyBorder="1" applyAlignment="1">
      <alignment horizontal="left" vertical="center" wrapText="1"/>
    </xf>
    <xf numFmtId="0" fontId="37" fillId="0" borderId="0" xfId="0" applyFont="1" applyFill="1" applyBorder="1" applyAlignment="1">
      <alignment vertical="center"/>
    </xf>
    <xf numFmtId="0" fontId="37" fillId="0" borderId="0" xfId="0" applyFont="1" applyFill="1" applyBorder="1" applyAlignment="1">
      <alignment horizontal="left" vertical="center"/>
    </xf>
    <xf numFmtId="0" fontId="37" fillId="0" borderId="6" xfId="0" applyFont="1" applyFill="1" applyBorder="1" applyAlignment="1">
      <alignment vertical="center"/>
    </xf>
    <xf numFmtId="0" fontId="37" fillId="0" borderId="8" xfId="0" applyFont="1" applyFill="1" applyBorder="1" applyAlignment="1">
      <alignment vertical="center" wrapText="1"/>
    </xf>
    <xf numFmtId="0" fontId="37" fillId="0" borderId="8" xfId="0" quotePrefix="1" applyFont="1" applyFill="1" applyBorder="1" applyAlignment="1">
      <alignment vertical="center" wrapText="1"/>
    </xf>
    <xf numFmtId="0" fontId="37" fillId="0" borderId="0" xfId="0" applyFont="1" applyFill="1" applyAlignment="1">
      <alignment horizontal="center" vertical="center"/>
    </xf>
    <xf numFmtId="0" fontId="37" fillId="0" borderId="0" xfId="0" applyFont="1" applyFill="1" applyAlignment="1">
      <alignment horizontal="distributed" vertical="center"/>
    </xf>
    <xf numFmtId="0" fontId="37" fillId="0" borderId="0" xfId="0" applyFont="1" applyFill="1" applyAlignment="1">
      <alignment horizontal="right" vertical="center"/>
    </xf>
    <xf numFmtId="0" fontId="37" fillId="0" borderId="0" xfId="0" applyFont="1" applyFill="1" applyAlignment="1">
      <alignment vertical="center"/>
    </xf>
    <xf numFmtId="0" fontId="37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vertical="center" wrapText="1"/>
    </xf>
    <xf numFmtId="0" fontId="37" fillId="0" borderId="0" xfId="0" quotePrefix="1" applyFont="1" applyFill="1" applyBorder="1" applyAlignment="1">
      <alignment vertical="center" wrapText="1"/>
    </xf>
    <xf numFmtId="0" fontId="37" fillId="0" borderId="0" xfId="0" applyFont="1" applyFill="1" applyBorder="1" applyAlignment="1">
      <alignment horizontal="left" vertical="top" wrapText="1"/>
    </xf>
    <xf numFmtId="3" fontId="37" fillId="0" borderId="4" xfId="0" applyNumberFormat="1" applyFont="1" applyFill="1" applyBorder="1" applyAlignment="1">
      <alignment vertical="center" wrapText="1"/>
    </xf>
    <xf numFmtId="3" fontId="37" fillId="0" borderId="29" xfId="0" applyNumberFormat="1" applyFont="1" applyFill="1" applyBorder="1" applyAlignment="1">
      <alignment vertical="center" wrapText="1"/>
    </xf>
    <xf numFmtId="191" fontId="37" fillId="0" borderId="0" xfId="8" applyNumberFormat="1" applyFont="1" applyFill="1" applyBorder="1" applyAlignment="1">
      <alignment horizontal="center" vertical="center" wrapText="1"/>
    </xf>
    <xf numFmtId="0" fontId="40" fillId="0" borderId="4" xfId="0" applyFont="1" applyFill="1" applyBorder="1" applyAlignment="1">
      <alignment wrapText="1"/>
    </xf>
    <xf numFmtId="185" fontId="37" fillId="0" borderId="4" xfId="8" applyNumberFormat="1" applyFont="1" applyFill="1" applyBorder="1" applyAlignment="1">
      <alignment vertical="center"/>
    </xf>
    <xf numFmtId="185" fontId="37" fillId="0" borderId="29" xfId="8" applyNumberFormat="1" applyFont="1" applyFill="1" applyBorder="1" applyAlignment="1">
      <alignment vertical="center"/>
    </xf>
    <xf numFmtId="185" fontId="37" fillId="0" borderId="0" xfId="8" applyNumberFormat="1" applyFont="1" applyFill="1" applyBorder="1" applyAlignment="1">
      <alignment vertical="center"/>
    </xf>
    <xf numFmtId="0" fontId="37" fillId="0" borderId="0" xfId="8" applyFont="1" applyFill="1" applyBorder="1" applyAlignment="1">
      <alignment horizontal="left" vertical="center"/>
    </xf>
    <xf numFmtId="185" fontId="37" fillId="0" borderId="6" xfId="8" applyNumberFormat="1" applyFont="1" applyFill="1" applyBorder="1" applyAlignment="1">
      <alignment vertical="center"/>
    </xf>
    <xf numFmtId="185" fontId="37" fillId="0" borderId="8" xfId="8" applyNumberFormat="1" applyFont="1" applyFill="1" applyBorder="1" applyAlignment="1">
      <alignment vertical="center"/>
    </xf>
    <xf numFmtId="0" fontId="40" fillId="0" borderId="8" xfId="0" applyFont="1" applyFill="1" applyBorder="1" applyAlignment="1">
      <alignment vertical="center"/>
    </xf>
    <xf numFmtId="0" fontId="37" fillId="0" borderId="4" xfId="0" applyFont="1" applyFill="1" applyBorder="1" applyAlignment="1">
      <alignment horizontal="center" vertical="center"/>
    </xf>
    <xf numFmtId="0" fontId="37" fillId="0" borderId="29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vertical="center"/>
    </xf>
    <xf numFmtId="0" fontId="41" fillId="2" borderId="0" xfId="3" applyFont="1" applyFill="1" applyBorder="1" applyAlignment="1">
      <alignment horizontal="left" vertical="top"/>
    </xf>
    <xf numFmtId="0" fontId="41" fillId="2" borderId="0" xfId="3" applyFont="1" applyFill="1" applyBorder="1" applyAlignment="1">
      <alignment vertical="top"/>
    </xf>
    <xf numFmtId="0" fontId="41" fillId="2" borderId="0" xfId="3" applyFont="1" applyFill="1" applyBorder="1" applyAlignment="1">
      <alignment vertical="center"/>
    </xf>
    <xf numFmtId="0" fontId="41" fillId="2" borderId="0" xfId="0" applyFont="1" applyFill="1" applyBorder="1" applyAlignment="1">
      <alignment horizontal="distributed" vertical="center" shrinkToFit="1"/>
    </xf>
    <xf numFmtId="0" fontId="41" fillId="2" borderId="0" xfId="0" applyFont="1" applyFill="1" applyBorder="1" applyAlignment="1">
      <alignment vertical="center" shrinkToFit="1"/>
    </xf>
    <xf numFmtId="0" fontId="42" fillId="2" borderId="5" xfId="3" applyFont="1" applyFill="1" applyBorder="1" applyAlignment="1">
      <alignment horizontal="center" vertical="center" wrapText="1"/>
    </xf>
    <xf numFmtId="0" fontId="42" fillId="2" borderId="0" xfId="3" applyFont="1" applyFill="1" applyBorder="1" applyAlignment="1">
      <alignment horizontal="center" vertical="center" wrapText="1"/>
    </xf>
    <xf numFmtId="0" fontId="41" fillId="3" borderId="12" xfId="3" applyFont="1" applyFill="1" applyBorder="1" applyAlignment="1" applyProtection="1">
      <alignment horizontal="center" vertical="center" shrinkToFit="1"/>
      <protection locked="0"/>
    </xf>
    <xf numFmtId="0" fontId="41" fillId="2" borderId="0" xfId="3" applyFont="1" applyFill="1" applyBorder="1" applyAlignment="1">
      <alignment horizontal="left" wrapText="1"/>
    </xf>
    <xf numFmtId="0" fontId="41" fillId="2" borderId="0" xfId="3" applyFont="1" applyFill="1" applyBorder="1" applyAlignment="1">
      <alignment wrapText="1"/>
    </xf>
    <xf numFmtId="0" fontId="41" fillId="2" borderId="0" xfId="3" applyFont="1" applyFill="1" applyBorder="1" applyAlignment="1">
      <alignment horizontal="center" vertical="top" wrapText="1"/>
    </xf>
    <xf numFmtId="1" fontId="41" fillId="2" borderId="0" xfId="3" applyNumberFormat="1" applyFont="1" applyFill="1" applyBorder="1" applyAlignment="1">
      <alignment horizontal="center" vertical="top" shrinkToFit="1"/>
    </xf>
    <xf numFmtId="0" fontId="41" fillId="2" borderId="0" xfId="3" applyFont="1" applyFill="1" applyBorder="1" applyAlignment="1">
      <alignment horizontal="right" vertical="top" wrapText="1"/>
    </xf>
    <xf numFmtId="3" fontId="41" fillId="2" borderId="0" xfId="3" applyNumberFormat="1" applyFont="1" applyFill="1" applyBorder="1" applyAlignment="1">
      <alignment horizontal="right" vertical="top" shrinkToFit="1"/>
    </xf>
    <xf numFmtId="3" fontId="41" fillId="2" borderId="0" xfId="3" applyNumberFormat="1" applyFont="1" applyFill="1" applyBorder="1" applyAlignment="1">
      <alignment vertical="top" wrapText="1" shrinkToFit="1"/>
    </xf>
    <xf numFmtId="0" fontId="41" fillId="2" borderId="0" xfId="3" applyFont="1" applyFill="1" applyBorder="1" applyAlignment="1">
      <alignment vertical="top" wrapText="1"/>
    </xf>
    <xf numFmtId="0" fontId="41" fillId="2" borderId="4" xfId="3" applyFont="1" applyFill="1" applyBorder="1" applyAlignment="1"/>
    <xf numFmtId="0" fontId="41" fillId="2" borderId="4" xfId="3" applyFont="1" applyFill="1" applyBorder="1" applyAlignment="1">
      <alignment vertical="top"/>
    </xf>
    <xf numFmtId="0" fontId="41" fillId="2" borderId="4" xfId="3" applyFont="1" applyFill="1" applyBorder="1" applyAlignment="1">
      <alignment wrapText="1"/>
    </xf>
    <xf numFmtId="0" fontId="41" fillId="2" borderId="29" xfId="3" applyFont="1" applyFill="1" applyBorder="1" applyAlignment="1">
      <alignment wrapText="1"/>
    </xf>
    <xf numFmtId="195" fontId="41" fillId="2" borderId="0" xfId="3" applyNumberFormat="1" applyFont="1" applyFill="1" applyBorder="1" applyAlignment="1">
      <alignment horizontal="center" vertical="center" wrapText="1"/>
    </xf>
    <xf numFmtId="195" fontId="41" fillId="0" borderId="0" xfId="3" applyNumberFormat="1" applyFont="1" applyFill="1" applyBorder="1" applyAlignment="1">
      <alignment horizontal="center" vertical="center" wrapText="1"/>
    </xf>
    <xf numFmtId="196" fontId="41" fillId="0" borderId="0" xfId="3" applyNumberFormat="1" applyFont="1" applyFill="1" applyBorder="1" applyAlignment="1">
      <alignment horizontal="center" wrapText="1"/>
    </xf>
    <xf numFmtId="196" fontId="41" fillId="2" borderId="0" xfId="3" applyNumberFormat="1" applyFont="1" applyFill="1" applyBorder="1" applyAlignment="1">
      <alignment horizontal="center" wrapText="1"/>
    </xf>
    <xf numFmtId="0" fontId="41" fillId="2" borderId="3" xfId="3" applyFont="1" applyFill="1" applyBorder="1" applyAlignment="1">
      <alignment vertical="center" wrapText="1" shrinkToFit="1"/>
    </xf>
    <xf numFmtId="0" fontId="41" fillId="2" borderId="4" xfId="3" applyFont="1" applyFill="1" applyBorder="1" applyAlignment="1">
      <alignment vertical="center" wrapText="1" shrinkToFit="1"/>
    </xf>
    <xf numFmtId="195" fontId="41" fillId="2" borderId="4" xfId="3" applyNumberFormat="1" applyFont="1" applyFill="1" applyBorder="1" applyAlignment="1">
      <alignment horizontal="center" vertical="center" wrapText="1"/>
    </xf>
    <xf numFmtId="0" fontId="41" fillId="2" borderId="8" xfId="3" applyFont="1" applyFill="1" applyBorder="1" applyAlignment="1"/>
    <xf numFmtId="0" fontId="41" fillId="2" borderId="8" xfId="3" applyFont="1" applyFill="1" applyBorder="1" applyAlignment="1">
      <alignment wrapText="1"/>
    </xf>
    <xf numFmtId="0" fontId="41" fillId="2" borderId="8" xfId="3" applyFont="1" applyFill="1" applyBorder="1" applyAlignment="1">
      <alignment vertical="center" wrapText="1" shrinkToFit="1"/>
    </xf>
    <xf numFmtId="0" fontId="41" fillId="0" borderId="0" xfId="3" applyFont="1" applyFill="1" applyBorder="1" applyAlignment="1">
      <alignment horizontal="left" vertical="top"/>
    </xf>
    <xf numFmtId="196" fontId="41" fillId="4" borderId="36" xfId="3" applyNumberFormat="1" applyFont="1" applyFill="1" applyBorder="1" applyAlignment="1">
      <alignment wrapText="1"/>
    </xf>
    <xf numFmtId="196" fontId="41" fillId="4" borderId="44" xfId="3" applyNumberFormat="1" applyFont="1" applyFill="1" applyBorder="1" applyAlignment="1">
      <alignment wrapText="1"/>
    </xf>
    <xf numFmtId="0" fontId="41" fillId="0" borderId="0" xfId="3" applyFont="1" applyFill="1" applyBorder="1" applyAlignment="1">
      <alignment wrapText="1"/>
    </xf>
    <xf numFmtId="0" fontId="42" fillId="0" borderId="0" xfId="3" applyFont="1" applyFill="1" applyBorder="1" applyAlignment="1">
      <alignment horizontal="left" vertical="top"/>
    </xf>
    <xf numFmtId="0" fontId="42" fillId="2" borderId="0" xfId="3" applyFont="1" applyFill="1" applyBorder="1" applyAlignment="1">
      <alignment horizontal="left" vertical="top"/>
    </xf>
    <xf numFmtId="196" fontId="42" fillId="0" borderId="0" xfId="3" applyNumberFormat="1" applyFont="1" applyFill="1" applyBorder="1" applyAlignment="1">
      <alignment horizontal="center" wrapText="1"/>
    </xf>
    <xf numFmtId="196" fontId="42" fillId="2" borderId="0" xfId="3" applyNumberFormat="1" applyFont="1" applyFill="1" applyBorder="1" applyAlignment="1">
      <alignment horizontal="center" wrapText="1"/>
    </xf>
    <xf numFmtId="195" fontId="42" fillId="0" borderId="0" xfId="3" applyNumberFormat="1" applyFont="1" applyFill="1" applyBorder="1" applyAlignment="1">
      <alignment horizontal="center" vertical="center" wrapText="1"/>
    </xf>
    <xf numFmtId="195" fontId="42" fillId="2" borderId="0" xfId="3" applyNumberFormat="1" applyFont="1" applyFill="1" applyBorder="1" applyAlignment="1">
      <alignment horizontal="center" vertical="center" wrapText="1"/>
    </xf>
    <xf numFmtId="0" fontId="42" fillId="0" borderId="0" xfId="3" applyFont="1" applyFill="1" applyBorder="1" applyAlignment="1">
      <alignment wrapText="1"/>
    </xf>
    <xf numFmtId="0" fontId="42" fillId="2" borderId="0" xfId="3" applyFont="1" applyFill="1" applyBorder="1" applyAlignment="1">
      <alignment wrapText="1"/>
    </xf>
    <xf numFmtId="0" fontId="44" fillId="2" borderId="0" xfId="0" applyFont="1" applyFill="1" applyBorder="1" applyAlignment="1" applyProtection="1">
      <alignment vertical="center" shrinkToFit="1"/>
    </xf>
    <xf numFmtId="0" fontId="44" fillId="2" borderId="0" xfId="0" applyFont="1" applyFill="1" applyAlignment="1" applyProtection="1">
      <alignment vertical="center" shrinkToFit="1"/>
    </xf>
    <xf numFmtId="0" fontId="44" fillId="2" borderId="96" xfId="1" applyFont="1" applyFill="1" applyBorder="1" applyAlignment="1" applyProtection="1">
      <alignment vertical="center" shrinkToFit="1"/>
    </xf>
    <xf numFmtId="0" fontId="44" fillId="2" borderId="33" xfId="1" applyFont="1" applyFill="1" applyBorder="1" applyAlignment="1" applyProtection="1">
      <alignment vertical="center" shrinkToFit="1"/>
    </xf>
    <xf numFmtId="0" fontId="44" fillId="2" borderId="98" xfId="1" applyFont="1" applyFill="1" applyBorder="1" applyAlignment="1" applyProtection="1">
      <alignment vertical="center" shrinkToFit="1"/>
    </xf>
    <xf numFmtId="0" fontId="44" fillId="2" borderId="200" xfId="0" applyFont="1" applyFill="1" applyBorder="1" applyAlignment="1" applyProtection="1">
      <alignment vertical="center" shrinkToFit="1"/>
    </xf>
    <xf numFmtId="0" fontId="44" fillId="2" borderId="5" xfId="0" applyFont="1" applyFill="1" applyBorder="1" applyAlignment="1" applyProtection="1">
      <alignment vertical="center" shrinkToFit="1"/>
    </xf>
    <xf numFmtId="0" fontId="44" fillId="2" borderId="121" xfId="0" applyFont="1" applyFill="1" applyBorder="1" applyAlignment="1" applyProtection="1">
      <alignment vertical="center" shrinkToFit="1"/>
    </xf>
    <xf numFmtId="0" fontId="44" fillId="2" borderId="120" xfId="0" applyFont="1" applyFill="1" applyBorder="1" applyAlignment="1" applyProtection="1">
      <alignment vertical="center" shrinkToFit="1"/>
    </xf>
    <xf numFmtId="0" fontId="44" fillId="2" borderId="10" xfId="0" applyFont="1" applyFill="1" applyBorder="1" applyAlignment="1" applyProtection="1">
      <alignment vertical="center" shrinkToFit="1"/>
    </xf>
    <xf numFmtId="0" fontId="44" fillId="2" borderId="11" xfId="0" applyFont="1" applyFill="1" applyBorder="1" applyAlignment="1" applyProtection="1">
      <alignment vertical="center" shrinkToFit="1"/>
    </xf>
    <xf numFmtId="0" fontId="44" fillId="2" borderId="123" xfId="0" applyFont="1" applyFill="1" applyBorder="1" applyAlignment="1" applyProtection="1">
      <alignment vertical="center" shrinkToFit="1"/>
    </xf>
    <xf numFmtId="0" fontId="44" fillId="2" borderId="136" xfId="0" applyFont="1" applyFill="1" applyBorder="1" applyAlignment="1" applyProtection="1">
      <alignment vertical="center" shrinkToFit="1"/>
    </xf>
    <xf numFmtId="0" fontId="44" fillId="2" borderId="137" xfId="0" applyFont="1" applyFill="1" applyBorder="1" applyAlignment="1" applyProtection="1">
      <alignment vertical="center" shrinkToFit="1"/>
    </xf>
    <xf numFmtId="0" fontId="44" fillId="2" borderId="139" xfId="0" applyFont="1" applyFill="1" applyBorder="1" applyAlignment="1" applyProtection="1">
      <alignment vertical="center" shrinkToFit="1"/>
    </xf>
    <xf numFmtId="0" fontId="44" fillId="2" borderId="28" xfId="1" applyFont="1" applyFill="1" applyBorder="1" applyAlignment="1" applyProtection="1">
      <alignment vertical="center" textRotation="255" shrinkToFit="1"/>
    </xf>
    <xf numFmtId="0" fontId="44" fillId="2" borderId="5" xfId="1" applyFont="1" applyFill="1" applyBorder="1" applyAlignment="1" applyProtection="1">
      <alignment vertical="center" shrinkToFit="1"/>
    </xf>
    <xf numFmtId="0" fontId="44" fillId="2" borderId="0" xfId="1" applyFont="1" applyFill="1" applyBorder="1" applyAlignment="1" applyProtection="1">
      <alignment vertical="center" shrinkToFit="1"/>
    </xf>
    <xf numFmtId="0" fontId="44" fillId="2" borderId="35" xfId="1" applyFont="1" applyFill="1" applyBorder="1" applyAlignment="1" applyProtection="1">
      <alignment vertical="center" shrinkToFit="1"/>
    </xf>
    <xf numFmtId="176" fontId="44" fillId="2" borderId="10" xfId="1" applyNumberFormat="1" applyFont="1" applyFill="1" applyBorder="1" applyAlignment="1" applyProtection="1">
      <alignment horizontal="center" vertical="center" shrinkToFit="1"/>
    </xf>
    <xf numFmtId="0" fontId="44" fillId="2" borderId="11" xfId="0" applyFont="1" applyFill="1" applyBorder="1" applyAlignment="1" applyProtection="1">
      <alignment vertical="center"/>
    </xf>
    <xf numFmtId="0" fontId="44" fillId="2" borderId="7" xfId="1" applyFont="1" applyFill="1" applyBorder="1" applyAlignment="1" applyProtection="1">
      <alignment vertical="center" shrinkToFit="1"/>
    </xf>
    <xf numFmtId="0" fontId="44" fillId="2" borderId="8" xfId="1" applyFont="1" applyFill="1" applyBorder="1" applyAlignment="1" applyProtection="1">
      <alignment vertical="center" shrinkToFit="1"/>
    </xf>
    <xf numFmtId="0" fontId="44" fillId="2" borderId="27" xfId="1" applyFont="1" applyFill="1" applyBorder="1" applyAlignment="1" applyProtection="1">
      <alignment vertical="center" shrinkToFit="1"/>
    </xf>
    <xf numFmtId="176" fontId="44" fillId="2" borderId="0" xfId="1" applyNumberFormat="1" applyFont="1" applyFill="1" applyBorder="1" applyAlignment="1" applyProtection="1">
      <alignment horizontal="center" vertical="center" shrinkToFit="1"/>
    </xf>
    <xf numFmtId="0" fontId="44" fillId="2" borderId="0" xfId="0" applyFont="1" applyFill="1" applyBorder="1" applyAlignment="1" applyProtection="1">
      <alignment vertical="center"/>
    </xf>
    <xf numFmtId="0" fontId="44" fillId="2" borderId="0" xfId="0" applyFont="1" applyFill="1" applyAlignment="1">
      <alignment vertical="center"/>
    </xf>
    <xf numFmtId="0" fontId="44" fillId="2" borderId="0" xfId="0" applyNumberFormat="1" applyFont="1" applyFill="1" applyAlignment="1" applyProtection="1">
      <alignment vertical="center" shrinkToFit="1"/>
    </xf>
    <xf numFmtId="0" fontId="44" fillId="2" borderId="2" xfId="1" applyFont="1" applyFill="1" applyBorder="1" applyAlignment="1" applyProtection="1">
      <alignment vertical="center" textRotation="255" shrinkToFit="1"/>
    </xf>
    <xf numFmtId="0" fontId="41" fillId="2" borderId="0" xfId="0" applyFont="1" applyFill="1" applyBorder="1" applyAlignment="1">
      <alignment vertical="center"/>
    </xf>
    <xf numFmtId="0" fontId="41" fillId="2" borderId="0" xfId="3" applyFont="1" applyFill="1" applyBorder="1" applyAlignment="1">
      <alignment horizontal="center" vertical="center" wrapText="1"/>
    </xf>
    <xf numFmtId="0" fontId="41" fillId="2" borderId="8" xfId="3" applyFont="1" applyFill="1" applyBorder="1" applyAlignment="1">
      <alignment vertical="center" wrapText="1" shrinkToFit="1"/>
    </xf>
    <xf numFmtId="0" fontId="41" fillId="2" borderId="3" xfId="3" applyFont="1" applyFill="1" applyBorder="1" applyAlignment="1">
      <alignment vertical="center" wrapText="1" shrinkToFit="1"/>
    </xf>
    <xf numFmtId="0" fontId="41" fillId="2" borderId="4" xfId="3" applyFont="1" applyFill="1" applyBorder="1" applyAlignment="1">
      <alignment vertical="center" wrapText="1" shrinkToFit="1"/>
    </xf>
    <xf numFmtId="0" fontId="21" fillId="0" borderId="0" xfId="0" applyFont="1">
      <alignment vertical="center"/>
    </xf>
    <xf numFmtId="0" fontId="21" fillId="3" borderId="8" xfId="0" applyFont="1" applyFill="1" applyBorder="1" applyAlignment="1" applyProtection="1">
      <alignment horizontal="center" vertical="center"/>
      <protection locked="0"/>
    </xf>
    <xf numFmtId="0" fontId="21" fillId="3" borderId="0" xfId="0" applyFont="1" applyFill="1" applyBorder="1" applyAlignment="1" applyProtection="1">
      <alignment horizontal="center" vertical="center"/>
      <protection locked="0"/>
    </xf>
    <xf numFmtId="0" fontId="21" fillId="3" borderId="9" xfId="0" applyFont="1" applyFill="1" applyBorder="1" applyAlignment="1" applyProtection="1">
      <alignment horizontal="center" vertical="center"/>
      <protection locked="0"/>
    </xf>
    <xf numFmtId="0" fontId="47" fillId="2" borderId="1" xfId="1" applyFont="1" applyFill="1" applyBorder="1" applyAlignment="1">
      <alignment vertical="center" textRotation="255" shrinkToFit="1"/>
    </xf>
    <xf numFmtId="0" fontId="47" fillId="2" borderId="28" xfId="1" applyFont="1" applyFill="1" applyBorder="1" applyAlignment="1">
      <alignment vertical="center" textRotation="255" shrinkToFit="1"/>
    </xf>
    <xf numFmtId="0" fontId="47" fillId="2" borderId="2" xfId="1" applyFont="1" applyFill="1" applyBorder="1" applyAlignment="1">
      <alignment vertical="center" textRotation="255" shrinkToFit="1"/>
    </xf>
    <xf numFmtId="196" fontId="41" fillId="4" borderId="36" xfId="3" applyNumberFormat="1" applyFont="1" applyFill="1" applyBorder="1" applyAlignment="1">
      <alignment horizontal="center" wrapText="1"/>
    </xf>
    <xf numFmtId="196" fontId="41" fillId="4" borderId="44" xfId="3" applyNumberFormat="1" applyFont="1" applyFill="1" applyBorder="1" applyAlignment="1">
      <alignment horizontal="center" wrapText="1"/>
    </xf>
    <xf numFmtId="0" fontId="41" fillId="2" borderId="7" xfId="3" applyFont="1" applyFill="1" applyBorder="1" applyAlignment="1">
      <alignment vertical="center" shrinkToFit="1"/>
    </xf>
    <xf numFmtId="0" fontId="41" fillId="2" borderId="8" xfId="3" applyFont="1" applyFill="1" applyBorder="1" applyAlignment="1">
      <alignment vertical="center" shrinkToFit="1"/>
    </xf>
    <xf numFmtId="0" fontId="41" fillId="2" borderId="13" xfId="3" applyFont="1" applyFill="1" applyBorder="1" applyAlignment="1">
      <alignment vertical="center" shrinkToFit="1"/>
    </xf>
    <xf numFmtId="196" fontId="41" fillId="4" borderId="128" xfId="3" applyNumberFormat="1" applyFont="1" applyFill="1" applyBorder="1" applyAlignment="1" applyProtection="1">
      <alignment horizontal="center" wrapText="1"/>
      <protection locked="0"/>
    </xf>
    <xf numFmtId="196" fontId="41" fillId="4" borderId="130" xfId="3" applyNumberFormat="1" applyFont="1" applyFill="1" applyBorder="1" applyAlignment="1" applyProtection="1">
      <alignment horizontal="center" wrapText="1"/>
      <protection locked="0"/>
    </xf>
    <xf numFmtId="196" fontId="45" fillId="4" borderId="128" xfId="3" applyNumberFormat="1" applyFont="1" applyFill="1" applyBorder="1" applyAlignment="1" applyProtection="1">
      <alignment horizontal="center" wrapText="1"/>
      <protection locked="0"/>
    </xf>
    <xf numFmtId="196" fontId="45" fillId="4" borderId="130" xfId="3" applyNumberFormat="1" applyFont="1" applyFill="1" applyBorder="1" applyAlignment="1" applyProtection="1">
      <alignment horizontal="center" wrapText="1"/>
      <protection locked="0"/>
    </xf>
    <xf numFmtId="196" fontId="41" fillId="3" borderId="128" xfId="3" applyNumberFormat="1" applyFont="1" applyFill="1" applyBorder="1" applyAlignment="1" applyProtection="1">
      <alignment horizontal="center" wrapText="1"/>
      <protection locked="0"/>
    </xf>
    <xf numFmtId="196" fontId="41" fillId="3" borderId="130" xfId="3" applyNumberFormat="1" applyFont="1" applyFill="1" applyBorder="1" applyAlignment="1" applyProtection="1">
      <alignment horizontal="center" wrapText="1"/>
      <protection locked="0"/>
    </xf>
    <xf numFmtId="0" fontId="41" fillId="2" borderId="3" xfId="3" applyFont="1" applyFill="1" applyBorder="1" applyAlignment="1">
      <alignment vertical="center" shrinkToFit="1"/>
    </xf>
    <xf numFmtId="0" fontId="41" fillId="2" borderId="4" xfId="3" applyFont="1" applyFill="1" applyBorder="1" applyAlignment="1">
      <alignment vertical="center" shrinkToFit="1"/>
    </xf>
    <xf numFmtId="0" fontId="41" fillId="2" borderId="29" xfId="3" applyFont="1" applyFill="1" applyBorder="1" applyAlignment="1">
      <alignment vertical="center" shrinkToFit="1"/>
    </xf>
    <xf numFmtId="196" fontId="45" fillId="4" borderId="36" xfId="3" applyNumberFormat="1" applyFont="1" applyFill="1" applyBorder="1" applyAlignment="1">
      <alignment horizontal="center" wrapText="1"/>
    </xf>
    <xf numFmtId="196" fontId="45" fillId="4" borderId="44" xfId="3" applyNumberFormat="1" applyFont="1" applyFill="1" applyBorder="1" applyAlignment="1">
      <alignment horizontal="center" wrapText="1"/>
    </xf>
    <xf numFmtId="0" fontId="41" fillId="2" borderId="11" xfId="3" applyFont="1" applyFill="1" applyBorder="1" applyAlignment="1">
      <alignment horizontal="center" vertical="center" wrapText="1"/>
    </xf>
    <xf numFmtId="0" fontId="41" fillId="2" borderId="11" xfId="3" applyFont="1" applyFill="1" applyBorder="1" applyAlignment="1">
      <alignment horizontal="left" vertical="top"/>
    </xf>
    <xf numFmtId="196" fontId="41" fillId="0" borderId="45" xfId="3" applyNumberFormat="1" applyFont="1" applyFill="1" applyBorder="1" applyAlignment="1">
      <alignment horizontal="center" wrapText="1"/>
    </xf>
    <xf numFmtId="196" fontId="41" fillId="0" borderId="46" xfId="3" applyNumberFormat="1" applyFont="1" applyFill="1" applyBorder="1" applyAlignment="1">
      <alignment horizontal="center" wrapText="1"/>
    </xf>
    <xf numFmtId="196" fontId="41" fillId="0" borderId="205" xfId="3" applyNumberFormat="1" applyFont="1" applyFill="1" applyBorder="1" applyAlignment="1">
      <alignment horizontal="center" wrapText="1"/>
    </xf>
    <xf numFmtId="196" fontId="41" fillId="0" borderId="207" xfId="3" applyNumberFormat="1" applyFont="1" applyFill="1" applyBorder="1" applyAlignment="1">
      <alignment horizontal="center" wrapText="1"/>
    </xf>
    <xf numFmtId="196" fontId="41" fillId="0" borderId="195" xfId="3" applyNumberFormat="1" applyFont="1" applyFill="1" applyBorder="1" applyAlignment="1">
      <alignment horizontal="center" wrapText="1"/>
    </xf>
    <xf numFmtId="196" fontId="41" fillId="0" borderId="208" xfId="3" applyNumberFormat="1" applyFont="1" applyFill="1" applyBorder="1" applyAlignment="1">
      <alignment horizontal="center" wrapText="1"/>
    </xf>
    <xf numFmtId="0" fontId="41" fillId="2" borderId="5" xfId="3" applyFont="1" applyFill="1" applyBorder="1" applyAlignment="1">
      <alignment vertical="center" wrapText="1" shrinkToFit="1"/>
    </xf>
    <xf numFmtId="0" fontId="41" fillId="2" borderId="0" xfId="3" applyFont="1" applyFill="1" applyBorder="1" applyAlignment="1">
      <alignment vertical="center" wrapText="1" shrinkToFit="1"/>
    </xf>
    <xf numFmtId="0" fontId="41" fillId="2" borderId="6" xfId="3" applyFont="1" applyFill="1" applyBorder="1" applyAlignment="1">
      <alignment vertical="center" wrapText="1" shrinkToFit="1"/>
    </xf>
    <xf numFmtId="0" fontId="41" fillId="2" borderId="7" xfId="3" applyFont="1" applyFill="1" applyBorder="1" applyAlignment="1">
      <alignment vertical="center" wrapText="1" shrinkToFit="1"/>
    </xf>
    <xf numFmtId="0" fontId="41" fillId="2" borderId="8" xfId="3" applyFont="1" applyFill="1" applyBorder="1" applyAlignment="1">
      <alignment vertical="center" wrapText="1" shrinkToFit="1"/>
    </xf>
    <xf numFmtId="0" fontId="41" fillId="2" borderId="13" xfId="3" applyFont="1" applyFill="1" applyBorder="1" applyAlignment="1">
      <alignment vertical="center" wrapText="1" shrinkToFit="1"/>
    </xf>
    <xf numFmtId="195" fontId="41" fillId="0" borderId="3" xfId="3" applyNumberFormat="1" applyFont="1" applyFill="1" applyBorder="1" applyAlignment="1">
      <alignment horizontal="center" vertical="center" wrapText="1"/>
    </xf>
    <xf numFmtId="195" fontId="41" fillId="0" borderId="29" xfId="3" applyNumberFormat="1" applyFont="1" applyFill="1" applyBorder="1" applyAlignment="1">
      <alignment horizontal="center" vertical="center" wrapText="1"/>
    </xf>
    <xf numFmtId="195" fontId="41" fillId="0" borderId="7" xfId="3" applyNumberFormat="1" applyFont="1" applyFill="1" applyBorder="1" applyAlignment="1">
      <alignment horizontal="center" vertical="center" wrapText="1"/>
    </xf>
    <xf numFmtId="195" fontId="41" fillId="0" borderId="13" xfId="3" applyNumberFormat="1" applyFont="1" applyFill="1" applyBorder="1" applyAlignment="1">
      <alignment horizontal="center" vertical="center" wrapText="1"/>
    </xf>
    <xf numFmtId="195" fontId="41" fillId="2" borderId="3" xfId="3" applyNumberFormat="1" applyFont="1" applyFill="1" applyBorder="1" applyAlignment="1">
      <alignment horizontal="center" vertical="center" wrapText="1"/>
    </xf>
    <xf numFmtId="195" fontId="41" fillId="2" borderId="29" xfId="3" applyNumberFormat="1" applyFont="1" applyFill="1" applyBorder="1" applyAlignment="1">
      <alignment horizontal="center" vertical="center" wrapText="1"/>
    </xf>
    <xf numFmtId="195" fontId="41" fillId="2" borderId="7" xfId="3" applyNumberFormat="1" applyFont="1" applyFill="1" applyBorder="1" applyAlignment="1">
      <alignment horizontal="center" vertical="center" wrapText="1"/>
    </xf>
    <xf numFmtId="195" fontId="41" fillId="2" borderId="13" xfId="3" applyNumberFormat="1" applyFont="1" applyFill="1" applyBorder="1" applyAlignment="1">
      <alignment horizontal="center" vertical="center" wrapText="1"/>
    </xf>
    <xf numFmtId="0" fontId="41" fillId="2" borderId="1" xfId="3" applyFont="1" applyFill="1" applyBorder="1" applyAlignment="1">
      <alignment horizontal="center" vertical="center" textRotation="255"/>
    </xf>
    <xf numFmtId="0" fontId="41" fillId="2" borderId="28" xfId="3" applyFont="1" applyFill="1" applyBorder="1" applyAlignment="1">
      <alignment horizontal="center" vertical="center" textRotation="255"/>
    </xf>
    <xf numFmtId="0" fontId="41" fillId="2" borderId="2" xfId="3" applyFont="1" applyFill="1" applyBorder="1" applyAlignment="1">
      <alignment horizontal="center" vertical="center" textRotation="255"/>
    </xf>
    <xf numFmtId="0" fontId="41" fillId="2" borderId="12" xfId="3" applyFont="1" applyFill="1" applyBorder="1" applyAlignment="1">
      <alignment horizontal="center" vertical="center" wrapText="1"/>
    </xf>
    <xf numFmtId="0" fontId="41" fillId="2" borderId="10" xfId="3" applyFont="1" applyFill="1" applyBorder="1" applyAlignment="1">
      <alignment horizontal="center" vertical="center" wrapText="1"/>
    </xf>
    <xf numFmtId="0" fontId="41" fillId="2" borderId="1" xfId="3" applyFont="1" applyFill="1" applyBorder="1" applyAlignment="1">
      <alignment horizontal="center" vertical="center" wrapText="1"/>
    </xf>
    <xf numFmtId="196" fontId="45" fillId="3" borderId="128" xfId="3" applyNumberFormat="1" applyFont="1" applyFill="1" applyBorder="1" applyAlignment="1" applyProtection="1">
      <alignment horizontal="center" wrapText="1"/>
      <protection locked="0"/>
    </xf>
    <xf numFmtId="196" fontId="45" fillId="3" borderId="130" xfId="3" applyNumberFormat="1" applyFont="1" applyFill="1" applyBorder="1" applyAlignment="1" applyProtection="1">
      <alignment horizontal="center" wrapText="1"/>
      <protection locked="0"/>
    </xf>
    <xf numFmtId="176" fontId="47" fillId="2" borderId="76" xfId="1" applyNumberFormat="1" applyFont="1" applyFill="1" applyBorder="1" applyAlignment="1">
      <alignment horizontal="center" vertical="center" shrinkToFit="1"/>
    </xf>
    <xf numFmtId="176" fontId="47" fillId="2" borderId="77" xfId="1" applyNumberFormat="1" applyFont="1" applyFill="1" applyBorder="1" applyAlignment="1">
      <alignment horizontal="center" vertical="center" shrinkToFit="1"/>
    </xf>
    <xf numFmtId="176" fontId="47" fillId="2" borderId="225" xfId="1" applyNumberFormat="1" applyFont="1" applyFill="1" applyBorder="1" applyAlignment="1">
      <alignment horizontal="center" vertical="center" shrinkToFit="1"/>
    </xf>
    <xf numFmtId="176" fontId="47" fillId="2" borderId="129" xfId="1" applyNumberFormat="1" applyFont="1" applyFill="1" applyBorder="1" applyAlignment="1">
      <alignment horizontal="center" vertical="center" shrinkToFit="1"/>
    </xf>
    <xf numFmtId="176" fontId="44" fillId="2" borderId="69" xfId="1" applyNumberFormat="1" applyFont="1" applyFill="1" applyBorder="1" applyAlignment="1" applyProtection="1">
      <alignment vertical="center" shrinkToFit="1"/>
    </xf>
    <xf numFmtId="176" fontId="44" fillId="2" borderId="68" xfId="1" applyNumberFormat="1" applyFont="1" applyFill="1" applyBorder="1" applyAlignment="1" applyProtection="1">
      <alignment vertical="center" shrinkToFit="1"/>
    </xf>
    <xf numFmtId="176" fontId="44" fillId="2" borderId="69" xfId="1" applyNumberFormat="1" applyFont="1" applyFill="1" applyBorder="1" applyAlignment="1" applyProtection="1">
      <alignment horizontal="center" vertical="center" shrinkToFit="1"/>
    </xf>
    <xf numFmtId="176" fontId="44" fillId="2" borderId="67" xfId="1" applyNumberFormat="1" applyFont="1" applyFill="1" applyBorder="1" applyAlignment="1" applyProtection="1">
      <alignment horizontal="center" vertical="center" shrinkToFit="1"/>
    </xf>
    <xf numFmtId="176" fontId="44" fillId="2" borderId="68" xfId="1" applyNumberFormat="1" applyFont="1" applyFill="1" applyBorder="1" applyAlignment="1" applyProtection="1">
      <alignment horizontal="center" vertical="center" shrinkToFit="1"/>
    </xf>
    <xf numFmtId="0" fontId="44" fillId="2" borderId="66" xfId="1" applyFont="1" applyFill="1" applyBorder="1" applyAlignment="1" applyProtection="1">
      <alignment vertical="center" shrinkToFit="1"/>
    </xf>
    <xf numFmtId="0" fontId="44" fillId="2" borderId="67" xfId="1" applyFont="1" applyFill="1" applyBorder="1" applyAlignment="1" applyProtection="1">
      <alignment vertical="center" shrinkToFit="1"/>
    </xf>
    <xf numFmtId="0" fontId="44" fillId="2" borderId="68" xfId="1" applyFont="1" applyFill="1" applyBorder="1" applyAlignment="1" applyProtection="1">
      <alignment vertical="center" shrinkToFit="1"/>
    </xf>
    <xf numFmtId="176" fontId="21" fillId="2" borderId="72" xfId="1" applyNumberFormat="1" applyFont="1" applyFill="1" applyBorder="1" applyAlignment="1" applyProtection="1">
      <alignment horizontal="center" vertical="center" shrinkToFit="1"/>
    </xf>
    <xf numFmtId="176" fontId="21" fillId="2" borderId="73" xfId="1" applyNumberFormat="1" applyFont="1" applyFill="1" applyBorder="1" applyAlignment="1" applyProtection="1">
      <alignment horizontal="center" vertical="center" shrinkToFit="1"/>
    </xf>
    <xf numFmtId="176" fontId="21" fillId="2" borderId="74" xfId="1" applyNumberFormat="1" applyFont="1" applyFill="1" applyBorder="1" applyAlignment="1" applyProtection="1">
      <alignment horizontal="center" vertical="center" shrinkToFit="1"/>
    </xf>
    <xf numFmtId="0" fontId="21" fillId="3" borderId="72" xfId="1" applyFont="1" applyFill="1" applyBorder="1" applyAlignment="1" applyProtection="1">
      <alignment horizontal="center" vertical="center" shrinkToFit="1"/>
      <protection locked="0"/>
    </xf>
    <xf numFmtId="0" fontId="21" fillId="3" borderId="74" xfId="1" applyFont="1" applyFill="1" applyBorder="1" applyAlignment="1" applyProtection="1">
      <alignment horizontal="center" vertical="center" shrinkToFit="1"/>
      <protection locked="0"/>
    </xf>
    <xf numFmtId="176" fontId="21" fillId="2" borderId="69" xfId="1" applyNumberFormat="1" applyFont="1" applyFill="1" applyBorder="1" applyAlignment="1" applyProtection="1">
      <alignment horizontal="center" vertical="center" shrinkToFit="1"/>
    </xf>
    <xf numFmtId="176" fontId="21" fillId="2" borderId="67" xfId="1" applyNumberFormat="1" applyFont="1" applyFill="1" applyBorder="1" applyAlignment="1" applyProtection="1">
      <alignment horizontal="center" vertical="center" shrinkToFit="1"/>
    </xf>
    <xf numFmtId="176" fontId="21" fillId="2" borderId="68" xfId="1" applyNumberFormat="1" applyFont="1" applyFill="1" applyBorder="1" applyAlignment="1" applyProtection="1">
      <alignment horizontal="center" vertical="center" shrinkToFit="1"/>
    </xf>
    <xf numFmtId="183" fontId="21" fillId="2" borderId="146" xfId="1" applyNumberFormat="1" applyFont="1" applyFill="1" applyBorder="1" applyAlignment="1" applyProtection="1">
      <alignment horizontal="center" vertical="center" shrinkToFit="1"/>
    </xf>
    <xf numFmtId="183" fontId="21" fillId="2" borderId="147" xfId="1" applyNumberFormat="1" applyFont="1" applyFill="1" applyBorder="1" applyAlignment="1" applyProtection="1">
      <alignment horizontal="center" vertical="center" shrinkToFit="1"/>
    </xf>
    <xf numFmtId="183" fontId="21" fillId="2" borderId="40" xfId="1" applyNumberFormat="1" applyFont="1" applyFill="1" applyBorder="1" applyAlignment="1" applyProtection="1">
      <alignment horizontal="center" vertical="center" shrinkToFit="1"/>
    </xf>
    <xf numFmtId="183" fontId="21" fillId="2" borderId="75" xfId="1" applyNumberFormat="1" applyFont="1" applyFill="1" applyBorder="1" applyAlignment="1" applyProtection="1">
      <alignment horizontal="center" vertical="center" shrinkToFit="1"/>
    </xf>
    <xf numFmtId="183" fontId="21" fillId="2" borderId="64" xfId="1" applyNumberFormat="1" applyFont="1" applyFill="1" applyBorder="1" applyAlignment="1" applyProtection="1">
      <alignment horizontal="center" vertical="center" shrinkToFit="1"/>
    </xf>
    <xf numFmtId="183" fontId="21" fillId="2" borderId="192" xfId="1" applyNumberFormat="1" applyFont="1" applyFill="1" applyBorder="1" applyAlignment="1" applyProtection="1">
      <alignment horizontal="center" vertical="center" shrinkToFit="1"/>
    </xf>
    <xf numFmtId="176" fontId="21" fillId="2" borderId="49" xfId="1" applyNumberFormat="1" applyFont="1" applyFill="1" applyBorder="1" applyAlignment="1" applyProtection="1">
      <alignment horizontal="center" vertical="center" shrinkToFit="1"/>
    </xf>
    <xf numFmtId="176" fontId="21" fillId="2" borderId="14" xfId="1" applyNumberFormat="1" applyFont="1" applyFill="1" applyBorder="1" applyAlignment="1" applyProtection="1">
      <alignment horizontal="center" vertical="center" shrinkToFit="1"/>
    </xf>
    <xf numFmtId="176" fontId="21" fillId="2" borderId="50" xfId="1" applyNumberFormat="1" applyFont="1" applyFill="1" applyBorder="1" applyAlignment="1" applyProtection="1">
      <alignment horizontal="center" vertical="center" shrinkToFit="1"/>
    </xf>
    <xf numFmtId="176" fontId="21" fillId="2" borderId="56" xfId="1" applyNumberFormat="1" applyFont="1" applyFill="1" applyBorder="1" applyAlignment="1" applyProtection="1">
      <alignment horizontal="center" vertical="center" shrinkToFit="1"/>
    </xf>
    <xf numFmtId="176" fontId="21" fillId="2" borderId="33" xfId="1" applyNumberFormat="1" applyFont="1" applyFill="1" applyBorder="1" applyAlignment="1" applyProtection="1">
      <alignment horizontal="center" vertical="center" shrinkToFit="1"/>
    </xf>
    <xf numFmtId="176" fontId="21" fillId="2" borderId="57" xfId="1" applyNumberFormat="1" applyFont="1" applyFill="1" applyBorder="1" applyAlignment="1" applyProtection="1">
      <alignment horizontal="center" vertical="center" shrinkToFit="1"/>
    </xf>
    <xf numFmtId="176" fontId="21" fillId="2" borderId="56" xfId="1" applyNumberFormat="1" applyFont="1" applyFill="1" applyBorder="1" applyAlignment="1" applyProtection="1">
      <alignment vertical="center" shrinkToFit="1"/>
    </xf>
    <xf numFmtId="176" fontId="21" fillId="2" borderId="57" xfId="1" applyNumberFormat="1" applyFont="1" applyFill="1" applyBorder="1" applyAlignment="1" applyProtection="1">
      <alignment vertical="center" shrinkToFit="1"/>
    </xf>
    <xf numFmtId="0" fontId="21" fillId="2" borderId="3" xfId="1" applyFont="1" applyFill="1" applyBorder="1" applyAlignment="1" applyProtection="1">
      <alignment vertical="center" shrinkToFit="1"/>
    </xf>
    <xf numFmtId="0" fontId="21" fillId="2" borderId="37" xfId="1" applyFont="1" applyFill="1" applyBorder="1" applyAlignment="1" applyProtection="1">
      <alignment vertical="center" shrinkToFit="1"/>
    </xf>
    <xf numFmtId="0" fontId="21" fillId="2" borderId="38" xfId="1" applyFont="1" applyFill="1" applyBorder="1" applyAlignment="1" applyProtection="1">
      <alignment vertical="center" shrinkToFit="1"/>
    </xf>
    <xf numFmtId="0" fontId="21" fillId="2" borderId="61" xfId="1" applyFont="1" applyFill="1" applyBorder="1" applyAlignment="1" applyProtection="1">
      <alignment horizontal="center" vertical="center" shrinkToFit="1"/>
    </xf>
    <xf numFmtId="0" fontId="21" fillId="2" borderId="58" xfId="1" applyFont="1" applyFill="1" applyBorder="1" applyAlignment="1" applyProtection="1">
      <alignment horizontal="center" vertical="center" shrinkToFit="1"/>
    </xf>
    <xf numFmtId="0" fontId="21" fillId="2" borderId="62" xfId="1" applyFont="1" applyFill="1" applyBorder="1" applyAlignment="1" applyProtection="1">
      <alignment horizontal="center" vertical="center" shrinkToFit="1"/>
    </xf>
    <xf numFmtId="0" fontId="21" fillId="2" borderId="40" xfId="1" applyFont="1" applyFill="1" applyBorder="1" applyAlignment="1" applyProtection="1">
      <alignment horizontal="center" vertical="center" shrinkToFit="1"/>
    </xf>
    <xf numFmtId="0" fontId="21" fillId="2" borderId="41" xfId="1" applyFont="1" applyFill="1" applyBorder="1" applyAlignment="1" applyProtection="1">
      <alignment horizontal="center" vertical="center" shrinkToFit="1"/>
    </xf>
    <xf numFmtId="0" fontId="21" fillId="2" borderId="75" xfId="1" applyFont="1" applyFill="1" applyBorder="1" applyAlignment="1" applyProtection="1">
      <alignment horizontal="center" vertical="center" shrinkToFit="1"/>
    </xf>
    <xf numFmtId="0" fontId="21" fillId="2" borderId="64" xfId="1" applyFont="1" applyFill="1" applyBorder="1" applyAlignment="1" applyProtection="1">
      <alignment horizontal="center" vertical="center" shrinkToFit="1"/>
    </xf>
    <xf numFmtId="0" fontId="21" fillId="2" borderId="25" xfId="1" applyFont="1" applyFill="1" applyBorder="1" applyAlignment="1" applyProtection="1">
      <alignment horizontal="center" vertical="center" shrinkToFit="1"/>
    </xf>
    <xf numFmtId="0" fontId="21" fillId="2" borderId="192" xfId="1" applyFont="1" applyFill="1" applyBorder="1" applyAlignment="1" applyProtection="1">
      <alignment horizontal="center" vertical="center" shrinkToFit="1"/>
    </xf>
    <xf numFmtId="176" fontId="21" fillId="2" borderId="53" xfId="1" applyNumberFormat="1" applyFont="1" applyFill="1" applyBorder="1" applyAlignment="1" applyProtection="1">
      <alignment vertical="center" shrinkToFit="1"/>
    </xf>
    <xf numFmtId="176" fontId="21" fillId="2" borderId="55" xfId="1" applyNumberFormat="1" applyFont="1" applyFill="1" applyBorder="1" applyAlignment="1" applyProtection="1">
      <alignment vertical="center" shrinkToFit="1"/>
    </xf>
    <xf numFmtId="0" fontId="44" fillId="2" borderId="103" xfId="1" applyFont="1" applyFill="1" applyBorder="1" applyAlignment="1" applyProtection="1">
      <alignment vertical="center" shrinkToFit="1"/>
    </xf>
    <xf numFmtId="0" fontId="44" fillId="2" borderId="96" xfId="1" applyFont="1" applyFill="1" applyBorder="1" applyAlignment="1" applyProtection="1">
      <alignment vertical="center" shrinkToFit="1"/>
    </xf>
    <xf numFmtId="0" fontId="44" fillId="2" borderId="81" xfId="1" applyFont="1" applyFill="1" applyBorder="1" applyAlignment="1" applyProtection="1">
      <alignment vertical="center" shrinkToFit="1"/>
    </xf>
    <xf numFmtId="0" fontId="44" fillId="2" borderId="124" xfId="1" applyFont="1" applyFill="1" applyBorder="1" applyAlignment="1" applyProtection="1">
      <alignment vertical="center" shrinkToFit="1"/>
    </xf>
    <xf numFmtId="0" fontId="44" fillId="2" borderId="73" xfId="1" applyFont="1" applyFill="1" applyBorder="1" applyAlignment="1" applyProtection="1">
      <alignment vertical="center" shrinkToFit="1"/>
    </xf>
    <xf numFmtId="0" fontId="44" fillId="2" borderId="74" xfId="1" applyFont="1" applyFill="1" applyBorder="1" applyAlignment="1" applyProtection="1">
      <alignment vertical="center" shrinkToFit="1"/>
    </xf>
    <xf numFmtId="180" fontId="44" fillId="2" borderId="80" xfId="1" applyNumberFormat="1" applyFont="1" applyFill="1" applyBorder="1" applyAlignment="1" applyProtection="1">
      <alignment horizontal="center" vertical="center" shrinkToFit="1"/>
    </xf>
    <xf numFmtId="180" fontId="44" fillId="2" borderId="81" xfId="1" applyNumberFormat="1" applyFont="1" applyFill="1" applyBorder="1" applyAlignment="1" applyProtection="1">
      <alignment horizontal="center" vertical="center" shrinkToFit="1"/>
    </xf>
    <xf numFmtId="180" fontId="44" fillId="2" borderId="69" xfId="1" applyNumberFormat="1" applyFont="1" applyFill="1" applyBorder="1" applyAlignment="1" applyProtection="1">
      <alignment horizontal="center" vertical="center" shrinkToFit="1"/>
    </xf>
    <xf numFmtId="180" fontId="44" fillId="2" borderId="68" xfId="1" applyNumberFormat="1" applyFont="1" applyFill="1" applyBorder="1" applyAlignment="1" applyProtection="1">
      <alignment horizontal="center" vertical="center" shrinkToFit="1"/>
    </xf>
    <xf numFmtId="0" fontId="21" fillId="2" borderId="209" xfId="1" applyFont="1" applyFill="1" applyBorder="1" applyAlignment="1" applyProtection="1">
      <alignment horizontal="center" vertical="center" shrinkToFit="1"/>
    </xf>
    <xf numFmtId="0" fontId="21" fillId="2" borderId="210" xfId="1" applyFont="1" applyFill="1" applyBorder="1" applyAlignment="1" applyProtection="1">
      <alignment horizontal="center" vertical="center" shrinkToFit="1"/>
    </xf>
    <xf numFmtId="180" fontId="21" fillId="2" borderId="69" xfId="1" applyNumberFormat="1" applyFont="1" applyFill="1" applyBorder="1" applyAlignment="1" applyProtection="1">
      <alignment horizontal="center" vertical="center" shrinkToFit="1"/>
    </xf>
    <xf numFmtId="180" fontId="21" fillId="2" borderId="68" xfId="1" applyNumberFormat="1" applyFont="1" applyFill="1" applyBorder="1" applyAlignment="1" applyProtection="1">
      <alignment horizontal="center" vertical="center" shrinkToFit="1"/>
    </xf>
    <xf numFmtId="177" fontId="21" fillId="2" borderId="4" xfId="0" applyNumberFormat="1" applyFont="1" applyFill="1" applyBorder="1" applyAlignment="1" applyProtection="1">
      <alignment horizontal="center" vertical="center"/>
    </xf>
    <xf numFmtId="177" fontId="21" fillId="3" borderId="8" xfId="0" applyNumberFormat="1" applyFont="1" applyFill="1" applyBorder="1" applyAlignment="1" applyProtection="1">
      <alignment horizontal="center" vertical="center"/>
      <protection locked="0"/>
    </xf>
    <xf numFmtId="177" fontId="21" fillId="2" borderId="3" xfId="0" applyNumberFormat="1" applyFont="1" applyFill="1" applyBorder="1" applyAlignment="1" applyProtection="1">
      <alignment horizontal="center" vertical="center" shrinkToFit="1"/>
    </xf>
    <xf numFmtId="177" fontId="21" fillId="2" borderId="4" xfId="0" applyNumberFormat="1" applyFont="1" applyFill="1" applyBorder="1" applyAlignment="1" applyProtection="1">
      <alignment horizontal="center" vertical="center" shrinkToFit="1"/>
    </xf>
    <xf numFmtId="177" fontId="21" fillId="2" borderId="7" xfId="0" applyNumberFormat="1" applyFont="1" applyFill="1" applyBorder="1" applyAlignment="1" applyProtection="1">
      <alignment horizontal="center" vertical="center" shrinkToFit="1"/>
    </xf>
    <xf numFmtId="177" fontId="21" fillId="2" borderId="8" xfId="0" applyNumberFormat="1" applyFont="1" applyFill="1" applyBorder="1" applyAlignment="1" applyProtection="1">
      <alignment horizontal="center" vertical="center" shrinkToFit="1"/>
    </xf>
    <xf numFmtId="0" fontId="21" fillId="2" borderId="24" xfId="1" applyFont="1" applyFill="1" applyBorder="1" applyAlignment="1" applyProtection="1">
      <alignment horizontal="left" vertical="center" shrinkToFit="1"/>
    </xf>
    <xf numFmtId="0" fontId="21" fillId="2" borderId="18" xfId="1" applyFont="1" applyFill="1" applyBorder="1" applyAlignment="1" applyProtection="1">
      <alignment horizontal="left" vertical="center" shrinkToFit="1"/>
    </xf>
    <xf numFmtId="0" fontId="21" fillId="2" borderId="20" xfId="1" applyFont="1" applyFill="1" applyBorder="1" applyAlignment="1" applyProtection="1">
      <alignment horizontal="left" vertical="center" shrinkToFit="1"/>
    </xf>
    <xf numFmtId="0" fontId="21" fillId="2" borderId="15" xfId="1" applyFont="1" applyFill="1" applyBorder="1" applyAlignment="1" applyProtection="1">
      <alignment horizontal="center" vertical="center" shrinkToFit="1"/>
    </xf>
    <xf numFmtId="0" fontId="21" fillId="2" borderId="211" xfId="1" applyFont="1" applyFill="1" applyBorder="1" applyAlignment="1" applyProtection="1">
      <alignment horizontal="center" vertical="center" shrinkToFit="1"/>
    </xf>
    <xf numFmtId="178" fontId="21" fillId="3" borderId="3" xfId="1" applyNumberFormat="1" applyFont="1" applyFill="1" applyBorder="1" applyAlignment="1" applyProtection="1">
      <alignment horizontal="center" vertical="center" shrinkToFit="1"/>
      <protection locked="0"/>
    </xf>
    <xf numFmtId="178" fontId="21" fillId="3" borderId="63" xfId="1" applyNumberFormat="1" applyFont="1" applyFill="1" applyBorder="1" applyAlignment="1" applyProtection="1">
      <alignment horizontal="center" vertical="center" shrinkToFit="1"/>
      <protection locked="0"/>
    </xf>
    <xf numFmtId="176" fontId="21" fillId="2" borderId="15" xfId="1" applyNumberFormat="1" applyFont="1" applyFill="1" applyBorder="1" applyAlignment="1" applyProtection="1">
      <alignment horizontal="center" vertical="center" shrinkToFit="1"/>
    </xf>
    <xf numFmtId="176" fontId="21" fillId="2" borderId="16" xfId="1" applyNumberFormat="1" applyFont="1" applyFill="1" applyBorder="1" applyAlignment="1" applyProtection="1">
      <alignment horizontal="center" vertical="center" shrinkToFit="1"/>
    </xf>
    <xf numFmtId="176" fontId="21" fillId="2" borderId="17" xfId="1" applyNumberFormat="1" applyFont="1" applyFill="1" applyBorder="1" applyAlignment="1" applyProtection="1">
      <alignment horizontal="center" vertical="center" shrinkToFit="1"/>
    </xf>
    <xf numFmtId="176" fontId="21" fillId="2" borderId="18" xfId="1" applyNumberFormat="1" applyFont="1" applyFill="1" applyBorder="1" applyAlignment="1" applyProtection="1">
      <alignment horizontal="center" vertical="center" shrinkToFit="1"/>
    </xf>
    <xf numFmtId="176" fontId="21" fillId="2" borderId="20" xfId="1" applyNumberFormat="1" applyFont="1" applyFill="1" applyBorder="1" applyAlignment="1" applyProtection="1">
      <alignment horizontal="center" vertical="center" shrinkToFit="1"/>
    </xf>
    <xf numFmtId="0" fontId="21" fillId="2" borderId="82" xfId="1" applyFont="1" applyFill="1" applyBorder="1" applyAlignment="1" applyProtection="1">
      <alignment horizontal="center" vertical="center" shrinkToFit="1"/>
    </xf>
    <xf numFmtId="0" fontId="21" fillId="2" borderId="83" xfId="1" applyFont="1" applyFill="1" applyBorder="1" applyAlignment="1" applyProtection="1">
      <alignment horizontal="center" vertical="center" shrinkToFit="1"/>
    </xf>
    <xf numFmtId="176" fontId="21" fillId="2" borderId="40" xfId="1" applyNumberFormat="1" applyFont="1" applyFill="1" applyBorder="1" applyAlignment="1" applyProtection="1">
      <alignment horizontal="center" vertical="center" shrinkToFit="1"/>
    </xf>
    <xf numFmtId="176" fontId="21" fillId="2" borderId="75" xfId="1" applyNumberFormat="1" applyFont="1" applyFill="1" applyBorder="1" applyAlignment="1" applyProtection="1">
      <alignment horizontal="center" vertical="center" shrinkToFit="1"/>
    </xf>
    <xf numFmtId="176" fontId="21" fillId="2" borderId="42" xfId="1" applyNumberFormat="1" applyFont="1" applyFill="1" applyBorder="1" applyAlignment="1" applyProtection="1">
      <alignment horizontal="center" vertical="center" shrinkToFit="1"/>
    </xf>
    <xf numFmtId="176" fontId="21" fillId="2" borderId="87" xfId="1" applyNumberFormat="1" applyFont="1" applyFill="1" applyBorder="1" applyAlignment="1" applyProtection="1">
      <alignment horizontal="center" vertical="center" shrinkToFit="1"/>
    </xf>
    <xf numFmtId="177" fontId="24" fillId="2" borderId="4" xfId="0" applyNumberFormat="1" applyFont="1" applyFill="1" applyBorder="1" applyAlignment="1" applyProtection="1">
      <alignment horizontal="center" vertical="center"/>
    </xf>
    <xf numFmtId="177" fontId="24" fillId="2" borderId="29" xfId="0" applyNumberFormat="1" applyFont="1" applyFill="1" applyBorder="1" applyAlignment="1" applyProtection="1">
      <alignment horizontal="center" vertical="center"/>
    </xf>
    <xf numFmtId="177" fontId="21" fillId="3" borderId="13" xfId="0" applyNumberFormat="1" applyFont="1" applyFill="1" applyBorder="1" applyAlignment="1" applyProtection="1">
      <alignment horizontal="center" vertical="center"/>
      <protection locked="0"/>
    </xf>
    <xf numFmtId="176" fontId="44" fillId="2" borderId="72" xfId="1" applyNumberFormat="1" applyFont="1" applyFill="1" applyBorder="1" applyAlignment="1" applyProtection="1">
      <alignment vertical="center" shrinkToFit="1"/>
    </xf>
    <xf numFmtId="176" fontId="44" fillId="2" borderId="74" xfId="1" applyNumberFormat="1" applyFont="1" applyFill="1" applyBorder="1" applyAlignment="1" applyProtection="1">
      <alignment vertical="center" shrinkToFit="1"/>
    </xf>
    <xf numFmtId="0" fontId="44" fillId="2" borderId="82" xfId="1" applyFont="1" applyFill="1" applyBorder="1" applyAlignment="1" applyProtection="1">
      <alignment horizontal="center" vertical="center" shrinkToFit="1"/>
    </xf>
    <xf numFmtId="0" fontId="44" fillId="2" borderId="83" xfId="1" applyFont="1" applyFill="1" applyBorder="1" applyAlignment="1" applyProtection="1">
      <alignment horizontal="center" vertical="center" shrinkToFit="1"/>
    </xf>
    <xf numFmtId="0" fontId="47" fillId="2" borderId="4" xfId="1" applyFont="1" applyFill="1" applyBorder="1" applyAlignment="1">
      <alignment vertical="center" shrinkToFit="1"/>
    </xf>
    <xf numFmtId="0" fontId="47" fillId="2" borderId="63" xfId="1" applyFont="1" applyFill="1" applyBorder="1" applyAlignment="1">
      <alignment vertical="center" shrinkToFit="1"/>
    </xf>
    <xf numFmtId="0" fontId="47" fillId="3" borderId="106" xfId="1" applyFont="1" applyFill="1" applyBorder="1" applyAlignment="1" applyProtection="1">
      <alignment horizontal="center" vertical="center" shrinkToFit="1"/>
      <protection locked="0"/>
    </xf>
    <xf numFmtId="0" fontId="47" fillId="3" borderId="107" xfId="1" applyFont="1" applyFill="1" applyBorder="1" applyAlignment="1" applyProtection="1">
      <alignment horizontal="center" vertical="center" shrinkToFit="1"/>
      <protection locked="0"/>
    </xf>
    <xf numFmtId="0" fontId="47" fillId="3" borderId="108" xfId="1" applyFont="1" applyFill="1" applyBorder="1" applyAlignment="1" applyProtection="1">
      <alignment horizontal="center" vertical="center" shrinkToFit="1"/>
      <protection locked="0"/>
    </xf>
    <xf numFmtId="0" fontId="21" fillId="2" borderId="53" xfId="1" applyFont="1" applyFill="1" applyBorder="1" applyAlignment="1" applyProtection="1">
      <alignment horizontal="center" vertical="center" shrinkToFit="1"/>
    </xf>
    <xf numFmtId="0" fontId="21" fillId="2" borderId="55" xfId="1" applyFont="1" applyFill="1" applyBorder="1" applyAlignment="1" applyProtection="1">
      <alignment horizontal="center" vertical="center" shrinkToFit="1"/>
    </xf>
    <xf numFmtId="176" fontId="21" fillId="2" borderId="21" xfId="1" applyNumberFormat="1" applyFont="1" applyFill="1" applyBorder="1" applyAlignment="1" applyProtection="1">
      <alignment vertical="center" shrinkToFit="1"/>
    </xf>
    <xf numFmtId="176" fontId="21" fillId="2" borderId="35" xfId="1" applyNumberFormat="1" applyFont="1" applyFill="1" applyBorder="1" applyAlignment="1" applyProtection="1">
      <alignment vertical="center" shrinkToFit="1"/>
    </xf>
    <xf numFmtId="176" fontId="21" fillId="2" borderId="79" xfId="1" applyNumberFormat="1" applyFont="1" applyFill="1" applyBorder="1" applyAlignment="1" applyProtection="1">
      <alignment horizontal="center" vertical="center" shrinkToFit="1"/>
    </xf>
    <xf numFmtId="176" fontId="21" fillId="2" borderId="31" xfId="1" applyNumberFormat="1" applyFont="1" applyFill="1" applyBorder="1" applyAlignment="1" applyProtection="1">
      <alignment horizontal="center" vertical="center" shrinkToFit="1"/>
    </xf>
    <xf numFmtId="176" fontId="21" fillId="2" borderId="34" xfId="1" applyNumberFormat="1" applyFont="1" applyFill="1" applyBorder="1" applyAlignment="1" applyProtection="1">
      <alignment horizontal="center" vertical="center" shrinkToFit="1"/>
    </xf>
    <xf numFmtId="176" fontId="21" fillId="2" borderId="69" xfId="1" applyNumberFormat="1" applyFont="1" applyFill="1" applyBorder="1" applyAlignment="1" applyProtection="1">
      <alignment vertical="center" shrinkToFit="1"/>
    </xf>
    <xf numFmtId="176" fontId="21" fillId="2" borderId="68" xfId="1" applyNumberFormat="1" applyFont="1" applyFill="1" applyBorder="1" applyAlignment="1" applyProtection="1">
      <alignment vertical="center" shrinkToFit="1"/>
    </xf>
    <xf numFmtId="0" fontId="21" fillId="2" borderId="103" xfId="1" applyFont="1" applyFill="1" applyBorder="1" applyAlignment="1" applyProtection="1">
      <alignment vertical="center" shrinkToFit="1"/>
    </xf>
    <xf numFmtId="0" fontId="21" fillId="2" borderId="96" xfId="1" applyFont="1" applyFill="1" applyBorder="1" applyAlignment="1" applyProtection="1">
      <alignment vertical="center" shrinkToFit="1"/>
    </xf>
    <xf numFmtId="0" fontId="21" fillId="2" borderId="81" xfId="1" applyFont="1" applyFill="1" applyBorder="1" applyAlignment="1" applyProtection="1">
      <alignment vertical="center" shrinkToFit="1"/>
    </xf>
    <xf numFmtId="176" fontId="47" fillId="2" borderId="45" xfId="1" applyNumberFormat="1" applyFont="1" applyFill="1" applyBorder="1" applyAlignment="1">
      <alignment horizontal="center" vertical="center" shrinkToFit="1"/>
    </xf>
    <xf numFmtId="176" fontId="47" fillId="2" borderId="46" xfId="1" applyNumberFormat="1" applyFont="1" applyFill="1" applyBorder="1" applyAlignment="1">
      <alignment horizontal="center" vertical="center" shrinkToFit="1"/>
    </xf>
    <xf numFmtId="176" fontId="47" fillId="2" borderId="205" xfId="1" applyNumberFormat="1" applyFont="1" applyFill="1" applyBorder="1" applyAlignment="1">
      <alignment horizontal="center" vertical="center" shrinkToFit="1"/>
    </xf>
    <xf numFmtId="176" fontId="47" fillId="2" borderId="47" xfId="1" applyNumberFormat="1" applyFont="1" applyFill="1" applyBorder="1" applyAlignment="1">
      <alignment horizontal="center" vertical="center" shrinkToFit="1"/>
    </xf>
    <xf numFmtId="176" fontId="47" fillId="2" borderId="48" xfId="1" applyNumberFormat="1" applyFont="1" applyFill="1" applyBorder="1" applyAlignment="1">
      <alignment horizontal="center" vertical="center" shrinkToFit="1"/>
    </xf>
    <xf numFmtId="176" fontId="47" fillId="2" borderId="206" xfId="1" applyNumberFormat="1" applyFont="1" applyFill="1" applyBorder="1" applyAlignment="1">
      <alignment horizontal="center" vertical="center" shrinkToFit="1"/>
    </xf>
    <xf numFmtId="176" fontId="47" fillId="2" borderId="207" xfId="1" applyNumberFormat="1" applyFont="1" applyFill="1" applyBorder="1" applyAlignment="1">
      <alignment horizontal="center" vertical="center" shrinkToFit="1"/>
    </xf>
    <xf numFmtId="176" fontId="47" fillId="2" borderId="195" xfId="1" applyNumberFormat="1" applyFont="1" applyFill="1" applyBorder="1" applyAlignment="1">
      <alignment horizontal="center" vertical="center" shrinkToFit="1"/>
    </xf>
    <xf numFmtId="176" fontId="47" fillId="2" borderId="208" xfId="1" applyNumberFormat="1" applyFont="1" applyFill="1" applyBorder="1" applyAlignment="1">
      <alignment horizontal="center" vertical="center" shrinkToFit="1"/>
    </xf>
    <xf numFmtId="176" fontId="47" fillId="2" borderId="69" xfId="1" applyNumberFormat="1" applyFont="1" applyFill="1" applyBorder="1" applyAlignment="1" applyProtection="1">
      <alignment vertical="center" shrinkToFit="1"/>
    </xf>
    <xf numFmtId="176" fontId="47" fillId="2" borderId="68" xfId="1" applyNumberFormat="1" applyFont="1" applyFill="1" applyBorder="1" applyAlignment="1" applyProtection="1">
      <alignment vertical="center" shrinkToFit="1"/>
    </xf>
    <xf numFmtId="0" fontId="47" fillId="2" borderId="51" xfId="1" applyFont="1" applyFill="1" applyBorder="1" applyAlignment="1" applyProtection="1">
      <alignment vertical="center" shrinkToFit="1"/>
    </xf>
    <xf numFmtId="0" fontId="47" fillId="2" borderId="52" xfId="1" applyFont="1" applyFill="1" applyBorder="1" applyAlignment="1" applyProtection="1">
      <alignment vertical="center" shrinkToFit="1"/>
    </xf>
    <xf numFmtId="0" fontId="47" fillId="2" borderId="88" xfId="1" applyFont="1" applyFill="1" applyBorder="1" applyAlignment="1" applyProtection="1">
      <alignment vertical="center" shrinkToFit="1"/>
    </xf>
    <xf numFmtId="176" fontId="47" fillId="2" borderId="223" xfId="1" applyNumberFormat="1" applyFont="1" applyFill="1" applyBorder="1" applyAlignment="1">
      <alignment horizontal="center" vertical="center" shrinkToFit="1"/>
    </xf>
    <xf numFmtId="176" fontId="47" fillId="2" borderId="224" xfId="1" applyNumberFormat="1" applyFont="1" applyFill="1" applyBorder="1" applyAlignment="1">
      <alignment horizontal="center" vertical="center" shrinkToFit="1"/>
    </xf>
    <xf numFmtId="176" fontId="47" fillId="2" borderId="53" xfId="1" applyNumberFormat="1" applyFont="1" applyFill="1" applyBorder="1" applyAlignment="1">
      <alignment horizontal="center" vertical="center" shrinkToFit="1"/>
    </xf>
    <xf numFmtId="176" fontId="47" fillId="2" borderId="54" xfId="1" applyNumberFormat="1" applyFont="1" applyFill="1" applyBorder="1" applyAlignment="1">
      <alignment horizontal="center" vertical="center" shrinkToFit="1"/>
    </xf>
    <xf numFmtId="0" fontId="21" fillId="2" borderId="17" xfId="1" applyFont="1" applyFill="1" applyBorder="1" applyAlignment="1" applyProtection="1">
      <alignment vertical="center" shrinkToFit="1"/>
    </xf>
    <xf numFmtId="0" fontId="21" fillId="2" borderId="18" xfId="1" applyFont="1" applyFill="1" applyBorder="1" applyAlignment="1" applyProtection="1">
      <alignment vertical="center" shrinkToFit="1"/>
    </xf>
    <xf numFmtId="0" fontId="21" fillId="2" borderId="20" xfId="1" applyFont="1" applyFill="1" applyBorder="1" applyAlignment="1" applyProtection="1">
      <alignment vertical="center" shrinkToFit="1"/>
    </xf>
    <xf numFmtId="0" fontId="21" fillId="2" borderId="66" xfId="1" applyFont="1" applyFill="1" applyBorder="1" applyAlignment="1" applyProtection="1">
      <alignment vertical="center" shrinkToFit="1"/>
    </xf>
    <xf numFmtId="0" fontId="21" fillId="2" borderId="67" xfId="1" applyFont="1" applyFill="1" applyBorder="1" applyAlignment="1" applyProtection="1">
      <alignment vertical="center" shrinkToFit="1"/>
    </xf>
    <xf numFmtId="0" fontId="21" fillId="2" borderId="68" xfId="1" applyFont="1" applyFill="1" applyBorder="1" applyAlignment="1" applyProtection="1">
      <alignment vertical="center" shrinkToFit="1"/>
    </xf>
    <xf numFmtId="0" fontId="21" fillId="2" borderId="80" xfId="1" applyFont="1" applyFill="1" applyBorder="1" applyAlignment="1" applyProtection="1">
      <alignment vertical="center" shrinkToFit="1"/>
    </xf>
    <xf numFmtId="0" fontId="21" fillId="2" borderId="32" xfId="1" applyFont="1" applyFill="1" applyBorder="1" applyAlignment="1" applyProtection="1">
      <alignment vertical="center" shrinkToFit="1"/>
    </xf>
    <xf numFmtId="0" fontId="21" fillId="2" borderId="33" xfId="1" applyFont="1" applyFill="1" applyBorder="1" applyAlignment="1" applyProtection="1">
      <alignment vertical="center" shrinkToFit="1"/>
    </xf>
    <xf numFmtId="0" fontId="21" fillId="2" borderId="57" xfId="1" applyFont="1" applyFill="1" applyBorder="1" applyAlignment="1" applyProtection="1">
      <alignment vertical="center" shrinkToFit="1"/>
    </xf>
    <xf numFmtId="0" fontId="21" fillId="2" borderId="148" xfId="1" applyFont="1" applyFill="1" applyBorder="1" applyAlignment="1" applyProtection="1">
      <alignment horizontal="center" vertical="center" textRotation="255" shrinkToFit="1"/>
    </xf>
    <xf numFmtId="0" fontId="21" fillId="2" borderId="105" xfId="1" applyFont="1" applyFill="1" applyBorder="1" applyAlignment="1" applyProtection="1">
      <alignment horizontal="center" vertical="center" textRotation="255" shrinkToFit="1"/>
    </xf>
    <xf numFmtId="0" fontId="21" fillId="2" borderId="194" xfId="1" applyFont="1" applyFill="1" applyBorder="1" applyAlignment="1" applyProtection="1">
      <alignment horizontal="center" vertical="center" textRotation="255" shrinkToFit="1"/>
    </xf>
    <xf numFmtId="0" fontId="24" fillId="2" borderId="17" xfId="1" applyFont="1" applyFill="1" applyBorder="1" applyAlignment="1" applyProtection="1">
      <alignment vertical="center" wrapText="1" shrinkToFit="1"/>
    </xf>
    <xf numFmtId="0" fontId="24" fillId="2" borderId="18" xfId="1" applyFont="1" applyFill="1" applyBorder="1" applyAlignment="1" applyProtection="1">
      <alignment vertical="center" wrapText="1" shrinkToFit="1"/>
    </xf>
    <xf numFmtId="0" fontId="24" fillId="2" borderId="20" xfId="1" applyFont="1" applyFill="1" applyBorder="1" applyAlignment="1" applyProtection="1">
      <alignment vertical="center" wrapText="1" shrinkToFit="1"/>
    </xf>
    <xf numFmtId="0" fontId="24" fillId="2" borderId="72" xfId="1" applyFont="1" applyFill="1" applyBorder="1" applyAlignment="1" applyProtection="1">
      <alignment vertical="center" wrapText="1" shrinkToFit="1"/>
    </xf>
    <xf numFmtId="0" fontId="24" fillId="2" borderId="73" xfId="1" applyFont="1" applyFill="1" applyBorder="1" applyAlignment="1" applyProtection="1">
      <alignment vertical="center" wrapText="1" shrinkToFit="1"/>
    </xf>
    <xf numFmtId="0" fontId="24" fillId="2" borderId="74" xfId="1" applyFont="1" applyFill="1" applyBorder="1" applyAlignment="1" applyProtection="1">
      <alignment vertical="center" wrapText="1" shrinkToFit="1"/>
    </xf>
    <xf numFmtId="0" fontId="21" fillId="2" borderId="97" xfId="1" applyFont="1" applyFill="1" applyBorder="1" applyAlignment="1" applyProtection="1">
      <alignment vertical="center" shrinkToFit="1"/>
    </xf>
    <xf numFmtId="0" fontId="27" fillId="2" borderId="17" xfId="1" applyFont="1" applyFill="1" applyBorder="1" applyAlignment="1" applyProtection="1">
      <alignment vertical="center" wrapText="1" shrinkToFit="1"/>
    </xf>
    <xf numFmtId="0" fontId="27" fillId="2" borderId="18" xfId="1" applyFont="1" applyFill="1" applyBorder="1" applyAlignment="1" applyProtection="1">
      <alignment vertical="center" wrapText="1" shrinkToFit="1"/>
    </xf>
    <xf numFmtId="0" fontId="27" fillId="2" borderId="20" xfId="1" applyFont="1" applyFill="1" applyBorder="1" applyAlignment="1" applyProtection="1">
      <alignment vertical="center" wrapText="1" shrinkToFit="1"/>
    </xf>
    <xf numFmtId="0" fontId="27" fillId="2" borderId="39" xfId="1" applyFont="1" applyFill="1" applyBorder="1" applyAlignment="1" applyProtection="1">
      <alignment vertical="center" wrapText="1" shrinkToFit="1"/>
    </xf>
    <xf numFmtId="0" fontId="27" fillId="2" borderId="101" xfId="1" applyFont="1" applyFill="1" applyBorder="1" applyAlignment="1" applyProtection="1">
      <alignment vertical="center" wrapText="1" shrinkToFit="1"/>
    </xf>
    <xf numFmtId="0" fontId="27" fillId="2" borderId="100" xfId="1" applyFont="1" applyFill="1" applyBorder="1" applyAlignment="1" applyProtection="1">
      <alignment vertical="center" wrapText="1" shrinkToFit="1"/>
    </xf>
    <xf numFmtId="0" fontId="21" fillId="2" borderId="138" xfId="1" applyFont="1" applyFill="1" applyBorder="1" applyAlignment="1" applyProtection="1">
      <alignment vertical="center" shrinkToFit="1"/>
    </xf>
    <xf numFmtId="0" fontId="21" fillId="2" borderId="141" xfId="1" applyFont="1" applyFill="1" applyBorder="1" applyAlignment="1" applyProtection="1">
      <alignment vertical="center" shrinkToFit="1"/>
    </xf>
    <xf numFmtId="0" fontId="21" fillId="2" borderId="189" xfId="1" applyFont="1" applyFill="1" applyBorder="1" applyAlignment="1" applyProtection="1">
      <alignment vertical="center" shrinkToFit="1"/>
    </xf>
    <xf numFmtId="0" fontId="24" fillId="2" borderId="95" xfId="1" applyFont="1" applyFill="1" applyBorder="1" applyAlignment="1" applyProtection="1">
      <alignment vertical="center" wrapText="1" shrinkToFit="1"/>
    </xf>
    <xf numFmtId="0" fontId="24" fillId="2" borderId="4" xfId="1" applyFont="1" applyFill="1" applyBorder="1" applyAlignment="1" applyProtection="1">
      <alignment vertical="center" wrapText="1" shrinkToFit="1"/>
    </xf>
    <xf numFmtId="0" fontId="24" fillId="2" borderId="63" xfId="1" applyFont="1" applyFill="1" applyBorder="1" applyAlignment="1" applyProtection="1">
      <alignment vertical="center" wrapText="1" shrinkToFit="1"/>
    </xf>
    <xf numFmtId="0" fontId="21" fillId="2" borderId="21" xfId="1" applyFont="1" applyFill="1" applyBorder="1" applyAlignment="1" applyProtection="1">
      <alignment vertical="center" shrinkToFit="1"/>
    </xf>
    <xf numFmtId="0" fontId="21" fillId="2" borderId="0" xfId="1" applyFont="1" applyFill="1" applyBorder="1" applyAlignment="1" applyProtection="1">
      <alignment vertical="center" shrinkToFit="1"/>
    </xf>
    <xf numFmtId="0" fontId="21" fillId="2" borderId="35" xfId="1" applyFont="1" applyFill="1" applyBorder="1" applyAlignment="1" applyProtection="1">
      <alignment vertical="center" shrinkToFit="1"/>
    </xf>
    <xf numFmtId="0" fontId="21" fillId="2" borderId="127" xfId="1" applyFont="1" applyFill="1" applyBorder="1" applyAlignment="1" applyProtection="1">
      <alignment vertical="center" shrinkToFit="1"/>
    </xf>
    <xf numFmtId="0" fontId="27" fillId="2" borderId="95" xfId="1" applyFont="1" applyFill="1" applyBorder="1" applyAlignment="1" applyProtection="1">
      <alignment vertical="center" wrapText="1" shrinkToFit="1"/>
    </xf>
    <xf numFmtId="0" fontId="27" fillId="2" borderId="4" xfId="1" applyFont="1" applyFill="1" applyBorder="1" applyAlignment="1" applyProtection="1">
      <alignment vertical="center" wrapText="1" shrinkToFit="1"/>
    </xf>
    <xf numFmtId="0" fontId="27" fillId="2" borderId="63" xfId="1" applyFont="1" applyFill="1" applyBorder="1" applyAlignment="1" applyProtection="1">
      <alignment vertical="center" wrapText="1" shrinkToFit="1"/>
    </xf>
    <xf numFmtId="0" fontId="27" fillId="2" borderId="72" xfId="1" applyFont="1" applyFill="1" applyBorder="1" applyAlignment="1" applyProtection="1">
      <alignment vertical="center" wrapText="1" shrinkToFit="1"/>
    </xf>
    <xf numFmtId="0" fontId="27" fillId="2" borderId="73" xfId="1" applyFont="1" applyFill="1" applyBorder="1" applyAlignment="1" applyProtection="1">
      <alignment vertical="center" wrapText="1" shrinkToFit="1"/>
    </xf>
    <xf numFmtId="0" fontId="27" fillId="2" borderId="74" xfId="1" applyFont="1" applyFill="1" applyBorder="1" applyAlignment="1" applyProtection="1">
      <alignment vertical="center" wrapText="1" shrinkToFit="1"/>
    </xf>
    <xf numFmtId="0" fontId="21" fillId="2" borderId="99" xfId="1" applyFont="1" applyFill="1" applyBorder="1" applyAlignment="1" applyProtection="1">
      <alignment vertical="center" shrinkToFit="1"/>
    </xf>
    <xf numFmtId="0" fontId="21" fillId="2" borderId="52" xfId="1" applyFont="1" applyFill="1" applyBorder="1" applyAlignment="1" applyProtection="1">
      <alignment vertical="center" shrinkToFit="1"/>
    </xf>
    <xf numFmtId="0" fontId="21" fillId="2" borderId="88" xfId="1" applyFont="1" applyFill="1" applyBorder="1" applyAlignment="1" applyProtection="1">
      <alignment vertical="center" shrinkToFit="1"/>
    </xf>
    <xf numFmtId="0" fontId="21" fillId="2" borderId="95" xfId="1" applyFont="1" applyFill="1" applyBorder="1" applyAlignment="1" applyProtection="1">
      <alignment vertical="center" shrinkToFit="1"/>
    </xf>
    <xf numFmtId="0" fontId="21" fillId="2" borderId="4" xfId="1" applyFont="1" applyFill="1" applyBorder="1" applyAlignment="1" applyProtection="1">
      <alignment vertical="center" shrinkToFit="1"/>
    </xf>
    <xf numFmtId="0" fontId="21" fillId="2" borderId="63" xfId="1" applyFont="1" applyFill="1" applyBorder="1" applyAlignment="1" applyProtection="1">
      <alignment vertical="center" shrinkToFit="1"/>
    </xf>
    <xf numFmtId="0" fontId="21" fillId="2" borderId="17" xfId="1" applyFont="1" applyFill="1" applyBorder="1" applyAlignment="1" applyProtection="1">
      <alignment horizontal="center" vertical="center" wrapText="1" shrinkToFit="1"/>
    </xf>
    <xf numFmtId="0" fontId="21" fillId="2" borderId="18" xfId="1" applyFont="1" applyFill="1" applyBorder="1" applyAlignment="1" applyProtection="1">
      <alignment horizontal="center" vertical="center" wrapText="1" shrinkToFit="1"/>
    </xf>
    <xf numFmtId="0" fontId="21" fillId="2" borderId="20" xfId="1" applyFont="1" applyFill="1" applyBorder="1" applyAlignment="1" applyProtection="1">
      <alignment horizontal="center" vertical="center" wrapText="1" shrinkToFit="1"/>
    </xf>
    <xf numFmtId="0" fontId="21" fillId="2" borderId="39" xfId="1" applyFont="1" applyFill="1" applyBorder="1" applyAlignment="1" applyProtection="1">
      <alignment horizontal="center" vertical="center" wrapText="1" shrinkToFit="1"/>
    </xf>
    <xf numFmtId="0" fontId="21" fillId="2" borderId="101" xfId="1" applyFont="1" applyFill="1" applyBorder="1" applyAlignment="1" applyProtection="1">
      <alignment horizontal="center" vertical="center" wrapText="1" shrinkToFit="1"/>
    </xf>
    <xf numFmtId="0" fontId="21" fillId="2" borderId="100" xfId="1" applyFont="1" applyFill="1" applyBorder="1" applyAlignment="1" applyProtection="1">
      <alignment horizontal="center" vertical="center" wrapText="1" shrinkToFit="1"/>
    </xf>
    <xf numFmtId="0" fontId="21" fillId="2" borderId="69" xfId="1" applyNumberFormat="1" applyFont="1" applyFill="1" applyBorder="1" applyAlignment="1" applyProtection="1">
      <alignment horizontal="center" vertical="center" shrinkToFit="1"/>
    </xf>
    <xf numFmtId="0" fontId="21" fillId="2" borderId="68" xfId="1" applyNumberFormat="1" applyFont="1" applyFill="1" applyBorder="1" applyAlignment="1" applyProtection="1">
      <alignment horizontal="center" vertical="center" shrinkToFit="1"/>
    </xf>
    <xf numFmtId="0" fontId="21" fillId="2" borderId="49" xfId="1" applyNumberFormat="1" applyFont="1" applyFill="1" applyBorder="1" applyAlignment="1" applyProtection="1">
      <alignment horizontal="center" vertical="center" shrinkToFit="1"/>
    </xf>
    <xf numFmtId="0" fontId="21" fillId="2" borderId="50" xfId="1" applyNumberFormat="1" applyFont="1" applyFill="1" applyBorder="1" applyAlignment="1" applyProtection="1">
      <alignment horizontal="center" vertical="center" shrinkToFit="1"/>
    </xf>
    <xf numFmtId="176" fontId="21" fillId="2" borderId="105" xfId="1" applyNumberFormat="1" applyFont="1" applyFill="1" applyBorder="1" applyAlignment="1" applyProtection="1">
      <alignment horizontal="right" vertical="center" shrinkToFit="1"/>
    </xf>
    <xf numFmtId="176" fontId="21" fillId="2" borderId="145" xfId="1" applyNumberFormat="1" applyFont="1" applyFill="1" applyBorder="1" applyAlignment="1" applyProtection="1">
      <alignment horizontal="right" vertical="center" shrinkToFit="1"/>
    </xf>
    <xf numFmtId="0" fontId="21" fillId="2" borderId="124" xfId="1" applyFont="1" applyFill="1" applyBorder="1" applyAlignment="1" applyProtection="1">
      <alignment vertical="center" shrinkToFit="1"/>
    </xf>
    <xf numFmtId="0" fontId="21" fillId="2" borderId="73" xfId="1" applyFont="1" applyFill="1" applyBorder="1" applyAlignment="1" applyProtection="1">
      <alignment vertical="center" shrinkToFit="1"/>
    </xf>
    <xf numFmtId="0" fontId="21" fillId="2" borderId="74" xfId="1" applyFont="1" applyFill="1" applyBorder="1" applyAlignment="1" applyProtection="1">
      <alignment vertical="center" shrinkToFit="1"/>
    </xf>
    <xf numFmtId="0" fontId="21" fillId="2" borderId="71" xfId="1" applyFont="1" applyFill="1" applyBorder="1" applyAlignment="1" applyProtection="1">
      <alignment vertical="center" shrinkToFit="1"/>
    </xf>
    <xf numFmtId="0" fontId="21" fillId="2" borderId="14" xfId="1" applyFont="1" applyFill="1" applyBorder="1" applyAlignment="1" applyProtection="1">
      <alignment vertical="center" shrinkToFit="1"/>
    </xf>
    <xf numFmtId="0" fontId="21" fillId="2" borderId="50" xfId="1" applyFont="1" applyFill="1" applyBorder="1" applyAlignment="1" applyProtection="1">
      <alignment vertical="center" shrinkToFit="1"/>
    </xf>
    <xf numFmtId="0" fontId="21" fillId="2" borderId="65" xfId="0" applyFont="1" applyFill="1" applyBorder="1" applyAlignment="1" applyProtection="1">
      <alignment vertical="center" shrinkToFit="1"/>
    </xf>
    <xf numFmtId="0" fontId="21" fillId="2" borderId="201" xfId="0" applyFont="1" applyFill="1" applyBorder="1" applyAlignment="1" applyProtection="1">
      <alignment vertical="center" shrinkToFit="1"/>
    </xf>
    <xf numFmtId="0" fontId="21" fillId="2" borderId="199" xfId="0" applyFont="1" applyFill="1" applyBorder="1" applyAlignment="1" applyProtection="1">
      <alignment vertical="center" shrinkToFit="1"/>
    </xf>
    <xf numFmtId="0" fontId="21" fillId="2" borderId="17" xfId="1" applyFont="1" applyFill="1" applyBorder="1" applyAlignment="1" applyProtection="1">
      <alignment vertical="center" wrapText="1" shrinkToFit="1"/>
    </xf>
    <xf numFmtId="0" fontId="21" fillId="2" borderId="18" xfId="1" applyFont="1" applyFill="1" applyBorder="1" applyAlignment="1" applyProtection="1">
      <alignment vertical="center" wrapText="1" shrinkToFit="1"/>
    </xf>
    <xf numFmtId="0" fontId="21" fillId="2" borderId="20" xfId="1" applyFont="1" applyFill="1" applyBorder="1" applyAlignment="1" applyProtection="1">
      <alignment vertical="center" wrapText="1" shrinkToFit="1"/>
    </xf>
    <xf numFmtId="0" fontId="21" fillId="2" borderId="21" xfId="1" applyFont="1" applyFill="1" applyBorder="1" applyAlignment="1" applyProtection="1">
      <alignment vertical="center" wrapText="1" shrinkToFit="1"/>
    </xf>
    <xf numFmtId="0" fontId="21" fillId="2" borderId="0" xfId="1" applyFont="1" applyFill="1" applyBorder="1" applyAlignment="1" applyProtection="1">
      <alignment vertical="center" wrapText="1" shrinkToFit="1"/>
    </xf>
    <xf numFmtId="0" fontId="21" fillId="2" borderId="35" xfId="1" applyFont="1" applyFill="1" applyBorder="1" applyAlignment="1" applyProtection="1">
      <alignment vertical="center" wrapText="1" shrinkToFit="1"/>
    </xf>
    <xf numFmtId="0" fontId="21" fillId="2" borderId="72" xfId="1" applyFont="1" applyFill="1" applyBorder="1" applyAlignment="1" applyProtection="1">
      <alignment vertical="center" wrapText="1" shrinkToFit="1"/>
    </xf>
    <xf numFmtId="0" fontId="21" fillId="2" borderId="73" xfId="1" applyFont="1" applyFill="1" applyBorder="1" applyAlignment="1" applyProtection="1">
      <alignment vertical="center" wrapText="1" shrinkToFit="1"/>
    </xf>
    <xf numFmtId="0" fontId="21" fillId="2" borderId="74" xfId="1" applyFont="1" applyFill="1" applyBorder="1" applyAlignment="1" applyProtection="1">
      <alignment vertical="center" wrapText="1" shrinkToFit="1"/>
    </xf>
    <xf numFmtId="0" fontId="21" fillId="2" borderId="101" xfId="1" applyFont="1" applyFill="1" applyBorder="1" applyAlignment="1" applyProtection="1">
      <alignment vertical="center" wrapText="1" shrinkToFit="1"/>
    </xf>
    <xf numFmtId="0" fontId="21" fillId="2" borderId="100" xfId="1" applyFont="1" applyFill="1" applyBorder="1" applyAlignment="1" applyProtection="1">
      <alignment vertical="center" wrapText="1" shrinkToFit="1"/>
    </xf>
    <xf numFmtId="0" fontId="21" fillId="2" borderId="4" xfId="1" applyFont="1" applyFill="1" applyBorder="1" applyAlignment="1" applyProtection="1">
      <alignment vertical="center" wrapText="1" shrinkToFit="1"/>
    </xf>
    <xf numFmtId="0" fontId="21" fillId="2" borderId="63" xfId="1" applyFont="1" applyFill="1" applyBorder="1" applyAlignment="1" applyProtection="1">
      <alignment vertical="center" wrapText="1" shrinkToFit="1"/>
    </xf>
    <xf numFmtId="196" fontId="21" fillId="2" borderId="143" xfId="0" applyNumberFormat="1" applyFont="1" applyFill="1" applyBorder="1" applyAlignment="1" applyProtection="1">
      <alignment horizontal="right" vertical="center" shrinkToFit="1"/>
    </xf>
    <xf numFmtId="0" fontId="21" fillId="2" borderId="72" xfId="1" applyFont="1" applyFill="1" applyBorder="1" applyAlignment="1" applyProtection="1">
      <alignment horizontal="center" vertical="center" wrapText="1" shrinkToFit="1"/>
    </xf>
    <xf numFmtId="0" fontId="21" fillId="2" borderId="73" xfId="1" applyFont="1" applyFill="1" applyBorder="1" applyAlignment="1" applyProtection="1">
      <alignment horizontal="center" vertical="center" wrapText="1" shrinkToFit="1"/>
    </xf>
    <xf numFmtId="0" fontId="21" fillId="2" borderId="74" xfId="1" applyFont="1" applyFill="1" applyBorder="1" applyAlignment="1" applyProtection="1">
      <alignment horizontal="center" vertical="center" wrapText="1" shrinkToFit="1"/>
    </xf>
    <xf numFmtId="196" fontId="21" fillId="2" borderId="155" xfId="0" applyNumberFormat="1" applyFont="1" applyFill="1" applyBorder="1" applyAlignment="1" applyProtection="1">
      <alignment horizontal="right" vertical="center" shrinkToFit="1"/>
    </xf>
    <xf numFmtId="176" fontId="21" fillId="2" borderId="150" xfId="1" applyNumberFormat="1" applyFont="1" applyFill="1" applyBorder="1" applyAlignment="1" applyProtection="1">
      <alignment horizontal="right" vertical="center" shrinkToFit="1"/>
    </xf>
    <xf numFmtId="176" fontId="21" fillId="2" borderId="158" xfId="1" applyNumberFormat="1" applyFont="1" applyFill="1" applyBorder="1" applyAlignment="1" applyProtection="1">
      <alignment horizontal="right" vertical="center" shrinkToFit="1"/>
    </xf>
    <xf numFmtId="176" fontId="21" fillId="2" borderId="148" xfId="1" applyNumberFormat="1" applyFont="1" applyFill="1" applyBorder="1" applyAlignment="1" applyProtection="1">
      <alignment horizontal="right" vertical="center" shrinkToFit="1"/>
    </xf>
    <xf numFmtId="176" fontId="21" fillId="2" borderId="204" xfId="1" applyNumberFormat="1" applyFont="1" applyFill="1" applyBorder="1" applyAlignment="1" applyProtection="1">
      <alignment horizontal="right" vertical="center" shrinkToFit="1"/>
    </xf>
    <xf numFmtId="176" fontId="21" fillId="2" borderId="143" xfId="1" applyNumberFormat="1" applyFont="1" applyFill="1" applyBorder="1" applyAlignment="1" applyProtection="1">
      <alignment horizontal="right" vertical="center" shrinkToFit="1"/>
    </xf>
    <xf numFmtId="176" fontId="21" fillId="2" borderId="156" xfId="1" applyNumberFormat="1" applyFont="1" applyFill="1" applyBorder="1" applyAlignment="1" applyProtection="1">
      <alignment horizontal="center" vertical="center" shrinkToFit="1"/>
    </xf>
    <xf numFmtId="176" fontId="21" fillId="2" borderId="152" xfId="1" applyNumberFormat="1" applyFont="1" applyFill="1" applyBorder="1" applyAlignment="1" applyProtection="1">
      <alignment horizontal="center" vertical="center" shrinkToFit="1"/>
    </xf>
    <xf numFmtId="176" fontId="21" fillId="2" borderId="161" xfId="1" applyNumberFormat="1" applyFont="1" applyFill="1" applyBorder="1" applyAlignment="1" applyProtection="1">
      <alignment horizontal="center" vertical="center" shrinkToFit="1"/>
    </xf>
    <xf numFmtId="176" fontId="21" fillId="2" borderId="142" xfId="1" applyNumberFormat="1" applyFont="1" applyFill="1" applyBorder="1" applyAlignment="1" applyProtection="1">
      <alignment horizontal="right" vertical="center" shrinkToFit="1"/>
    </xf>
    <xf numFmtId="176" fontId="21" fillId="2" borderId="160" xfId="1" applyNumberFormat="1" applyFont="1" applyFill="1" applyBorder="1" applyAlignment="1" applyProtection="1">
      <alignment horizontal="right" vertical="center" shrinkToFit="1"/>
    </xf>
    <xf numFmtId="0" fontId="21" fillId="2" borderId="95" xfId="1" applyFont="1" applyFill="1" applyBorder="1" applyAlignment="1" applyProtection="1">
      <alignment horizontal="center" vertical="center" wrapText="1" shrinkToFit="1"/>
    </xf>
    <xf numFmtId="0" fontId="21" fillId="2" borderId="4" xfId="1" applyFont="1" applyFill="1" applyBorder="1" applyAlignment="1" applyProtection="1">
      <alignment horizontal="center" vertical="center" wrapText="1" shrinkToFit="1"/>
    </xf>
    <xf numFmtId="0" fontId="21" fillId="2" borderId="63" xfId="1" applyFont="1" applyFill="1" applyBorder="1" applyAlignment="1" applyProtection="1">
      <alignment horizontal="center" vertical="center" wrapText="1" shrinkToFit="1"/>
    </xf>
    <xf numFmtId="0" fontId="21" fillId="2" borderId="21" xfId="1" applyFont="1" applyFill="1" applyBorder="1" applyAlignment="1" applyProtection="1">
      <alignment horizontal="center" vertical="center" wrapText="1" shrinkToFit="1"/>
    </xf>
    <xf numFmtId="0" fontId="21" fillId="2" borderId="0" xfId="1" applyFont="1" applyFill="1" applyBorder="1" applyAlignment="1" applyProtection="1">
      <alignment horizontal="center" vertical="center" wrapText="1" shrinkToFit="1"/>
    </xf>
    <xf numFmtId="0" fontId="21" fillId="2" borderId="35" xfId="1" applyFont="1" applyFill="1" applyBorder="1" applyAlignment="1" applyProtection="1">
      <alignment horizontal="center" vertical="center" wrapText="1" shrinkToFit="1"/>
    </xf>
    <xf numFmtId="0" fontId="21" fillId="2" borderId="95" xfId="1" applyNumberFormat="1" applyFont="1" applyFill="1" applyBorder="1" applyAlignment="1" applyProtection="1">
      <alignment horizontal="center" vertical="center" shrinkToFit="1"/>
    </xf>
    <xf numFmtId="0" fontId="21" fillId="2" borderId="63" xfId="1" applyNumberFormat="1" applyFont="1" applyFill="1" applyBorder="1" applyAlignment="1" applyProtection="1">
      <alignment horizontal="center" vertical="center" shrinkToFit="1"/>
    </xf>
    <xf numFmtId="0" fontId="21" fillId="2" borderId="72" xfId="1" applyNumberFormat="1" applyFont="1" applyFill="1" applyBorder="1" applyAlignment="1" applyProtection="1">
      <alignment horizontal="center" vertical="center" shrinkToFit="1"/>
    </xf>
    <xf numFmtId="0" fontId="21" fillId="2" borderId="74" xfId="1" applyNumberFormat="1" applyFont="1" applyFill="1" applyBorder="1" applyAlignment="1" applyProtection="1">
      <alignment horizontal="center" vertical="center" shrinkToFit="1"/>
    </xf>
    <xf numFmtId="181" fontId="21" fillId="2" borderId="157" xfId="0" applyNumberFormat="1" applyFont="1" applyFill="1" applyBorder="1" applyAlignment="1" applyProtection="1">
      <alignment horizontal="center" vertical="center" shrinkToFit="1"/>
    </xf>
    <xf numFmtId="181" fontId="21" fillId="2" borderId="152" xfId="0" applyNumberFormat="1" applyFont="1" applyFill="1" applyBorder="1" applyAlignment="1" applyProtection="1">
      <alignment horizontal="center" vertical="center" shrinkToFit="1"/>
    </xf>
    <xf numFmtId="181" fontId="21" fillId="2" borderId="159" xfId="0" applyNumberFormat="1" applyFont="1" applyFill="1" applyBorder="1" applyAlignment="1" applyProtection="1">
      <alignment horizontal="center" vertical="center" shrinkToFit="1"/>
    </xf>
    <xf numFmtId="0" fontId="21" fillId="2" borderId="80" xfId="1" applyNumberFormat="1" applyFont="1" applyFill="1" applyBorder="1" applyAlignment="1" applyProtection="1">
      <alignment horizontal="center" vertical="center" shrinkToFit="1"/>
    </xf>
    <xf numFmtId="0" fontId="21" fillId="2" borderId="81" xfId="1" applyNumberFormat="1" applyFont="1" applyFill="1" applyBorder="1" applyAlignment="1" applyProtection="1">
      <alignment horizontal="center" vertical="center" shrinkToFit="1"/>
    </xf>
    <xf numFmtId="0" fontId="21" fillId="2" borderId="21" xfId="1" applyNumberFormat="1" applyFont="1" applyFill="1" applyBorder="1" applyAlignment="1" applyProtection="1">
      <alignment horizontal="center" vertical="center" shrinkToFit="1"/>
    </xf>
    <xf numFmtId="0" fontId="21" fillId="2" borderId="35" xfId="1" applyNumberFormat="1" applyFont="1" applyFill="1" applyBorder="1" applyAlignment="1" applyProtection="1">
      <alignment horizontal="center" vertical="center" shrinkToFit="1"/>
    </xf>
    <xf numFmtId="196" fontId="21" fillId="2" borderId="144" xfId="0" applyNumberFormat="1" applyFont="1" applyFill="1" applyBorder="1" applyAlignment="1" applyProtection="1">
      <alignment horizontal="right" vertical="center" shrinkToFit="1"/>
    </xf>
    <xf numFmtId="0" fontId="21" fillId="2" borderId="187" xfId="1" applyFont="1" applyFill="1" applyBorder="1" applyAlignment="1" applyProtection="1">
      <alignment vertical="center" shrinkToFit="1"/>
    </xf>
    <xf numFmtId="0" fontId="21" fillId="2" borderId="8" xfId="1" applyFont="1" applyFill="1" applyBorder="1" applyAlignment="1" applyProtection="1">
      <alignment vertical="center" shrinkToFit="1"/>
    </xf>
    <xf numFmtId="0" fontId="21" fillId="2" borderId="27" xfId="1" applyFont="1" applyFill="1" applyBorder="1" applyAlignment="1" applyProtection="1">
      <alignment vertical="center" shrinkToFit="1"/>
    </xf>
    <xf numFmtId="0" fontId="21" fillId="2" borderId="17" xfId="1" applyNumberFormat="1" applyFont="1" applyFill="1" applyBorder="1" applyAlignment="1" applyProtection="1">
      <alignment horizontal="center" vertical="center" shrinkToFit="1"/>
    </xf>
    <xf numFmtId="0" fontId="21" fillId="2" borderId="20" xfId="1" applyNumberFormat="1" applyFont="1" applyFill="1" applyBorder="1" applyAlignment="1" applyProtection="1">
      <alignment horizontal="center" vertical="center" shrinkToFit="1"/>
    </xf>
    <xf numFmtId="181" fontId="21" fillId="2" borderId="156" xfId="0" applyNumberFormat="1" applyFont="1" applyFill="1" applyBorder="1" applyAlignment="1" applyProtection="1">
      <alignment horizontal="center" vertical="center" shrinkToFit="1"/>
    </xf>
    <xf numFmtId="176" fontId="21" fillId="0" borderId="154" xfId="1" applyNumberFormat="1" applyFont="1" applyFill="1" applyBorder="1" applyAlignment="1" applyProtection="1">
      <alignment horizontal="right" vertical="center" shrinkToFit="1"/>
    </xf>
    <xf numFmtId="176" fontId="21" fillId="2" borderId="154" xfId="1" applyNumberFormat="1" applyFont="1" applyFill="1" applyBorder="1" applyAlignment="1" applyProtection="1">
      <alignment horizontal="right" vertical="center" shrinkToFit="1"/>
    </xf>
    <xf numFmtId="176" fontId="21" fillId="2" borderId="151" xfId="1" applyNumberFormat="1" applyFont="1" applyFill="1" applyBorder="1" applyAlignment="1" applyProtection="1">
      <alignment horizontal="center" vertical="center" shrinkToFit="1"/>
    </xf>
    <xf numFmtId="176" fontId="21" fillId="2" borderId="153" xfId="1" applyNumberFormat="1" applyFont="1" applyFill="1" applyBorder="1" applyAlignment="1" applyProtection="1">
      <alignment horizontal="center" vertical="center" shrinkToFit="1"/>
    </xf>
    <xf numFmtId="0" fontId="44" fillId="2" borderId="53" xfId="1" applyFont="1" applyFill="1" applyBorder="1" applyAlignment="1" applyProtection="1">
      <alignment vertical="center" shrinkToFit="1"/>
    </xf>
    <xf numFmtId="0" fontId="44" fillId="2" borderId="54" xfId="1" applyFont="1" applyFill="1" applyBorder="1" applyAlignment="1" applyProtection="1">
      <alignment vertical="center" shrinkToFit="1"/>
    </xf>
    <xf numFmtId="0" fontId="44" fillId="2" borderId="55" xfId="1" applyFont="1" applyFill="1" applyBorder="1" applyAlignment="1" applyProtection="1">
      <alignment vertical="center" shrinkToFit="1"/>
    </xf>
    <xf numFmtId="0" fontId="44" fillId="2" borderId="56" xfId="1" applyFont="1" applyFill="1" applyBorder="1" applyAlignment="1" applyProtection="1">
      <alignment vertical="center" shrinkToFit="1"/>
    </xf>
    <xf numFmtId="0" fontId="44" fillId="2" borderId="33" xfId="1" applyFont="1" applyFill="1" applyBorder="1" applyAlignment="1" applyProtection="1">
      <alignment vertical="center" shrinkToFit="1"/>
    </xf>
    <xf numFmtId="0" fontId="44" fillId="2" borderId="57" xfId="1" applyFont="1" applyFill="1" applyBorder="1" applyAlignment="1" applyProtection="1">
      <alignment vertical="center" shrinkToFit="1"/>
    </xf>
    <xf numFmtId="0" fontId="44" fillId="2" borderId="51" xfId="1" applyFont="1" applyFill="1" applyBorder="1" applyAlignment="1" applyProtection="1">
      <alignment vertical="center" shrinkToFit="1"/>
    </xf>
    <xf numFmtId="0" fontId="44" fillId="2" borderId="52" xfId="1" applyFont="1" applyFill="1" applyBorder="1" applyAlignment="1" applyProtection="1">
      <alignment vertical="center" shrinkToFit="1"/>
    </xf>
    <xf numFmtId="0" fontId="44" fillId="2" borderId="88" xfId="1" applyFont="1" applyFill="1" applyBorder="1" applyAlignment="1" applyProtection="1">
      <alignment vertical="center" shrinkToFit="1"/>
    </xf>
    <xf numFmtId="0" fontId="44" fillId="2" borderId="53" xfId="1" applyNumberFormat="1" applyFont="1" applyFill="1" applyBorder="1" applyAlignment="1" applyProtection="1">
      <alignment horizontal="center" vertical="center" shrinkToFit="1"/>
    </xf>
    <xf numFmtId="0" fontId="44" fillId="2" borderId="55" xfId="1" applyNumberFormat="1" applyFont="1" applyFill="1" applyBorder="1" applyAlignment="1" applyProtection="1">
      <alignment horizontal="center" vertical="center" shrinkToFit="1"/>
    </xf>
    <xf numFmtId="0" fontId="44" fillId="2" borderId="69" xfId="1" applyNumberFormat="1" applyFont="1" applyFill="1" applyBorder="1" applyAlignment="1" applyProtection="1">
      <alignment horizontal="center" vertical="center" shrinkToFit="1"/>
    </xf>
    <xf numFmtId="0" fontId="44" fillId="2" borderId="68" xfId="1" applyNumberFormat="1" applyFont="1" applyFill="1" applyBorder="1" applyAlignment="1" applyProtection="1">
      <alignment horizontal="center" vertical="center" shrinkToFit="1"/>
    </xf>
    <xf numFmtId="176" fontId="21" fillId="2" borderId="149" xfId="1" applyNumberFormat="1" applyFont="1" applyFill="1" applyBorder="1" applyAlignment="1" applyProtection="1">
      <alignment horizontal="right" vertical="center" shrinkToFit="1"/>
    </xf>
    <xf numFmtId="176" fontId="21" fillId="2" borderId="104" xfId="1" applyNumberFormat="1" applyFont="1" applyFill="1" applyBorder="1" applyAlignment="1" applyProtection="1">
      <alignment horizontal="right" vertical="center" shrinkToFit="1"/>
    </xf>
    <xf numFmtId="176" fontId="44" fillId="2" borderId="53" xfId="1" applyNumberFormat="1" applyFont="1" applyFill="1" applyBorder="1" applyAlignment="1" applyProtection="1">
      <alignment horizontal="right" vertical="center" shrinkToFit="1"/>
    </xf>
    <xf numFmtId="176" fontId="44" fillId="2" borderId="55" xfId="1" applyNumberFormat="1" applyFont="1" applyFill="1" applyBorder="1" applyAlignment="1" applyProtection="1">
      <alignment horizontal="right" vertical="center" shrinkToFit="1"/>
    </xf>
    <xf numFmtId="176" fontId="44" fillId="2" borderId="21" xfId="1" applyNumberFormat="1" applyFont="1" applyFill="1" applyBorder="1" applyAlignment="1" applyProtection="1">
      <alignment horizontal="right" vertical="center" shrinkToFit="1"/>
    </xf>
    <xf numFmtId="176" fontId="44" fillId="2" borderId="35" xfId="1" applyNumberFormat="1" applyFont="1" applyFill="1" applyBorder="1" applyAlignment="1" applyProtection="1">
      <alignment horizontal="right" vertical="center" shrinkToFit="1"/>
    </xf>
    <xf numFmtId="176" fontId="44" fillId="2" borderId="69" xfId="1" applyNumberFormat="1" applyFont="1" applyFill="1" applyBorder="1" applyAlignment="1" applyProtection="1">
      <alignment horizontal="right" vertical="center" shrinkToFit="1"/>
    </xf>
    <xf numFmtId="176" fontId="44" fillId="2" borderId="68" xfId="1" applyNumberFormat="1" applyFont="1" applyFill="1" applyBorder="1" applyAlignment="1" applyProtection="1">
      <alignment horizontal="right" vertical="center" shrinkToFit="1"/>
    </xf>
    <xf numFmtId="176" fontId="44" fillId="2" borderId="98" xfId="1" applyNumberFormat="1" applyFont="1" applyFill="1" applyBorder="1" applyAlignment="1" applyProtection="1">
      <alignment horizontal="right" vertical="center" shrinkToFit="1"/>
    </xf>
    <xf numFmtId="176" fontId="44" fillId="2" borderId="88" xfId="1" applyNumberFormat="1" applyFont="1" applyFill="1" applyBorder="1" applyAlignment="1" applyProtection="1">
      <alignment horizontal="right" vertical="center" shrinkToFit="1"/>
    </xf>
    <xf numFmtId="0" fontId="21" fillId="2" borderId="107" xfId="1" applyFont="1" applyFill="1" applyBorder="1" applyAlignment="1" applyProtection="1">
      <alignment vertical="center" shrinkToFit="1"/>
    </xf>
    <xf numFmtId="0" fontId="21" fillId="2" borderId="108" xfId="1" applyFont="1" applyFill="1" applyBorder="1" applyAlignment="1" applyProtection="1">
      <alignment vertical="center" shrinkToFit="1"/>
    </xf>
    <xf numFmtId="0" fontId="44" fillId="2" borderId="0" xfId="1" applyFont="1" applyFill="1" applyBorder="1" applyAlignment="1" applyProtection="1">
      <alignment vertical="center" shrinkToFit="1"/>
    </xf>
    <xf numFmtId="0" fontId="44" fillId="2" borderId="35" xfId="1" applyFont="1" applyFill="1" applyBorder="1" applyAlignment="1" applyProtection="1">
      <alignment vertical="center" shrinkToFit="1"/>
    </xf>
    <xf numFmtId="0" fontId="44" fillId="2" borderId="121" xfId="1" applyFont="1" applyFill="1" applyBorder="1" applyAlignment="1" applyProtection="1">
      <alignment vertical="center" shrinkToFit="1"/>
    </xf>
    <xf numFmtId="0" fontId="44" fillId="2" borderId="17" xfId="1" applyFont="1" applyFill="1" applyBorder="1" applyAlignment="1" applyProtection="1">
      <alignment vertical="center"/>
    </xf>
    <xf numFmtId="0" fontId="44" fillId="2" borderId="18" xfId="1" applyFont="1" applyFill="1" applyBorder="1" applyAlignment="1" applyProtection="1">
      <alignment vertical="center"/>
    </xf>
    <xf numFmtId="0" fontId="44" fillId="2" borderId="20" xfId="1" applyFont="1" applyFill="1" applyBorder="1" applyAlignment="1" applyProtection="1">
      <alignment vertical="center"/>
    </xf>
    <xf numFmtId="0" fontId="44" fillId="2" borderId="14" xfId="1" applyFont="1" applyFill="1" applyBorder="1" applyAlignment="1" applyProtection="1">
      <alignment vertical="center" shrinkToFit="1"/>
    </xf>
    <xf numFmtId="0" fontId="44" fillId="2" borderId="50" xfId="1" applyFont="1" applyFill="1" applyBorder="1" applyAlignment="1" applyProtection="1">
      <alignment vertical="center" shrinkToFit="1"/>
    </xf>
    <xf numFmtId="0" fontId="44" fillId="2" borderId="99" xfId="1" applyFont="1" applyFill="1" applyBorder="1" applyAlignment="1" applyProtection="1">
      <alignment vertical="center" shrinkToFit="1"/>
    </xf>
    <xf numFmtId="0" fontId="44" fillId="2" borderId="106" xfId="1" applyFont="1" applyFill="1" applyBorder="1" applyAlignment="1" applyProtection="1">
      <alignment vertical="center" shrinkToFit="1"/>
    </xf>
    <xf numFmtId="0" fontId="44" fillId="2" borderId="107" xfId="1" applyFont="1" applyFill="1" applyBorder="1" applyAlignment="1" applyProtection="1">
      <alignment vertical="center" shrinkToFit="1"/>
    </xf>
    <xf numFmtId="0" fontId="44" fillId="2" borderId="108" xfId="1" applyFont="1" applyFill="1" applyBorder="1" applyAlignment="1" applyProtection="1">
      <alignment vertical="center" shrinkToFit="1"/>
    </xf>
    <xf numFmtId="0" fontId="44" fillId="2" borderId="69" xfId="1" applyFont="1" applyFill="1" applyBorder="1" applyAlignment="1" applyProtection="1">
      <alignment vertical="center" shrinkToFit="1"/>
    </xf>
    <xf numFmtId="0" fontId="44" fillId="2" borderId="32" xfId="1" applyFont="1" applyFill="1" applyBorder="1" applyAlignment="1" applyProtection="1">
      <alignment vertical="center" shrinkToFit="1"/>
    </xf>
    <xf numFmtId="0" fontId="44" fillId="2" borderId="56" xfId="1" applyNumberFormat="1" applyFont="1" applyFill="1" applyBorder="1" applyAlignment="1" applyProtection="1">
      <alignment horizontal="center" vertical="center" shrinkToFit="1"/>
    </xf>
    <xf numFmtId="0" fontId="44" fillId="2" borderId="57" xfId="1" applyNumberFormat="1" applyFont="1" applyFill="1" applyBorder="1" applyAlignment="1" applyProtection="1">
      <alignment horizontal="center" vertical="center" shrinkToFit="1"/>
    </xf>
    <xf numFmtId="0" fontId="44" fillId="2" borderId="80" xfId="1" applyNumberFormat="1" applyFont="1" applyFill="1" applyBorder="1" applyAlignment="1" applyProtection="1">
      <alignment horizontal="center" vertical="center" shrinkToFit="1"/>
    </xf>
    <xf numFmtId="0" fontId="44" fillId="2" borderId="81" xfId="1" applyNumberFormat="1" applyFont="1" applyFill="1" applyBorder="1" applyAlignment="1" applyProtection="1">
      <alignment horizontal="center" vertical="center" shrinkToFit="1"/>
    </xf>
    <xf numFmtId="0" fontId="44" fillId="2" borderId="63" xfId="1" applyFont="1" applyFill="1" applyBorder="1" applyAlignment="1" applyProtection="1">
      <alignment horizontal="center" vertical="center" textRotation="255" shrinkToFit="1"/>
    </xf>
    <xf numFmtId="0" fontId="44" fillId="2" borderId="35" xfId="1" applyFont="1" applyFill="1" applyBorder="1" applyAlignment="1" applyProtection="1">
      <alignment horizontal="center" vertical="center" textRotation="255" shrinkToFit="1"/>
    </xf>
    <xf numFmtId="0" fontId="44" fillId="2" borderId="27" xfId="1" applyFont="1" applyFill="1" applyBorder="1" applyAlignment="1" applyProtection="1">
      <alignment horizontal="center" vertical="center" textRotation="255" shrinkToFit="1"/>
    </xf>
    <xf numFmtId="178" fontId="44" fillId="2" borderId="17" xfId="1" applyNumberFormat="1" applyFont="1" applyFill="1" applyBorder="1" applyAlignment="1" applyProtection="1">
      <alignment horizontal="right" vertical="center" shrinkToFit="1"/>
    </xf>
    <xf numFmtId="178" fontId="44" fillId="2" borderId="20" xfId="1" applyNumberFormat="1" applyFont="1" applyFill="1" applyBorder="1" applyAlignment="1" applyProtection="1">
      <alignment horizontal="right" vertical="center" shrinkToFit="1"/>
    </xf>
    <xf numFmtId="178" fontId="44" fillId="2" borderId="80" xfId="1" applyNumberFormat="1" applyFont="1" applyFill="1" applyBorder="1" applyAlignment="1" applyProtection="1">
      <alignment horizontal="right" vertical="center" shrinkToFit="1"/>
    </xf>
    <xf numFmtId="178" fontId="44" fillId="2" borderId="81" xfId="1" applyNumberFormat="1" applyFont="1" applyFill="1" applyBorder="1" applyAlignment="1" applyProtection="1">
      <alignment horizontal="right" vertical="center" shrinkToFit="1"/>
    </xf>
    <xf numFmtId="178" fontId="44" fillId="2" borderId="56" xfId="1" applyNumberFormat="1" applyFont="1" applyFill="1" applyBorder="1" applyAlignment="1" applyProtection="1">
      <alignment horizontal="right" vertical="center" shrinkToFit="1"/>
    </xf>
    <xf numFmtId="178" fontId="44" fillId="2" borderId="57" xfId="1" applyNumberFormat="1" applyFont="1" applyFill="1" applyBorder="1" applyAlignment="1" applyProtection="1">
      <alignment horizontal="right" vertical="center" shrinkToFit="1"/>
    </xf>
    <xf numFmtId="176" fontId="44" fillId="2" borderId="80" xfId="1" applyNumberFormat="1" applyFont="1" applyFill="1" applyBorder="1" applyAlignment="1" applyProtection="1">
      <alignment horizontal="right" vertical="center" shrinkToFit="1"/>
    </xf>
    <xf numFmtId="176" fontId="44" fillId="2" borderId="81" xfId="1" applyNumberFormat="1" applyFont="1" applyFill="1" applyBorder="1" applyAlignment="1" applyProtection="1">
      <alignment horizontal="right" vertical="center" shrinkToFit="1"/>
    </xf>
    <xf numFmtId="176" fontId="44" fillId="2" borderId="56" xfId="1" applyNumberFormat="1" applyFont="1" applyFill="1" applyBorder="1" applyAlignment="1" applyProtection="1">
      <alignment vertical="center" shrinkToFit="1"/>
    </xf>
    <xf numFmtId="176" fontId="44" fillId="2" borderId="57" xfId="1" applyNumberFormat="1" applyFont="1" applyFill="1" applyBorder="1" applyAlignment="1" applyProtection="1">
      <alignment vertical="center" shrinkToFit="1"/>
    </xf>
    <xf numFmtId="176" fontId="44" fillId="2" borderId="61" xfId="1" applyNumberFormat="1" applyFont="1" applyFill="1" applyBorder="1" applyAlignment="1" applyProtection="1">
      <alignment horizontal="center" vertical="center" shrinkToFit="1"/>
    </xf>
    <xf numFmtId="176" fontId="44" fillId="2" borderId="58" xfId="1" applyNumberFormat="1" applyFont="1" applyFill="1" applyBorder="1" applyAlignment="1" applyProtection="1">
      <alignment horizontal="center" vertical="center" shrinkToFit="1"/>
    </xf>
    <xf numFmtId="176" fontId="44" fillId="2" borderId="62" xfId="1" applyNumberFormat="1" applyFont="1" applyFill="1" applyBorder="1" applyAlignment="1" applyProtection="1">
      <alignment horizontal="center" vertical="center" shrinkToFit="1"/>
    </xf>
    <xf numFmtId="176" fontId="44" fillId="2" borderId="40" xfId="1" applyNumberFormat="1" applyFont="1" applyFill="1" applyBorder="1" applyAlignment="1" applyProtection="1">
      <alignment horizontal="center" vertical="center" shrinkToFit="1"/>
    </xf>
    <xf numFmtId="176" fontId="44" fillId="2" borderId="41" xfId="1" applyNumberFormat="1" applyFont="1" applyFill="1" applyBorder="1" applyAlignment="1" applyProtection="1">
      <alignment horizontal="center" vertical="center" shrinkToFit="1"/>
    </xf>
    <xf numFmtId="176" fontId="44" fillId="2" borderId="75" xfId="1" applyNumberFormat="1" applyFont="1" applyFill="1" applyBorder="1" applyAlignment="1" applyProtection="1">
      <alignment horizontal="center" vertical="center" shrinkToFit="1"/>
    </xf>
    <xf numFmtId="176" fontId="44" fillId="2" borderId="42" xfId="1" applyNumberFormat="1" applyFont="1" applyFill="1" applyBorder="1" applyAlignment="1" applyProtection="1">
      <alignment horizontal="center" vertical="center" shrinkToFit="1"/>
    </xf>
    <xf numFmtId="176" fontId="44" fillId="2" borderId="43" xfId="1" applyNumberFormat="1" applyFont="1" applyFill="1" applyBorder="1" applyAlignment="1" applyProtection="1">
      <alignment horizontal="center" vertical="center" shrinkToFit="1"/>
    </xf>
    <xf numFmtId="176" fontId="44" fillId="2" borderId="87" xfId="1" applyNumberFormat="1" applyFont="1" applyFill="1" applyBorder="1" applyAlignment="1" applyProtection="1">
      <alignment horizontal="center" vertical="center" shrinkToFit="1"/>
    </xf>
    <xf numFmtId="176" fontId="44" fillId="2" borderId="56" xfId="1" applyNumberFormat="1" applyFont="1" applyFill="1" applyBorder="1" applyAlignment="1" applyProtection="1">
      <alignment horizontal="right" vertical="center" shrinkToFit="1"/>
    </xf>
    <xf numFmtId="176" fontId="44" fillId="2" borderId="57" xfId="1" applyNumberFormat="1" applyFont="1" applyFill="1" applyBorder="1" applyAlignment="1" applyProtection="1">
      <alignment horizontal="right" vertical="center" shrinkToFit="1"/>
    </xf>
    <xf numFmtId="178" fontId="44" fillId="2" borderId="69" xfId="1" applyNumberFormat="1" applyFont="1" applyFill="1" applyBorder="1" applyAlignment="1" applyProtection="1">
      <alignment horizontal="right" vertical="center" shrinkToFit="1"/>
    </xf>
    <xf numFmtId="178" fontId="44" fillId="2" borderId="68" xfId="1" applyNumberFormat="1" applyFont="1" applyFill="1" applyBorder="1" applyAlignment="1" applyProtection="1">
      <alignment horizontal="right" vertical="center" shrinkToFit="1"/>
    </xf>
    <xf numFmtId="176" fontId="44" fillId="2" borderId="84" xfId="1" applyNumberFormat="1" applyFont="1" applyFill="1" applyBorder="1" applyAlignment="1" applyProtection="1">
      <alignment horizontal="center" vertical="center" shrinkToFit="1"/>
    </xf>
    <xf numFmtId="176" fontId="44" fillId="2" borderId="85" xfId="1" applyNumberFormat="1" applyFont="1" applyFill="1" applyBorder="1" applyAlignment="1" applyProtection="1">
      <alignment horizontal="center" vertical="center" shrinkToFit="1"/>
    </xf>
    <xf numFmtId="176" fontId="44" fillId="2" borderId="86" xfId="1" applyNumberFormat="1" applyFont="1" applyFill="1" applyBorder="1" applyAlignment="1" applyProtection="1">
      <alignment horizontal="center" vertical="center" shrinkToFit="1"/>
    </xf>
    <xf numFmtId="176" fontId="44" fillId="2" borderId="142" xfId="1" applyNumberFormat="1" applyFont="1" applyFill="1" applyBorder="1" applyAlignment="1" applyProtection="1">
      <alignment horizontal="right" vertical="center" shrinkToFit="1"/>
    </xf>
    <xf numFmtId="0" fontId="21" fillId="2" borderId="17" xfId="1" applyFont="1" applyFill="1" applyBorder="1" applyAlignment="1" applyProtection="1">
      <alignment horizontal="center" vertical="center" shrinkToFit="1"/>
    </xf>
    <xf numFmtId="0" fontId="21" fillId="2" borderId="18" xfId="1" applyFont="1" applyFill="1" applyBorder="1" applyAlignment="1" applyProtection="1">
      <alignment horizontal="center" vertical="center" shrinkToFit="1"/>
    </xf>
    <xf numFmtId="0" fontId="21" fillId="2" borderId="22" xfId="1" applyFont="1" applyFill="1" applyBorder="1" applyAlignment="1" applyProtection="1">
      <alignment horizontal="center" vertical="center" shrinkToFit="1"/>
    </xf>
    <xf numFmtId="0" fontId="21" fillId="2" borderId="60" xfId="1" applyFont="1" applyFill="1" applyBorder="1" applyAlignment="1" applyProtection="1">
      <alignment horizontal="center" vertical="center" shrinkToFit="1"/>
    </xf>
    <xf numFmtId="0" fontId="21" fillId="2" borderId="20" xfId="1" applyFont="1" applyFill="1" applyBorder="1" applyAlignment="1" applyProtection="1">
      <alignment horizontal="center" vertical="center" shrinkToFit="1"/>
    </xf>
    <xf numFmtId="176" fontId="21" fillId="2" borderId="98" xfId="1" applyNumberFormat="1" applyFont="1" applyFill="1" applyBorder="1" applyAlignment="1" applyProtection="1">
      <alignment horizontal="right" vertical="center" shrinkToFit="1"/>
    </xf>
    <xf numFmtId="176" fontId="21" fillId="2" borderId="88" xfId="1" applyNumberFormat="1" applyFont="1" applyFill="1" applyBorder="1" applyAlignment="1" applyProtection="1">
      <alignment horizontal="right" vertical="center" shrinkToFit="1"/>
    </xf>
    <xf numFmtId="0" fontId="44" fillId="2" borderId="4" xfId="1" applyFont="1" applyFill="1" applyBorder="1" applyAlignment="1" applyProtection="1">
      <alignment vertical="center" wrapText="1" shrinkToFit="1"/>
    </xf>
    <xf numFmtId="0" fontId="44" fillId="2" borderId="63" xfId="1" applyFont="1" applyFill="1" applyBorder="1" applyAlignment="1" applyProtection="1">
      <alignment vertical="center" wrapText="1" shrinkToFit="1"/>
    </xf>
    <xf numFmtId="0" fontId="44" fillId="2" borderId="0" xfId="1" applyFont="1" applyFill="1" applyBorder="1" applyAlignment="1" applyProtection="1">
      <alignment vertical="center" wrapText="1" shrinkToFit="1"/>
    </xf>
    <xf numFmtId="0" fontId="44" fillId="2" borderId="35" xfId="1" applyFont="1" applyFill="1" applyBorder="1" applyAlignment="1" applyProtection="1">
      <alignment vertical="center" wrapText="1" shrinkToFit="1"/>
    </xf>
    <xf numFmtId="0" fontId="44" fillId="2" borderId="65" xfId="0" applyFont="1" applyFill="1" applyBorder="1" applyAlignment="1" applyProtection="1">
      <alignment vertical="center" shrinkToFit="1"/>
    </xf>
    <xf numFmtId="0" fontId="44" fillId="2" borderId="199" xfId="0" applyFont="1" applyFill="1" applyBorder="1" applyAlignment="1" applyProtection="1">
      <alignment vertical="center" shrinkToFit="1"/>
    </xf>
    <xf numFmtId="178" fontId="21" fillId="2" borderId="56" xfId="1" applyNumberFormat="1" applyFont="1" applyFill="1" applyBorder="1" applyAlignment="1" applyProtection="1">
      <alignment horizontal="right" vertical="center" shrinkToFit="1"/>
      <protection locked="0"/>
    </xf>
    <xf numFmtId="178" fontId="21" fillId="2" borderId="57" xfId="1" applyNumberFormat="1" applyFont="1" applyFill="1" applyBorder="1" applyAlignment="1" applyProtection="1">
      <alignment horizontal="right" vertical="center" shrinkToFit="1"/>
      <protection locked="0"/>
    </xf>
    <xf numFmtId="0" fontId="21" fillId="2" borderId="17" xfId="1" applyFont="1" applyFill="1" applyBorder="1" applyAlignment="1" applyProtection="1">
      <alignment vertical="center"/>
    </xf>
    <xf numFmtId="0" fontId="21" fillId="2" borderId="18" xfId="1" applyFont="1" applyFill="1" applyBorder="1" applyAlignment="1" applyProtection="1">
      <alignment vertical="center"/>
    </xf>
    <xf numFmtId="0" fontId="21" fillId="2" borderId="20" xfId="1" applyFont="1" applyFill="1" applyBorder="1" applyAlignment="1" applyProtection="1">
      <alignment vertical="center"/>
    </xf>
    <xf numFmtId="0" fontId="21" fillId="2" borderId="53" xfId="1" applyNumberFormat="1" applyFont="1" applyFill="1" applyBorder="1" applyAlignment="1" applyProtection="1">
      <alignment horizontal="center" vertical="center" shrinkToFit="1"/>
    </xf>
    <xf numFmtId="0" fontId="21" fillId="2" borderId="55" xfId="1" applyNumberFormat="1" applyFont="1" applyFill="1" applyBorder="1" applyAlignment="1" applyProtection="1">
      <alignment horizontal="center" vertical="center" shrinkToFit="1"/>
    </xf>
    <xf numFmtId="178" fontId="21" fillId="2" borderId="53" xfId="1" applyNumberFormat="1" applyFont="1" applyFill="1" applyBorder="1" applyAlignment="1" applyProtection="1">
      <alignment horizontal="right" vertical="center" shrinkToFit="1"/>
      <protection locked="0"/>
    </xf>
    <xf numFmtId="178" fontId="21" fillId="2" borderId="55" xfId="1" applyNumberFormat="1" applyFont="1" applyFill="1" applyBorder="1" applyAlignment="1" applyProtection="1">
      <alignment horizontal="right" vertical="center" shrinkToFit="1"/>
      <protection locked="0"/>
    </xf>
    <xf numFmtId="0" fontId="44" fillId="2" borderId="148" xfId="1" applyFont="1" applyFill="1" applyBorder="1" applyAlignment="1" applyProtection="1">
      <alignment horizontal="center" vertical="center" textRotation="255" wrapText="1" shrinkToFit="1"/>
    </xf>
    <xf numFmtId="0" fontId="44" fillId="2" borderId="105" xfId="1" applyFont="1" applyFill="1" applyBorder="1" applyAlignment="1" applyProtection="1">
      <alignment horizontal="center" vertical="center" textRotation="255" wrapText="1" shrinkToFit="1"/>
    </xf>
    <xf numFmtId="0" fontId="44" fillId="2" borderId="194" xfId="1" applyFont="1" applyFill="1" applyBorder="1" applyAlignment="1" applyProtection="1">
      <alignment horizontal="center" vertical="center" textRotation="255" wrapText="1" shrinkToFit="1"/>
    </xf>
    <xf numFmtId="180" fontId="21" fillId="2" borderId="89" xfId="1" applyNumberFormat="1" applyFont="1" applyFill="1" applyBorder="1" applyAlignment="1" applyProtection="1">
      <alignment horizontal="center" vertical="center" shrinkToFit="1"/>
    </xf>
    <xf numFmtId="180" fontId="21" fillId="2" borderId="27" xfId="1" applyNumberFormat="1" applyFont="1" applyFill="1" applyBorder="1" applyAlignment="1" applyProtection="1">
      <alignment horizontal="center" vertical="center" shrinkToFit="1"/>
    </xf>
    <xf numFmtId="176" fontId="21" fillId="2" borderId="98" xfId="1" applyNumberFormat="1" applyFont="1" applyFill="1" applyBorder="1" applyAlignment="1" applyProtection="1">
      <alignment horizontal="center" vertical="center" shrinkToFit="1"/>
    </xf>
    <xf numFmtId="176" fontId="21" fillId="2" borderId="52" xfId="1" applyNumberFormat="1" applyFont="1" applyFill="1" applyBorder="1" applyAlignment="1" applyProtection="1">
      <alignment horizontal="center" vertical="center" shrinkToFit="1"/>
    </xf>
    <xf numFmtId="176" fontId="21" fillId="2" borderId="88" xfId="1" applyNumberFormat="1" applyFont="1" applyFill="1" applyBorder="1" applyAlignment="1" applyProtection="1">
      <alignment horizontal="center" vertical="center" shrinkToFit="1"/>
    </xf>
    <xf numFmtId="176" fontId="21" fillId="2" borderId="98" xfId="1" applyNumberFormat="1" applyFont="1" applyFill="1" applyBorder="1" applyAlignment="1" applyProtection="1">
      <alignment vertical="center" shrinkToFit="1"/>
    </xf>
    <xf numFmtId="176" fontId="21" fillId="2" borderId="88" xfId="1" applyNumberFormat="1" applyFont="1" applyFill="1" applyBorder="1" applyAlignment="1" applyProtection="1">
      <alignment vertical="center" shrinkToFit="1"/>
    </xf>
    <xf numFmtId="0" fontId="44" fillId="2" borderId="72" xfId="1" applyFont="1" applyFill="1" applyBorder="1" applyAlignment="1" applyProtection="1">
      <alignment vertical="center" shrinkToFit="1"/>
    </xf>
    <xf numFmtId="176" fontId="44" fillId="2" borderId="72" xfId="1" applyNumberFormat="1" applyFont="1" applyFill="1" applyBorder="1" applyAlignment="1" applyProtection="1">
      <alignment horizontal="right" vertical="center" shrinkToFit="1"/>
    </xf>
    <xf numFmtId="176" fontId="44" fillId="2" borderId="74" xfId="1" applyNumberFormat="1" applyFont="1" applyFill="1" applyBorder="1" applyAlignment="1" applyProtection="1">
      <alignment horizontal="right" vertical="center" shrinkToFit="1"/>
    </xf>
    <xf numFmtId="176" fontId="21" fillId="2" borderId="56" xfId="1" applyNumberFormat="1" applyFont="1" applyFill="1" applyBorder="1" applyAlignment="1" applyProtection="1">
      <alignment horizontal="right" vertical="center" shrinkToFit="1"/>
    </xf>
    <xf numFmtId="176" fontId="21" fillId="2" borderId="57" xfId="1" applyNumberFormat="1" applyFont="1" applyFill="1" applyBorder="1" applyAlignment="1" applyProtection="1">
      <alignment horizontal="right" vertical="center" shrinkToFit="1"/>
    </xf>
    <xf numFmtId="176" fontId="44" fillId="2" borderId="106" xfId="1" applyNumberFormat="1" applyFont="1" applyFill="1" applyBorder="1" applyAlignment="1" applyProtection="1">
      <alignment horizontal="right" vertical="center" shrinkToFit="1"/>
    </xf>
    <xf numFmtId="176" fontId="44" fillId="2" borderId="108" xfId="1" applyNumberFormat="1" applyFont="1" applyFill="1" applyBorder="1" applyAlignment="1" applyProtection="1">
      <alignment horizontal="right" vertical="center" shrinkToFit="1"/>
    </xf>
    <xf numFmtId="176" fontId="44" fillId="2" borderId="144" xfId="1" applyNumberFormat="1" applyFont="1" applyFill="1" applyBorder="1" applyAlignment="1" applyProtection="1">
      <alignment horizontal="right" vertical="center" shrinkToFit="1"/>
    </xf>
    <xf numFmtId="176" fontId="21" fillId="2" borderId="53" xfId="1" applyNumberFormat="1" applyFont="1" applyFill="1" applyBorder="1" applyAlignment="1" applyProtection="1">
      <alignment horizontal="right" vertical="center" shrinkToFit="1"/>
    </xf>
    <xf numFmtId="176" fontId="21" fillId="2" borderId="55" xfId="1" applyNumberFormat="1" applyFont="1" applyFill="1" applyBorder="1" applyAlignment="1" applyProtection="1">
      <alignment horizontal="right" vertical="center" shrinkToFit="1"/>
    </xf>
    <xf numFmtId="176" fontId="21" fillId="2" borderId="69" xfId="1" applyNumberFormat="1" applyFont="1" applyFill="1" applyBorder="1" applyAlignment="1" applyProtection="1">
      <alignment horizontal="right" vertical="center" shrinkToFit="1"/>
    </xf>
    <xf numFmtId="176" fontId="21" fillId="2" borderId="68" xfId="1" applyNumberFormat="1" applyFont="1" applyFill="1" applyBorder="1" applyAlignment="1" applyProtection="1">
      <alignment horizontal="right" vertical="center" shrinkToFit="1"/>
    </xf>
    <xf numFmtId="178" fontId="21" fillId="2" borderId="69" xfId="1" applyNumberFormat="1" applyFont="1" applyFill="1" applyBorder="1" applyAlignment="1" applyProtection="1">
      <alignment horizontal="right" vertical="center" shrinkToFit="1"/>
      <protection locked="0"/>
    </xf>
    <xf numFmtId="178" fontId="21" fillId="2" borderId="68" xfId="1" applyNumberFormat="1" applyFont="1" applyFill="1" applyBorder="1" applyAlignment="1" applyProtection="1">
      <alignment horizontal="right" vertical="center" shrinkToFit="1"/>
      <protection locked="0"/>
    </xf>
    <xf numFmtId="176" fontId="21" fillId="2" borderId="80" xfId="1" applyNumberFormat="1" applyFont="1" applyFill="1" applyBorder="1" applyAlignment="1" applyProtection="1">
      <alignment horizontal="right" vertical="center" shrinkToFit="1"/>
    </xf>
    <xf numFmtId="176" fontId="21" fillId="2" borderId="81" xfId="1" applyNumberFormat="1" applyFont="1" applyFill="1" applyBorder="1" applyAlignment="1" applyProtection="1">
      <alignment horizontal="right" vertical="center" shrinkToFit="1"/>
    </xf>
    <xf numFmtId="0" fontId="21" fillId="2" borderId="54" xfId="1" applyFont="1" applyFill="1" applyBorder="1" applyAlignment="1" applyProtection="1">
      <alignment horizontal="center" vertical="center" shrinkToFit="1"/>
    </xf>
    <xf numFmtId="199" fontId="21" fillId="2" borderId="54" xfId="1" applyNumberFormat="1" applyFont="1" applyFill="1" applyBorder="1" applyAlignment="1" applyProtection="1">
      <alignment horizontal="center" vertical="center" shrinkToFit="1"/>
    </xf>
    <xf numFmtId="199" fontId="21" fillId="2" borderId="55" xfId="1" applyNumberFormat="1" applyFont="1" applyFill="1" applyBorder="1" applyAlignment="1" applyProtection="1">
      <alignment horizontal="center" vertical="center" shrinkToFit="1"/>
    </xf>
    <xf numFmtId="180" fontId="44" fillId="2" borderId="49" xfId="1" applyNumberFormat="1" applyFont="1" applyFill="1" applyBorder="1" applyAlignment="1" applyProtection="1">
      <alignment horizontal="center" vertical="center" shrinkToFit="1"/>
    </xf>
    <xf numFmtId="180" fontId="44" fillId="2" borderId="50" xfId="1" applyNumberFormat="1" applyFont="1" applyFill="1" applyBorder="1" applyAlignment="1" applyProtection="1">
      <alignment horizontal="center" vertical="center" shrinkToFit="1"/>
    </xf>
    <xf numFmtId="0" fontId="26" fillId="2" borderId="11" xfId="1" applyFont="1" applyFill="1" applyBorder="1" applyAlignment="1" applyProtection="1">
      <alignment vertical="center" shrinkToFit="1"/>
    </xf>
    <xf numFmtId="176" fontId="26" fillId="2" borderId="11" xfId="1" applyNumberFormat="1" applyFont="1" applyFill="1" applyBorder="1" applyAlignment="1" applyProtection="1">
      <alignment horizontal="right" vertical="center" shrinkToFit="1"/>
    </xf>
    <xf numFmtId="0" fontId="23" fillId="3" borderId="3" xfId="0" applyFont="1" applyFill="1" applyBorder="1" applyAlignment="1" applyProtection="1">
      <alignment vertical="center" shrinkToFit="1"/>
      <protection locked="0"/>
    </xf>
    <xf numFmtId="0" fontId="23" fillId="3" borderId="4" xfId="0" applyFont="1" applyFill="1" applyBorder="1" applyAlignment="1" applyProtection="1">
      <alignment vertical="center" shrinkToFit="1"/>
      <protection locked="0"/>
    </xf>
    <xf numFmtId="0" fontId="23" fillId="3" borderId="29" xfId="0" applyFont="1" applyFill="1" applyBorder="1" applyAlignment="1" applyProtection="1">
      <alignment vertical="center" shrinkToFit="1"/>
      <protection locked="0"/>
    </xf>
    <xf numFmtId="0" fontId="23" fillId="3" borderId="5" xfId="0" applyFont="1" applyFill="1" applyBorder="1" applyAlignment="1" applyProtection="1">
      <alignment vertical="center" shrinkToFit="1"/>
      <protection locked="0"/>
    </xf>
    <xf numFmtId="0" fontId="23" fillId="3" borderId="0" xfId="0" applyFont="1" applyFill="1" applyBorder="1" applyAlignment="1" applyProtection="1">
      <alignment vertical="center" shrinkToFit="1"/>
      <protection locked="0"/>
    </xf>
    <xf numFmtId="0" fontId="23" fillId="3" borderId="6" xfId="0" applyFont="1" applyFill="1" applyBorder="1" applyAlignment="1" applyProtection="1">
      <alignment vertical="center" shrinkToFit="1"/>
      <protection locked="0"/>
    </xf>
    <xf numFmtId="0" fontId="23" fillId="3" borderId="7" xfId="0" applyFont="1" applyFill="1" applyBorder="1" applyAlignment="1" applyProtection="1">
      <alignment vertical="center" shrinkToFit="1"/>
      <protection locked="0"/>
    </xf>
    <xf numFmtId="0" fontId="23" fillId="3" borderId="8" xfId="0" applyFont="1" applyFill="1" applyBorder="1" applyAlignment="1" applyProtection="1">
      <alignment vertical="center" shrinkToFit="1"/>
      <protection locked="0"/>
    </xf>
    <xf numFmtId="0" fontId="23" fillId="3" borderId="13" xfId="0" applyFont="1" applyFill="1" applyBorder="1" applyAlignment="1" applyProtection="1">
      <alignment vertical="center" shrinkToFit="1"/>
      <protection locked="0"/>
    </xf>
    <xf numFmtId="0" fontId="21" fillId="2" borderId="29" xfId="1" applyFont="1" applyFill="1" applyBorder="1" applyAlignment="1" applyProtection="1">
      <alignment vertical="center" shrinkToFit="1"/>
    </xf>
    <xf numFmtId="176" fontId="21" fillId="3" borderId="1" xfId="1" applyNumberFormat="1" applyFont="1" applyFill="1" applyBorder="1" applyAlignment="1" applyProtection="1">
      <alignment horizontal="right" vertical="center" shrinkToFit="1"/>
    </xf>
    <xf numFmtId="176" fontId="21" fillId="2" borderId="17" xfId="1" applyNumberFormat="1" applyFont="1" applyFill="1" applyBorder="1" applyAlignment="1" applyProtection="1">
      <alignment horizontal="right" vertical="center" shrinkToFit="1"/>
    </xf>
    <xf numFmtId="176" fontId="21" fillId="2" borderId="20" xfId="1" applyNumberFormat="1" applyFont="1" applyFill="1" applyBorder="1" applyAlignment="1" applyProtection="1">
      <alignment horizontal="right" vertical="center" shrinkToFit="1"/>
    </xf>
    <xf numFmtId="0" fontId="21" fillId="2" borderId="24" xfId="1" applyFont="1" applyFill="1" applyBorder="1" applyAlignment="1" applyProtection="1">
      <alignment vertical="center" shrinkToFit="1"/>
    </xf>
    <xf numFmtId="0" fontId="21" fillId="2" borderId="54" xfId="1" applyFont="1" applyFill="1" applyBorder="1" applyAlignment="1" applyProtection="1">
      <alignment vertical="center" shrinkToFit="1"/>
    </xf>
    <xf numFmtId="0" fontId="21" fillId="2" borderId="55" xfId="1" applyFont="1" applyFill="1" applyBorder="1" applyAlignment="1" applyProtection="1">
      <alignment vertical="center" shrinkToFit="1"/>
    </xf>
    <xf numFmtId="0" fontId="21" fillId="2" borderId="12" xfId="0" applyFont="1" applyFill="1" applyBorder="1" applyAlignment="1" applyProtection="1">
      <alignment vertical="center" shrinkToFit="1"/>
    </xf>
    <xf numFmtId="0" fontId="21" fillId="2" borderId="9" xfId="0" applyFont="1" applyFill="1" applyBorder="1" applyAlignment="1" applyProtection="1">
      <alignment vertical="center" shrinkToFit="1"/>
    </xf>
    <xf numFmtId="0" fontId="21" fillId="2" borderId="10" xfId="0" applyFont="1" applyFill="1" applyBorder="1" applyAlignment="1" applyProtection="1">
      <alignment vertical="center" shrinkToFit="1"/>
    </xf>
    <xf numFmtId="176" fontId="21" fillId="3" borderId="11" xfId="1" applyNumberFormat="1" applyFont="1" applyFill="1" applyBorder="1" applyAlignment="1" applyProtection="1">
      <alignment horizontal="right" vertical="center" shrinkToFit="1"/>
    </xf>
    <xf numFmtId="176" fontId="21" fillId="2" borderId="36" xfId="1" applyNumberFormat="1" applyFont="1" applyFill="1" applyBorder="1" applyAlignment="1" applyProtection="1">
      <alignment horizontal="center" vertical="center" shrinkToFit="1"/>
    </xf>
    <xf numFmtId="176" fontId="21" fillId="2" borderId="38" xfId="1" applyNumberFormat="1" applyFont="1" applyFill="1" applyBorder="1" applyAlignment="1" applyProtection="1">
      <alignment horizontal="center" vertical="center" shrinkToFit="1"/>
    </xf>
    <xf numFmtId="0" fontId="21" fillId="2" borderId="8" xfId="1" applyFont="1" applyFill="1" applyBorder="1" applyAlignment="1" applyProtection="1">
      <alignment horizontal="center" vertical="center" shrinkToFit="1"/>
    </xf>
    <xf numFmtId="176" fontId="21" fillId="2" borderId="128" xfId="1" applyNumberFormat="1" applyFont="1" applyFill="1" applyBorder="1" applyAlignment="1" applyProtection="1">
      <alignment horizontal="center" vertical="center" shrinkToFit="1"/>
    </xf>
    <xf numFmtId="176" fontId="21" fillId="2" borderId="129" xfId="1" applyNumberFormat="1" applyFont="1" applyFill="1" applyBorder="1" applyAlignment="1" applyProtection="1">
      <alignment horizontal="center" vertical="center" shrinkToFit="1"/>
    </xf>
    <xf numFmtId="176" fontId="21" fillId="2" borderId="130" xfId="1" applyNumberFormat="1" applyFont="1" applyFill="1" applyBorder="1" applyAlignment="1" applyProtection="1">
      <alignment horizontal="center" vertical="center" shrinkToFit="1"/>
    </xf>
    <xf numFmtId="176" fontId="21" fillId="2" borderId="7" xfId="1" applyNumberFormat="1" applyFont="1" applyFill="1" applyBorder="1" applyAlignment="1" applyProtection="1">
      <alignment horizontal="center" vertical="center" shrinkToFit="1"/>
    </xf>
    <xf numFmtId="176" fontId="21" fillId="2" borderId="13" xfId="1" applyNumberFormat="1" applyFont="1" applyFill="1" applyBorder="1" applyAlignment="1" applyProtection="1">
      <alignment horizontal="center" vertical="center" shrinkToFit="1"/>
    </xf>
    <xf numFmtId="176" fontId="21" fillId="2" borderId="27" xfId="1" applyNumberFormat="1" applyFont="1" applyFill="1" applyBorder="1" applyAlignment="1" applyProtection="1">
      <alignment horizontal="center" vertical="center" shrinkToFit="1"/>
    </xf>
    <xf numFmtId="176" fontId="44" fillId="2" borderId="69" xfId="4" applyNumberFormat="1" applyFont="1" applyFill="1" applyBorder="1" applyAlignment="1" applyProtection="1">
      <alignment vertical="center" shrinkToFit="1"/>
    </xf>
    <xf numFmtId="176" fontId="44" fillId="2" borderId="68" xfId="4" applyNumberFormat="1" applyFont="1" applyFill="1" applyBorder="1" applyAlignment="1" applyProtection="1">
      <alignment vertical="center" shrinkToFit="1"/>
    </xf>
    <xf numFmtId="0" fontId="21" fillId="2" borderId="122" xfId="1" applyFont="1" applyFill="1" applyBorder="1" applyAlignment="1" applyProtection="1">
      <alignment vertical="center" shrinkToFit="1"/>
    </xf>
    <xf numFmtId="0" fontId="44" fillId="2" borderId="188" xfId="1" applyFont="1" applyFill="1" applyBorder="1" applyAlignment="1" applyProtection="1">
      <alignment vertical="center" shrinkToFit="1"/>
    </xf>
    <xf numFmtId="0" fontId="44" fillId="2" borderId="141" xfId="1" applyFont="1" applyFill="1" applyBorder="1" applyAlignment="1" applyProtection="1">
      <alignment vertical="center" shrinkToFit="1"/>
    </xf>
    <xf numFmtId="0" fontId="44" fillId="2" borderId="189" xfId="1" applyFont="1" applyFill="1" applyBorder="1" applyAlignment="1" applyProtection="1">
      <alignment vertical="center" shrinkToFit="1"/>
    </xf>
    <xf numFmtId="176" fontId="21" fillId="2" borderId="72" xfId="1" applyNumberFormat="1" applyFont="1" applyFill="1" applyBorder="1" applyAlignment="1" applyProtection="1">
      <alignment vertical="center" shrinkToFit="1"/>
    </xf>
    <xf numFmtId="176" fontId="21" fillId="2" borderId="74" xfId="1" applyNumberFormat="1" applyFont="1" applyFill="1" applyBorder="1" applyAlignment="1" applyProtection="1">
      <alignment vertical="center" shrinkToFit="1"/>
    </xf>
    <xf numFmtId="176" fontId="21" fillId="2" borderId="22" xfId="1" applyNumberFormat="1" applyFont="1" applyFill="1" applyBorder="1" applyAlignment="1" applyProtection="1">
      <alignment vertical="center" shrinkToFit="1"/>
    </xf>
    <xf numFmtId="176" fontId="21" fillId="2" borderId="60" xfId="1" applyNumberFormat="1" applyFont="1" applyFill="1" applyBorder="1" applyAlignment="1" applyProtection="1">
      <alignment vertical="center" shrinkToFit="1"/>
    </xf>
    <xf numFmtId="176" fontId="21" fillId="2" borderId="22" xfId="1" applyNumberFormat="1" applyFont="1" applyFill="1" applyBorder="1" applyAlignment="1" applyProtection="1">
      <alignment horizontal="center" vertical="center" shrinkToFit="1"/>
    </xf>
    <xf numFmtId="176" fontId="21" fillId="2" borderId="23" xfId="1" applyNumberFormat="1" applyFont="1" applyFill="1" applyBorder="1" applyAlignment="1" applyProtection="1">
      <alignment horizontal="center" vertical="center" shrinkToFit="1"/>
    </xf>
    <xf numFmtId="176" fontId="21" fillId="2" borderId="60" xfId="1" applyNumberFormat="1" applyFont="1" applyFill="1" applyBorder="1" applyAlignment="1" applyProtection="1">
      <alignment horizontal="center" vertical="center" shrinkToFit="1"/>
    </xf>
    <xf numFmtId="183" fontId="21" fillId="2" borderId="134" xfId="1" applyNumberFormat="1" applyFont="1" applyFill="1" applyBorder="1" applyAlignment="1" applyProtection="1">
      <alignment vertical="center" shrinkToFit="1"/>
    </xf>
    <xf numFmtId="183" fontId="21" fillId="2" borderId="38" xfId="1" applyNumberFormat="1" applyFont="1" applyFill="1" applyBorder="1" applyAlignment="1" applyProtection="1">
      <alignment vertical="center" shrinkToFit="1"/>
    </xf>
    <xf numFmtId="0" fontId="23" fillId="2" borderId="95" xfId="1" applyFont="1" applyFill="1" applyBorder="1" applyAlignment="1" applyProtection="1">
      <alignment vertical="center" wrapText="1" shrinkToFit="1"/>
    </xf>
    <xf numFmtId="0" fontId="23" fillId="2" borderId="4" xfId="1" applyFont="1" applyFill="1" applyBorder="1" applyAlignment="1" applyProtection="1">
      <alignment vertical="center" wrapText="1" shrinkToFit="1"/>
    </xf>
    <xf numFmtId="0" fontId="23" fillId="2" borderId="72" xfId="1" applyFont="1" applyFill="1" applyBorder="1" applyAlignment="1" applyProtection="1">
      <alignment vertical="center" wrapText="1" shrinkToFit="1"/>
    </xf>
    <xf numFmtId="0" fontId="23" fillId="2" borderId="73" xfId="1" applyFont="1" applyFill="1" applyBorder="1" applyAlignment="1" applyProtection="1">
      <alignment vertical="center" wrapText="1" shrinkToFit="1"/>
    </xf>
    <xf numFmtId="0" fontId="21" fillId="2" borderId="125" xfId="1" applyFont="1" applyFill="1" applyBorder="1" applyAlignment="1" applyProtection="1">
      <alignment vertical="center" shrinkToFit="1"/>
    </xf>
    <xf numFmtId="0" fontId="21" fillId="2" borderId="126" xfId="1" applyFont="1" applyFill="1" applyBorder="1" applyAlignment="1" applyProtection="1">
      <alignment vertical="center" shrinkToFit="1"/>
    </xf>
    <xf numFmtId="0" fontId="21" fillId="2" borderId="17" xfId="0" applyFont="1" applyFill="1" applyBorder="1" applyAlignment="1" applyProtection="1">
      <alignment horizontal="center" vertical="center" shrinkToFit="1"/>
    </xf>
    <xf numFmtId="0" fontId="21" fillId="2" borderId="89" xfId="0" applyFont="1" applyFill="1" applyBorder="1" applyAlignment="1" applyProtection="1">
      <alignment horizontal="center" vertical="center" shrinkToFit="1"/>
    </xf>
    <xf numFmtId="0" fontId="21" fillId="2" borderId="89" xfId="1" applyFont="1" applyFill="1" applyBorder="1" applyAlignment="1" applyProtection="1">
      <alignment vertical="center" shrinkToFit="1"/>
    </xf>
    <xf numFmtId="0" fontId="21" fillId="2" borderId="61" xfId="0" applyFont="1" applyFill="1" applyBorder="1" applyAlignment="1" applyProtection="1">
      <alignment horizontal="center" vertical="center" shrinkToFit="1"/>
    </xf>
    <xf numFmtId="0" fontId="21" fillId="2" borderId="62" xfId="0" applyFont="1" applyFill="1" applyBorder="1" applyAlignment="1" applyProtection="1">
      <alignment horizontal="center" vertical="center" shrinkToFit="1"/>
    </xf>
    <xf numFmtId="0" fontId="21" fillId="2" borderId="42" xfId="0" applyFont="1" applyFill="1" applyBorder="1" applyAlignment="1" applyProtection="1">
      <alignment horizontal="center" vertical="center" shrinkToFit="1"/>
    </xf>
    <xf numFmtId="0" fontId="21" fillId="2" borderId="87" xfId="0" applyFont="1" applyFill="1" applyBorder="1" applyAlignment="1" applyProtection="1">
      <alignment horizontal="center" vertical="center" shrinkToFit="1"/>
    </xf>
    <xf numFmtId="0" fontId="21" fillId="2" borderId="53" xfId="0" applyFont="1" applyFill="1" applyBorder="1" applyAlignment="1" applyProtection="1">
      <alignment horizontal="center" vertical="center" shrinkToFit="1"/>
    </xf>
    <xf numFmtId="0" fontId="21" fillId="2" borderId="55" xfId="0" applyFont="1" applyFill="1" applyBorder="1" applyAlignment="1" applyProtection="1">
      <alignment horizontal="center" vertical="center" shrinkToFit="1"/>
    </xf>
    <xf numFmtId="0" fontId="21" fillId="2" borderId="59" xfId="0" applyFont="1" applyFill="1" applyBorder="1" applyAlignment="1" applyProtection="1">
      <alignment horizontal="center" vertical="center" shrinkToFit="1"/>
    </xf>
    <xf numFmtId="0" fontId="21" fillId="2" borderId="113" xfId="0" applyFont="1" applyFill="1" applyBorder="1" applyAlignment="1" applyProtection="1">
      <alignment horizontal="center" vertical="center" shrinkToFit="1"/>
    </xf>
    <xf numFmtId="176" fontId="21" fillId="2" borderId="37" xfId="1" applyNumberFormat="1" applyFont="1" applyFill="1" applyBorder="1" applyAlignment="1" applyProtection="1">
      <alignment horizontal="center" vertical="center" shrinkToFit="1"/>
    </xf>
    <xf numFmtId="176" fontId="21" fillId="2" borderId="44" xfId="1" applyNumberFormat="1" applyFont="1" applyFill="1" applyBorder="1" applyAlignment="1" applyProtection="1">
      <alignment horizontal="center" vertical="center" shrinkToFit="1"/>
    </xf>
    <xf numFmtId="176" fontId="21" fillId="2" borderId="53" xfId="1" applyNumberFormat="1" applyFont="1" applyFill="1" applyBorder="1" applyAlignment="1" applyProtection="1">
      <alignment horizontal="center" vertical="center" shrinkToFit="1"/>
    </xf>
    <xf numFmtId="176" fontId="21" fillId="2" borderId="54" xfId="1" applyNumberFormat="1" applyFont="1" applyFill="1" applyBorder="1" applyAlignment="1" applyProtection="1">
      <alignment horizontal="center" vertical="center" shrinkToFit="1"/>
    </xf>
    <xf numFmtId="176" fontId="21" fillId="2" borderId="55" xfId="1" applyNumberFormat="1" applyFont="1" applyFill="1" applyBorder="1" applyAlignment="1" applyProtection="1">
      <alignment horizontal="center" vertical="center" shrinkToFit="1"/>
    </xf>
    <xf numFmtId="0" fontId="21" fillId="2" borderId="19" xfId="1" applyFont="1" applyFill="1" applyBorder="1" applyAlignment="1" applyProtection="1">
      <alignment horizontal="center" vertical="center" shrinkToFit="1"/>
    </xf>
    <xf numFmtId="0" fontId="21" fillId="2" borderId="16" xfId="1" applyFont="1" applyFill="1" applyBorder="1" applyAlignment="1" applyProtection="1">
      <alignment horizontal="center" vertical="center" shrinkToFit="1"/>
    </xf>
    <xf numFmtId="0" fontId="21" fillId="2" borderId="9" xfId="1" applyFont="1" applyFill="1" applyBorder="1" applyAlignment="1" applyProtection="1">
      <alignment horizontal="center" vertical="center" shrinkToFit="1"/>
    </xf>
    <xf numFmtId="176" fontId="44" fillId="2" borderId="98" xfId="4" applyNumberFormat="1" applyFont="1" applyFill="1" applyBorder="1" applyAlignment="1" applyProtection="1">
      <alignment vertical="center" shrinkToFit="1"/>
    </xf>
    <xf numFmtId="176" fontId="44" fillId="2" borderId="88" xfId="4" applyNumberFormat="1" applyFont="1" applyFill="1" applyBorder="1" applyAlignment="1" applyProtection="1">
      <alignment vertical="center" shrinkToFit="1"/>
    </xf>
    <xf numFmtId="176" fontId="44" fillId="2" borderId="76" xfId="1" applyNumberFormat="1" applyFont="1" applyFill="1" applyBorder="1" applyAlignment="1" applyProtection="1">
      <alignment horizontal="center" vertical="center" shrinkToFit="1"/>
    </xf>
    <xf numFmtId="176" fontId="44" fillId="2" borderId="77" xfId="1" applyNumberFormat="1" applyFont="1" applyFill="1" applyBorder="1" applyAlignment="1" applyProtection="1">
      <alignment horizontal="center" vertical="center" shrinkToFit="1"/>
    </xf>
    <xf numFmtId="176" fontId="44" fillId="2" borderId="78" xfId="1" applyNumberFormat="1" applyFont="1" applyFill="1" applyBorder="1" applyAlignment="1" applyProtection="1">
      <alignment horizontal="center" vertical="center" shrinkToFit="1"/>
    </xf>
    <xf numFmtId="0" fontId="21" fillId="2" borderId="51" xfId="1" applyFont="1" applyFill="1" applyBorder="1" applyAlignment="1" applyProtection="1">
      <alignment vertical="center" shrinkToFit="1"/>
    </xf>
    <xf numFmtId="176" fontId="21" fillId="2" borderId="49" xfId="1" applyNumberFormat="1" applyFont="1" applyFill="1" applyBorder="1" applyAlignment="1" applyProtection="1">
      <alignment vertical="center" shrinkToFit="1"/>
    </xf>
    <xf numFmtId="176" fontId="21" fillId="2" borderId="50" xfId="1" applyNumberFormat="1" applyFont="1" applyFill="1" applyBorder="1" applyAlignment="1" applyProtection="1">
      <alignment vertical="center" shrinkToFit="1"/>
    </xf>
    <xf numFmtId="176" fontId="21" fillId="2" borderId="190" xfId="1" applyNumberFormat="1" applyFont="1" applyFill="1" applyBorder="1" applyAlignment="1" applyProtection="1">
      <alignment horizontal="center" vertical="center" shrinkToFit="1"/>
    </xf>
    <xf numFmtId="176" fontId="21" fillId="2" borderId="191" xfId="1" applyNumberFormat="1" applyFont="1" applyFill="1" applyBorder="1" applyAlignment="1" applyProtection="1">
      <alignment horizontal="center" vertical="center" shrinkToFit="1"/>
    </xf>
    <xf numFmtId="176" fontId="21" fillId="2" borderId="41" xfId="1" applyNumberFormat="1" applyFont="1" applyFill="1" applyBorder="1" applyAlignment="1" applyProtection="1">
      <alignment horizontal="center" vertical="center" shrinkToFit="1"/>
    </xf>
    <xf numFmtId="176" fontId="21" fillId="2" borderId="64" xfId="1" applyNumberFormat="1" applyFont="1" applyFill="1" applyBorder="1" applyAlignment="1" applyProtection="1">
      <alignment horizontal="center" vertical="center" shrinkToFit="1"/>
    </xf>
    <xf numFmtId="176" fontId="21" fillId="2" borderId="25" xfId="1" applyNumberFormat="1" applyFont="1" applyFill="1" applyBorder="1" applyAlignment="1" applyProtection="1">
      <alignment horizontal="center" vertical="center" shrinkToFit="1"/>
    </xf>
    <xf numFmtId="176" fontId="47" fillId="2" borderId="53" xfId="1" applyNumberFormat="1" applyFont="1" applyFill="1" applyBorder="1" applyAlignment="1">
      <alignment vertical="center" shrinkToFit="1"/>
    </xf>
    <xf numFmtId="176" fontId="47" fillId="2" borderId="55" xfId="1" applyNumberFormat="1" applyFont="1" applyFill="1" applyBorder="1" applyAlignment="1">
      <alignment vertical="center" shrinkToFit="1"/>
    </xf>
    <xf numFmtId="0" fontId="47" fillId="2" borderId="65" xfId="1" applyFont="1" applyFill="1" applyBorder="1" applyAlignment="1">
      <alignment vertical="center" shrinkToFit="1"/>
    </xf>
    <xf numFmtId="0" fontId="47" fillId="2" borderId="70" xfId="1" applyFont="1" applyFill="1" applyBorder="1" applyAlignment="1">
      <alignment vertical="center" shrinkToFit="1"/>
    </xf>
    <xf numFmtId="0" fontId="47" fillId="2" borderId="66" xfId="1" applyFont="1" applyFill="1" applyBorder="1" applyAlignment="1">
      <alignment vertical="center" shrinkToFit="1"/>
    </xf>
    <xf numFmtId="0" fontId="47" fillId="2" borderId="67" xfId="1" applyFont="1" applyFill="1" applyBorder="1" applyAlignment="1">
      <alignment vertical="center" shrinkToFit="1"/>
    </xf>
    <xf numFmtId="0" fontId="47" fillId="2" borderId="68" xfId="1" applyFont="1" applyFill="1" applyBorder="1" applyAlignment="1">
      <alignment vertical="center" shrinkToFit="1"/>
    </xf>
    <xf numFmtId="176" fontId="47" fillId="2" borderId="84" xfId="1" applyNumberFormat="1" applyFont="1" applyFill="1" applyBorder="1" applyAlignment="1">
      <alignment horizontal="center" vertical="center" shrinkToFit="1"/>
    </xf>
    <xf numFmtId="176" fontId="47" fillId="2" borderId="85" xfId="1" applyNumberFormat="1" applyFont="1" applyFill="1" applyBorder="1" applyAlignment="1">
      <alignment horizontal="center" vertical="center" shrinkToFit="1"/>
    </xf>
    <xf numFmtId="0" fontId="23" fillId="2" borderId="17" xfId="1" applyFont="1" applyFill="1" applyBorder="1" applyAlignment="1" applyProtection="1">
      <alignment vertical="center" wrapText="1" shrinkToFit="1"/>
    </xf>
    <xf numFmtId="0" fontId="23" fillId="2" borderId="18" xfId="1" applyFont="1" applyFill="1" applyBorder="1" applyAlignment="1" applyProtection="1">
      <alignment vertical="center" wrapText="1" shrinkToFit="1"/>
    </xf>
    <xf numFmtId="0" fontId="24" fillId="2" borderId="39" xfId="1" applyFont="1" applyFill="1" applyBorder="1" applyAlignment="1" applyProtection="1">
      <alignment vertical="center" wrapText="1" shrinkToFit="1"/>
    </xf>
    <xf numFmtId="0" fontId="24" fillId="2" borderId="101" xfId="1" applyFont="1" applyFill="1" applyBorder="1" applyAlignment="1" applyProtection="1">
      <alignment vertical="center" wrapText="1" shrinkToFit="1"/>
    </xf>
    <xf numFmtId="0" fontId="44" fillId="2" borderId="3" xfId="1" applyFont="1" applyFill="1" applyBorder="1" applyAlignment="1" applyProtection="1">
      <alignment vertical="center" wrapText="1" shrinkToFit="1"/>
    </xf>
    <xf numFmtId="0" fontId="44" fillId="2" borderId="5" xfId="1" applyFont="1" applyFill="1" applyBorder="1" applyAlignment="1" applyProtection="1">
      <alignment vertical="center" wrapText="1" shrinkToFit="1"/>
    </xf>
    <xf numFmtId="0" fontId="44" fillId="2" borderId="95" xfId="1" applyFont="1" applyFill="1" applyBorder="1" applyAlignment="1" applyProtection="1">
      <alignment horizontal="center" vertical="center" wrapText="1" shrinkToFit="1"/>
    </xf>
    <xf numFmtId="0" fontId="44" fillId="2" borderId="4" xfId="1" applyFont="1" applyFill="1" applyBorder="1" applyAlignment="1" applyProtection="1">
      <alignment horizontal="center" vertical="center" wrapText="1" shrinkToFit="1"/>
    </xf>
    <xf numFmtId="0" fontId="44" fillId="2" borderId="63" xfId="1" applyFont="1" applyFill="1" applyBorder="1" applyAlignment="1" applyProtection="1">
      <alignment horizontal="center" vertical="center" wrapText="1" shrinkToFit="1"/>
    </xf>
    <xf numFmtId="0" fontId="44" fillId="2" borderId="21" xfId="1" applyFont="1" applyFill="1" applyBorder="1" applyAlignment="1" applyProtection="1">
      <alignment horizontal="center" vertical="center" wrapText="1" shrinkToFit="1"/>
    </xf>
    <xf numFmtId="0" fontId="44" fillId="2" borderId="0" xfId="1" applyFont="1" applyFill="1" applyBorder="1" applyAlignment="1" applyProtection="1">
      <alignment horizontal="center" vertical="center" wrapText="1" shrinkToFit="1"/>
    </xf>
    <xf numFmtId="0" fontId="44" fillId="2" borderId="35" xfId="1" applyFont="1" applyFill="1" applyBorder="1" applyAlignment="1" applyProtection="1">
      <alignment horizontal="center" vertical="center" wrapText="1" shrinkToFit="1"/>
    </xf>
    <xf numFmtId="0" fontId="44" fillId="2" borderId="95" xfId="1" applyNumberFormat="1" applyFont="1" applyFill="1" applyBorder="1" applyAlignment="1" applyProtection="1">
      <alignment horizontal="center" vertical="center" shrinkToFit="1"/>
    </xf>
    <xf numFmtId="0" fontId="44" fillId="2" borderId="63" xfId="1" applyNumberFormat="1" applyFont="1" applyFill="1" applyBorder="1" applyAlignment="1" applyProtection="1">
      <alignment horizontal="center" vertical="center" shrinkToFit="1"/>
    </xf>
    <xf numFmtId="0" fontId="44" fillId="2" borderId="72" xfId="1" applyNumberFormat="1" applyFont="1" applyFill="1" applyBorder="1" applyAlignment="1" applyProtection="1">
      <alignment horizontal="center" vertical="center" shrinkToFit="1"/>
    </xf>
    <xf numFmtId="0" fontId="44" fillId="2" borderId="74" xfId="1" applyNumberFormat="1" applyFont="1" applyFill="1" applyBorder="1" applyAlignment="1" applyProtection="1">
      <alignment horizontal="center" vertical="center" shrinkToFit="1"/>
    </xf>
    <xf numFmtId="196" fontId="44" fillId="2" borderId="53" xfId="0" applyNumberFormat="1" applyFont="1" applyFill="1" applyBorder="1" applyAlignment="1" applyProtection="1">
      <alignment horizontal="right" vertical="center" shrinkToFit="1"/>
    </xf>
    <xf numFmtId="196" fontId="44" fillId="2" borderId="55" xfId="0" applyNumberFormat="1" applyFont="1" applyFill="1" applyBorder="1" applyAlignment="1" applyProtection="1">
      <alignment horizontal="right" vertical="center" shrinkToFit="1"/>
    </xf>
    <xf numFmtId="196" fontId="44" fillId="2" borderId="69" xfId="0" applyNumberFormat="1" applyFont="1" applyFill="1" applyBorder="1" applyAlignment="1" applyProtection="1">
      <alignment horizontal="right" vertical="center" shrinkToFit="1"/>
    </xf>
    <xf numFmtId="196" fontId="44" fillId="2" borderId="68" xfId="0" applyNumberFormat="1" applyFont="1" applyFill="1" applyBorder="1" applyAlignment="1" applyProtection="1">
      <alignment horizontal="right" vertical="center" shrinkToFit="1"/>
    </xf>
    <xf numFmtId="0" fontId="44" fillId="2" borderId="21" xfId="1" applyNumberFormat="1" applyFont="1" applyFill="1" applyBorder="1" applyAlignment="1" applyProtection="1">
      <alignment horizontal="center" vertical="center" shrinkToFit="1"/>
    </xf>
    <xf numFmtId="0" fontId="44" fillId="2" borderId="35" xfId="1" applyNumberFormat="1" applyFont="1" applyFill="1" applyBorder="1" applyAlignment="1" applyProtection="1">
      <alignment horizontal="center" vertical="center" shrinkToFit="1"/>
    </xf>
    <xf numFmtId="196" fontId="44" fillId="2" borderId="155" xfId="0" applyNumberFormat="1" applyFont="1" applyFill="1" applyBorder="1" applyAlignment="1" applyProtection="1">
      <alignment horizontal="right" vertical="center" shrinkToFit="1"/>
    </xf>
    <xf numFmtId="0" fontId="44" fillId="2" borderId="140" xfId="1" applyFont="1" applyFill="1" applyBorder="1" applyAlignment="1" applyProtection="1">
      <alignment vertical="center" shrinkToFit="1"/>
    </xf>
    <xf numFmtId="176" fontId="44" fillId="2" borderId="158" xfId="1" applyNumberFormat="1" applyFont="1" applyFill="1" applyBorder="1" applyAlignment="1" applyProtection="1">
      <alignment horizontal="right" vertical="center" shrinkToFit="1"/>
    </xf>
    <xf numFmtId="196" fontId="44" fillId="2" borderId="144" xfId="0" applyNumberFormat="1" applyFont="1" applyFill="1" applyBorder="1" applyAlignment="1" applyProtection="1">
      <alignment horizontal="right" vertical="center" shrinkToFit="1"/>
    </xf>
    <xf numFmtId="0" fontId="44" fillId="2" borderId="97" xfId="1" applyFont="1" applyFill="1" applyBorder="1" applyAlignment="1" applyProtection="1">
      <alignment vertical="center" shrinkToFit="1"/>
    </xf>
    <xf numFmtId="176" fontId="44" fillId="2" borderId="145" xfId="1" applyNumberFormat="1" applyFont="1" applyFill="1" applyBorder="1" applyAlignment="1" applyProtection="1">
      <alignment horizontal="right" vertical="center" shrinkToFit="1"/>
    </xf>
    <xf numFmtId="0" fontId="44" fillId="2" borderId="17" xfId="1" applyFont="1" applyFill="1" applyBorder="1" applyAlignment="1" applyProtection="1">
      <alignment vertical="center" wrapText="1" shrinkToFit="1"/>
    </xf>
    <xf numFmtId="0" fontId="44" fillId="2" borderId="18" xfId="1" applyFont="1" applyFill="1" applyBorder="1" applyAlignment="1" applyProtection="1">
      <alignment vertical="center" wrapText="1" shrinkToFit="1"/>
    </xf>
    <xf numFmtId="0" fontId="44" fillId="2" borderId="20" xfId="1" applyFont="1" applyFill="1" applyBorder="1" applyAlignment="1" applyProtection="1">
      <alignment vertical="center" wrapText="1" shrinkToFit="1"/>
    </xf>
    <xf numFmtId="0" fontId="44" fillId="2" borderId="21" xfId="1" applyFont="1" applyFill="1" applyBorder="1" applyAlignment="1" applyProtection="1">
      <alignment vertical="center" wrapText="1" shrinkToFit="1"/>
    </xf>
    <xf numFmtId="0" fontId="44" fillId="2" borderId="39" xfId="1" applyFont="1" applyFill="1" applyBorder="1" applyAlignment="1" applyProtection="1">
      <alignment vertical="center" wrapText="1" shrinkToFit="1"/>
    </xf>
    <xf numFmtId="0" fontId="44" fillId="2" borderId="101" xfId="1" applyFont="1" applyFill="1" applyBorder="1" applyAlignment="1" applyProtection="1">
      <alignment vertical="center" wrapText="1" shrinkToFit="1"/>
    </xf>
    <xf numFmtId="0" fontId="44" fillId="2" borderId="100" xfId="1" applyFont="1" applyFill="1" applyBorder="1" applyAlignment="1" applyProtection="1">
      <alignment vertical="center" wrapText="1" shrinkToFit="1"/>
    </xf>
    <xf numFmtId="0" fontId="44" fillId="2" borderId="17" xfId="1" applyFont="1" applyFill="1" applyBorder="1" applyAlignment="1" applyProtection="1">
      <alignment horizontal="center" vertical="center" wrapText="1" shrinkToFit="1"/>
    </xf>
    <xf numFmtId="0" fontId="44" fillId="2" borderId="18" xfId="1" applyFont="1" applyFill="1" applyBorder="1" applyAlignment="1" applyProtection="1">
      <alignment horizontal="center" vertical="center" wrapText="1" shrinkToFit="1"/>
    </xf>
    <xf numFmtId="0" fontId="44" fillId="2" borderId="20" xfId="1" applyFont="1" applyFill="1" applyBorder="1" applyAlignment="1" applyProtection="1">
      <alignment horizontal="center" vertical="center" wrapText="1" shrinkToFit="1"/>
    </xf>
    <xf numFmtId="0" fontId="44" fillId="2" borderId="17" xfId="1" applyNumberFormat="1" applyFont="1" applyFill="1" applyBorder="1" applyAlignment="1" applyProtection="1">
      <alignment horizontal="center" vertical="center" shrinkToFit="1"/>
    </xf>
    <xf numFmtId="0" fontId="44" fillId="2" borderId="20" xfId="1" applyNumberFormat="1" applyFont="1" applyFill="1" applyBorder="1" applyAlignment="1" applyProtection="1">
      <alignment horizontal="center" vertical="center" shrinkToFit="1"/>
    </xf>
    <xf numFmtId="181" fontId="44" fillId="2" borderId="156" xfId="0" applyNumberFormat="1" applyFont="1" applyFill="1" applyBorder="1" applyAlignment="1" applyProtection="1">
      <alignment horizontal="center" vertical="center" shrinkToFit="1"/>
    </xf>
    <xf numFmtId="181" fontId="44" fillId="2" borderId="152" xfId="0" applyNumberFormat="1" applyFont="1" applyFill="1" applyBorder="1" applyAlignment="1" applyProtection="1">
      <alignment horizontal="center" vertical="center" shrinkToFit="1"/>
    </xf>
    <xf numFmtId="0" fontId="44" fillId="2" borderId="138" xfId="1" applyFont="1" applyFill="1" applyBorder="1" applyAlignment="1" applyProtection="1">
      <alignment vertical="center" shrinkToFit="1"/>
    </xf>
    <xf numFmtId="0" fontId="44" fillId="2" borderId="125" xfId="1" applyFont="1" applyFill="1" applyBorder="1" applyAlignment="1" applyProtection="1">
      <alignment vertical="center" shrinkToFit="1"/>
    </xf>
    <xf numFmtId="0" fontId="44" fillId="2" borderId="126" xfId="1" applyFont="1" applyFill="1" applyBorder="1" applyAlignment="1" applyProtection="1">
      <alignment vertical="center" shrinkToFit="1"/>
    </xf>
    <xf numFmtId="0" fontId="44" fillId="2" borderId="122" xfId="1" applyFont="1" applyFill="1" applyBorder="1" applyAlignment="1" applyProtection="1">
      <alignment vertical="center" shrinkToFit="1"/>
    </xf>
    <xf numFmtId="0" fontId="44" fillId="2" borderId="80" xfId="1" applyFont="1" applyFill="1" applyBorder="1" applyAlignment="1" applyProtection="1">
      <alignment vertical="center" shrinkToFit="1"/>
    </xf>
    <xf numFmtId="0" fontId="44" fillId="2" borderId="72" xfId="1" applyFont="1" applyFill="1" applyBorder="1" applyAlignment="1" applyProtection="1">
      <alignment vertical="center" wrapText="1" shrinkToFit="1"/>
    </xf>
    <xf numFmtId="0" fontId="44" fillId="2" borderId="73" xfId="1" applyFont="1" applyFill="1" applyBorder="1" applyAlignment="1" applyProtection="1">
      <alignment vertical="center" wrapText="1" shrinkToFit="1"/>
    </xf>
    <xf numFmtId="0" fontId="44" fillId="2" borderId="74" xfId="1" applyFont="1" applyFill="1" applyBorder="1" applyAlignment="1" applyProtection="1">
      <alignment vertical="center" wrapText="1" shrinkToFit="1"/>
    </xf>
    <xf numFmtId="0" fontId="44" fillId="2" borderId="72" xfId="1" applyFont="1" applyFill="1" applyBorder="1" applyAlignment="1" applyProtection="1">
      <alignment horizontal="center" vertical="center" wrapText="1" shrinkToFit="1"/>
    </xf>
    <xf numFmtId="0" fontId="44" fillId="2" borderId="73" xfId="1" applyFont="1" applyFill="1" applyBorder="1" applyAlignment="1" applyProtection="1">
      <alignment horizontal="center" vertical="center" wrapText="1" shrinkToFit="1"/>
    </xf>
    <xf numFmtId="0" fontId="44" fillId="2" borderId="74" xfId="1" applyFont="1" applyFill="1" applyBorder="1" applyAlignment="1" applyProtection="1">
      <alignment horizontal="center" vertical="center" wrapText="1" shrinkToFit="1"/>
    </xf>
    <xf numFmtId="196" fontId="44" fillId="2" borderId="143" xfId="0" applyNumberFormat="1" applyFont="1" applyFill="1" applyBorder="1" applyAlignment="1" applyProtection="1">
      <alignment horizontal="right" vertical="center" shrinkToFit="1"/>
    </xf>
    <xf numFmtId="176" fontId="44" fillId="2" borderId="203" xfId="1" applyNumberFormat="1" applyFont="1" applyFill="1" applyBorder="1" applyAlignment="1" applyProtection="1">
      <alignment horizontal="right" vertical="center" shrinkToFit="1"/>
    </xf>
    <xf numFmtId="176" fontId="44" fillId="2" borderId="126" xfId="1" applyNumberFormat="1" applyFont="1" applyFill="1" applyBorder="1" applyAlignment="1" applyProtection="1">
      <alignment horizontal="right" vertical="center" shrinkToFit="1"/>
    </xf>
    <xf numFmtId="0" fontId="44" fillId="2" borderId="49" xfId="1" applyNumberFormat="1" applyFont="1" applyFill="1" applyBorder="1" applyAlignment="1" applyProtection="1">
      <alignment horizontal="center" vertical="center" shrinkToFit="1"/>
    </xf>
    <xf numFmtId="0" fontId="44" fillId="2" borderId="50" xfId="1" applyNumberFormat="1" applyFont="1" applyFill="1" applyBorder="1" applyAlignment="1" applyProtection="1">
      <alignment horizontal="center" vertical="center" shrinkToFit="1"/>
    </xf>
    <xf numFmtId="176" fontId="44" fillId="2" borderId="154" xfId="1" applyNumberFormat="1" applyFont="1" applyFill="1" applyBorder="1" applyAlignment="1" applyProtection="1">
      <alignment horizontal="right" vertical="center" shrinkToFit="1"/>
    </xf>
    <xf numFmtId="0" fontId="44" fillId="2" borderId="21" xfId="1" applyFont="1" applyFill="1" applyBorder="1" applyAlignment="1" applyProtection="1">
      <alignment vertical="center" shrinkToFit="1"/>
    </xf>
    <xf numFmtId="176" fontId="44" fillId="2" borderId="150" xfId="1" applyNumberFormat="1" applyFont="1" applyFill="1" applyBorder="1" applyAlignment="1" applyProtection="1">
      <alignment horizontal="right" vertical="center" shrinkToFit="1"/>
    </xf>
    <xf numFmtId="176" fontId="44" fillId="2" borderId="151" xfId="1" applyNumberFormat="1" applyFont="1" applyFill="1" applyBorder="1" applyAlignment="1" applyProtection="1">
      <alignment horizontal="center" vertical="center" shrinkToFit="1"/>
    </xf>
    <xf numFmtId="176" fontId="44" fillId="2" borderId="152" xfId="1" applyNumberFormat="1" applyFont="1" applyFill="1" applyBorder="1" applyAlignment="1" applyProtection="1">
      <alignment horizontal="center" vertical="center" shrinkToFit="1"/>
    </xf>
    <xf numFmtId="176" fontId="44" fillId="2" borderId="153" xfId="1" applyNumberFormat="1" applyFont="1" applyFill="1" applyBorder="1" applyAlignment="1" applyProtection="1">
      <alignment horizontal="center" vertical="center" shrinkToFit="1"/>
    </xf>
    <xf numFmtId="176" fontId="44" fillId="2" borderId="204" xfId="1" applyNumberFormat="1" applyFont="1" applyFill="1" applyBorder="1" applyAlignment="1" applyProtection="1">
      <alignment horizontal="right" vertical="center" shrinkToFit="1"/>
    </xf>
    <xf numFmtId="176" fontId="44" fillId="2" borderId="148" xfId="1" applyNumberFormat="1" applyFont="1" applyFill="1" applyBorder="1" applyAlignment="1" applyProtection="1">
      <alignment horizontal="right" vertical="center" shrinkToFit="1"/>
    </xf>
    <xf numFmtId="0" fontId="44" fillId="2" borderId="17" xfId="1" applyFont="1" applyFill="1" applyBorder="1" applyAlignment="1" applyProtection="1">
      <alignment vertical="center" shrinkToFit="1"/>
    </xf>
    <xf numFmtId="0" fontId="44" fillId="2" borderId="18" xfId="1" applyFont="1" applyFill="1" applyBorder="1" applyAlignment="1" applyProtection="1">
      <alignment vertical="center" shrinkToFit="1"/>
    </xf>
    <xf numFmtId="0" fontId="44" fillId="2" borderId="20" xfId="1" applyFont="1" applyFill="1" applyBorder="1" applyAlignment="1" applyProtection="1">
      <alignment vertical="center" shrinkToFit="1"/>
    </xf>
    <xf numFmtId="0" fontId="21" fillId="2" borderId="72" xfId="1" applyFont="1" applyFill="1" applyBorder="1" applyAlignment="1" applyProtection="1">
      <alignment vertical="center" shrinkToFit="1"/>
    </xf>
    <xf numFmtId="178" fontId="21" fillId="2" borderId="80" xfId="1" applyNumberFormat="1" applyFont="1" applyFill="1" applyBorder="1" applyAlignment="1" applyProtection="1">
      <alignment horizontal="right" vertical="center" shrinkToFit="1"/>
      <protection locked="0"/>
    </xf>
    <xf numFmtId="178" fontId="21" fillId="2" borderId="81" xfId="1" applyNumberFormat="1" applyFont="1" applyFill="1" applyBorder="1" applyAlignment="1" applyProtection="1">
      <alignment horizontal="right" vertical="center" shrinkToFit="1"/>
      <protection locked="0"/>
    </xf>
    <xf numFmtId="0" fontId="21" fillId="2" borderId="49" xfId="1" applyFont="1" applyFill="1" applyBorder="1" applyAlignment="1" applyProtection="1">
      <alignment vertical="center" shrinkToFit="1"/>
    </xf>
    <xf numFmtId="0" fontId="44" fillId="2" borderId="105" xfId="1" applyFont="1" applyFill="1" applyBorder="1" applyAlignment="1" applyProtection="1">
      <alignment horizontal="center" vertical="center" textRotation="255" shrinkToFit="1"/>
    </xf>
    <xf numFmtId="176" fontId="21" fillId="2" borderId="106" xfId="1" applyNumberFormat="1" applyFont="1" applyFill="1" applyBorder="1" applyAlignment="1" applyProtection="1">
      <alignment horizontal="right" vertical="center" shrinkToFit="1"/>
    </xf>
    <xf numFmtId="176" fontId="21" fillId="2" borderId="108" xfId="1" applyNumberFormat="1" applyFont="1" applyFill="1" applyBorder="1" applyAlignment="1" applyProtection="1">
      <alignment horizontal="right" vertical="center" shrinkToFit="1"/>
    </xf>
    <xf numFmtId="176" fontId="21" fillId="2" borderId="84" xfId="1" applyNumberFormat="1" applyFont="1" applyFill="1" applyBorder="1" applyAlignment="1" applyProtection="1">
      <alignment horizontal="center" vertical="center" shrinkToFit="1"/>
    </xf>
    <xf numFmtId="176" fontId="21" fillId="2" borderId="85" xfId="1" applyNumberFormat="1" applyFont="1" applyFill="1" applyBorder="1" applyAlignment="1" applyProtection="1">
      <alignment horizontal="center" vertical="center" shrinkToFit="1"/>
    </xf>
    <xf numFmtId="176" fontId="21" fillId="2" borderId="86" xfId="1" applyNumberFormat="1" applyFont="1" applyFill="1" applyBorder="1" applyAlignment="1" applyProtection="1">
      <alignment horizontal="center" vertical="center" shrinkToFit="1"/>
    </xf>
    <xf numFmtId="176" fontId="21" fillId="2" borderId="192" xfId="1" applyNumberFormat="1" applyFont="1" applyFill="1" applyBorder="1" applyAlignment="1" applyProtection="1">
      <alignment horizontal="center" vertical="center" shrinkToFit="1"/>
    </xf>
    <xf numFmtId="0" fontId="21" fillId="2" borderId="12" xfId="1" applyFont="1" applyFill="1" applyBorder="1" applyAlignment="1" applyProtection="1">
      <alignment vertical="center" shrinkToFit="1"/>
    </xf>
    <xf numFmtId="0" fontId="21" fillId="2" borderId="9" xfId="1" applyFont="1" applyFill="1" applyBorder="1" applyAlignment="1" applyProtection="1">
      <alignment vertical="center" shrinkToFit="1"/>
    </xf>
    <xf numFmtId="0" fontId="21" fillId="2" borderId="210" xfId="1" applyFont="1" applyFill="1" applyBorder="1" applyAlignment="1" applyProtection="1">
      <alignment vertical="center" shrinkToFit="1"/>
    </xf>
    <xf numFmtId="0" fontId="21" fillId="3" borderId="22" xfId="1" applyFont="1" applyFill="1" applyBorder="1" applyAlignment="1" applyProtection="1">
      <alignment horizontal="center" vertical="center" shrinkToFit="1"/>
      <protection locked="0"/>
    </xf>
    <xf numFmtId="0" fontId="21" fillId="3" borderId="23" xfId="1" applyFont="1" applyFill="1" applyBorder="1" applyAlignment="1" applyProtection="1">
      <alignment horizontal="center" vertical="center" shrinkToFit="1"/>
      <protection locked="0"/>
    </xf>
    <xf numFmtId="0" fontId="21" fillId="3" borderId="60" xfId="1" applyFont="1" applyFill="1" applyBorder="1" applyAlignment="1" applyProtection="1">
      <alignment horizontal="center" vertical="center" shrinkToFit="1"/>
      <protection locked="0"/>
    </xf>
    <xf numFmtId="176" fontId="21" fillId="2" borderId="76" xfId="1" applyNumberFormat="1" applyFont="1" applyFill="1" applyBorder="1" applyAlignment="1" applyProtection="1">
      <alignment horizontal="center" vertical="center" shrinkToFit="1"/>
    </xf>
    <xf numFmtId="176" fontId="21" fillId="2" borderId="77" xfId="1" applyNumberFormat="1" applyFont="1" applyFill="1" applyBorder="1" applyAlignment="1" applyProtection="1">
      <alignment horizontal="center" vertical="center" shrinkToFit="1"/>
    </xf>
    <xf numFmtId="176" fontId="21" fillId="2" borderId="78" xfId="1" applyNumberFormat="1" applyFont="1" applyFill="1" applyBorder="1" applyAlignment="1" applyProtection="1">
      <alignment horizontal="center" vertical="center" shrinkToFit="1"/>
    </xf>
    <xf numFmtId="0" fontId="21" fillId="2" borderId="95" xfId="1" applyFont="1" applyFill="1" applyBorder="1" applyAlignment="1" applyProtection="1">
      <alignment vertical="center" wrapText="1" shrinkToFit="1"/>
    </xf>
    <xf numFmtId="0" fontId="21" fillId="2" borderId="93" xfId="1" applyFont="1" applyFill="1" applyBorder="1" applyAlignment="1" applyProtection="1">
      <alignment vertical="center" shrinkToFit="1"/>
    </xf>
    <xf numFmtId="0" fontId="21" fillId="2" borderId="19" xfId="1" applyFont="1" applyFill="1" applyBorder="1" applyAlignment="1" applyProtection="1">
      <alignment vertical="center" shrinkToFit="1"/>
    </xf>
    <xf numFmtId="0" fontId="21" fillId="2" borderId="16" xfId="1" applyFont="1" applyFill="1" applyBorder="1" applyAlignment="1" applyProtection="1">
      <alignment vertical="center" shrinkToFit="1"/>
    </xf>
    <xf numFmtId="176" fontId="21" fillId="3" borderId="15" xfId="1" applyNumberFormat="1" applyFont="1" applyFill="1" applyBorder="1" applyAlignment="1" applyProtection="1">
      <alignment horizontal="center" vertical="center" shrinkToFit="1"/>
      <protection locked="0"/>
    </xf>
    <xf numFmtId="176" fontId="21" fillId="3" borderId="19" xfId="1" applyNumberFormat="1" applyFont="1" applyFill="1" applyBorder="1" applyAlignment="1" applyProtection="1">
      <alignment horizontal="center" vertical="center" shrinkToFit="1"/>
      <protection locked="0"/>
    </xf>
    <xf numFmtId="176" fontId="21" fillId="2" borderId="95" xfId="1" applyNumberFormat="1" applyFont="1" applyFill="1" applyBorder="1" applyAlignment="1">
      <alignment vertical="center" shrinkToFit="1"/>
    </xf>
    <xf numFmtId="176" fontId="21" fillId="2" borderId="63" xfId="1" applyNumberFormat="1" applyFont="1" applyFill="1" applyBorder="1" applyAlignment="1">
      <alignment vertical="center" shrinkToFit="1"/>
    </xf>
    <xf numFmtId="176" fontId="21" fillId="2" borderId="19" xfId="1" applyNumberFormat="1" applyFont="1" applyFill="1" applyBorder="1" applyAlignment="1" applyProtection="1">
      <alignment horizontal="center" vertical="center" shrinkToFit="1"/>
    </xf>
    <xf numFmtId="0" fontId="21" fillId="3" borderId="15" xfId="1" applyFont="1" applyFill="1" applyBorder="1" applyAlignment="1" applyProtection="1">
      <alignment horizontal="center" vertical="center" shrinkToFit="1"/>
      <protection locked="0"/>
    </xf>
    <xf numFmtId="0" fontId="21" fillId="3" borderId="19" xfId="1" applyFont="1" applyFill="1" applyBorder="1" applyAlignment="1" applyProtection="1">
      <alignment horizontal="center" vertical="center" shrinkToFit="1"/>
      <protection locked="0"/>
    </xf>
    <xf numFmtId="0" fontId="21" fillId="3" borderId="16" xfId="1" applyFont="1" applyFill="1" applyBorder="1" applyAlignment="1" applyProtection="1">
      <alignment horizontal="center" vertical="center" shrinkToFit="1"/>
      <protection locked="0"/>
    </xf>
    <xf numFmtId="176" fontId="21" fillId="2" borderId="15" xfId="1" applyNumberFormat="1" applyFont="1" applyFill="1" applyBorder="1" applyAlignment="1" applyProtection="1">
      <alignment vertical="center" shrinkToFit="1"/>
    </xf>
    <xf numFmtId="176" fontId="21" fillId="2" borderId="16" xfId="1" applyNumberFormat="1" applyFont="1" applyFill="1" applyBorder="1" applyAlignment="1" applyProtection="1">
      <alignment vertical="center" shrinkToFit="1"/>
    </xf>
    <xf numFmtId="0" fontId="21" fillId="2" borderId="84" xfId="1" applyFont="1" applyFill="1" applyBorder="1" applyAlignment="1" applyProtection="1">
      <alignment horizontal="center" vertical="center" shrinkToFit="1"/>
    </xf>
    <xf numFmtId="0" fontId="21" fillId="2" borderId="85" xfId="1" applyFont="1" applyFill="1" applyBorder="1" applyAlignment="1" applyProtection="1">
      <alignment horizontal="center" vertical="center" shrinkToFit="1"/>
    </xf>
    <xf numFmtId="0" fontId="21" fillId="3" borderId="30" xfId="1" applyFont="1" applyFill="1" applyBorder="1" applyAlignment="1" applyProtection="1">
      <alignment horizontal="center" vertical="center" shrinkToFit="1"/>
      <protection locked="0"/>
    </xf>
    <xf numFmtId="0" fontId="21" fillId="3" borderId="94" xfId="1" applyFont="1" applyFill="1" applyBorder="1" applyAlignment="1" applyProtection="1">
      <alignment horizontal="center" vertical="center" shrinkToFit="1"/>
      <protection locked="0"/>
    </xf>
    <xf numFmtId="0" fontId="21" fillId="2" borderId="1" xfId="1" applyFont="1" applyFill="1" applyBorder="1" applyAlignment="1" applyProtection="1">
      <alignment horizontal="center" vertical="center" textRotation="255" shrinkToFit="1"/>
    </xf>
    <xf numFmtId="0" fontId="21" fillId="2" borderId="2" xfId="1" applyFont="1" applyFill="1" applyBorder="1" applyAlignment="1" applyProtection="1">
      <alignment horizontal="center" vertical="center" textRotation="255" shrinkToFit="1"/>
    </xf>
    <xf numFmtId="0" fontId="21" fillId="2" borderId="26" xfId="1" applyFont="1" applyFill="1" applyBorder="1" applyAlignment="1" applyProtection="1">
      <alignment vertical="center" shrinkToFit="1"/>
    </xf>
    <xf numFmtId="0" fontId="21" fillId="3" borderId="49" xfId="1" applyFont="1" applyFill="1" applyBorder="1" applyAlignment="1" applyProtection="1">
      <alignment horizontal="center" vertical="center" shrinkToFit="1"/>
      <protection locked="0"/>
    </xf>
    <xf numFmtId="0" fontId="21" fillId="3" borderId="14" xfId="1" applyFont="1" applyFill="1" applyBorder="1" applyAlignment="1" applyProtection="1">
      <alignment horizontal="center" vertical="center" shrinkToFit="1"/>
      <protection locked="0"/>
    </xf>
    <xf numFmtId="0" fontId="21" fillId="3" borderId="50" xfId="1" applyFont="1" applyFill="1" applyBorder="1" applyAlignment="1" applyProtection="1">
      <alignment horizontal="center" vertical="center" shrinkToFit="1"/>
      <protection locked="0"/>
    </xf>
    <xf numFmtId="0" fontId="21" fillId="2" borderId="11" xfId="1" applyFont="1" applyFill="1" applyBorder="1" applyAlignment="1" applyProtection="1">
      <alignment horizontal="center" vertical="center" textRotation="255" shrinkToFit="1"/>
    </xf>
    <xf numFmtId="0" fontId="21" fillId="2" borderId="5" xfId="1" applyFont="1" applyFill="1" applyBorder="1" applyAlignment="1" applyProtection="1">
      <alignment vertical="center" shrinkToFit="1"/>
    </xf>
    <xf numFmtId="178" fontId="21" fillId="3" borderId="53" xfId="1" applyNumberFormat="1" applyFont="1" applyFill="1" applyBorder="1" applyAlignment="1" applyProtection="1">
      <alignment horizontal="center" vertical="center" shrinkToFit="1"/>
      <protection locked="0"/>
    </xf>
    <xf numFmtId="178" fontId="21" fillId="3" borderId="55" xfId="1" applyNumberFormat="1" applyFont="1" applyFill="1" applyBorder="1" applyAlignment="1" applyProtection="1">
      <alignment horizontal="center" vertical="center" shrinkToFit="1"/>
      <protection locked="0"/>
    </xf>
    <xf numFmtId="0" fontId="21" fillId="2" borderId="49" xfId="1" applyFont="1" applyFill="1" applyBorder="1" applyAlignment="1" applyProtection="1">
      <alignment horizontal="center" vertical="center" shrinkToFit="1"/>
    </xf>
    <xf numFmtId="0" fontId="21" fillId="2" borderId="14" xfId="1" applyFont="1" applyFill="1" applyBorder="1" applyAlignment="1" applyProtection="1">
      <alignment horizontal="center" vertical="center" shrinkToFit="1"/>
    </xf>
    <xf numFmtId="178" fontId="21" fillId="3" borderId="89" xfId="1" applyNumberFormat="1" applyFont="1" applyFill="1" applyBorder="1" applyAlignment="1" applyProtection="1">
      <alignment horizontal="center" vertical="center" shrinkToFit="1"/>
      <protection locked="0"/>
    </xf>
    <xf numFmtId="178" fontId="21" fillId="3" borderId="27" xfId="1" applyNumberFormat="1" applyFont="1" applyFill="1" applyBorder="1" applyAlignment="1" applyProtection="1">
      <alignment horizontal="center" vertical="center" shrinkToFit="1"/>
      <protection locked="0"/>
    </xf>
    <xf numFmtId="176" fontId="21" fillId="2" borderId="90" xfId="1" applyNumberFormat="1" applyFont="1" applyFill="1" applyBorder="1" applyAlignment="1" applyProtection="1">
      <alignment horizontal="center" vertical="center" shrinkToFit="1"/>
    </xf>
    <xf numFmtId="176" fontId="21" fillId="2" borderId="91" xfId="1" applyNumberFormat="1" applyFont="1" applyFill="1" applyBorder="1" applyAlignment="1" applyProtection="1">
      <alignment horizontal="center" vertical="center" shrinkToFit="1"/>
    </xf>
    <xf numFmtId="176" fontId="21" fillId="2" borderId="92" xfId="1" applyNumberFormat="1" applyFont="1" applyFill="1" applyBorder="1" applyAlignment="1" applyProtection="1">
      <alignment horizontal="center" vertical="center" shrinkToFit="1"/>
    </xf>
    <xf numFmtId="0" fontId="21" fillId="2" borderId="1" xfId="1" applyFont="1" applyFill="1" applyBorder="1" applyAlignment="1" applyProtection="1">
      <alignment horizontal="center" vertical="top" textRotation="255" shrinkToFit="1"/>
    </xf>
    <xf numFmtId="0" fontId="21" fillId="2" borderId="28" xfId="1" applyFont="1" applyFill="1" applyBorder="1" applyAlignment="1" applyProtection="1">
      <alignment horizontal="center" vertical="top" textRotation="255" shrinkToFit="1"/>
    </xf>
    <xf numFmtId="0" fontId="21" fillId="2" borderId="2" xfId="1" applyFont="1" applyFill="1" applyBorder="1" applyAlignment="1" applyProtection="1">
      <alignment horizontal="center" vertical="top" textRotation="255" shrinkToFit="1"/>
    </xf>
    <xf numFmtId="0" fontId="21" fillId="2" borderId="5" xfId="1" applyFont="1" applyFill="1" applyBorder="1" applyAlignment="1" applyProtection="1">
      <alignment horizontal="left" vertical="center" shrinkToFit="1"/>
    </xf>
    <xf numFmtId="0" fontId="21" fillId="2" borderId="0" xfId="1" applyFont="1" applyFill="1" applyBorder="1" applyAlignment="1" applyProtection="1">
      <alignment horizontal="left" vertical="center" shrinkToFit="1"/>
    </xf>
    <xf numFmtId="0" fontId="21" fillId="2" borderId="35" xfId="1" applyFont="1" applyFill="1" applyBorder="1" applyAlignment="1" applyProtection="1">
      <alignment horizontal="left" vertical="center" shrinkToFit="1"/>
    </xf>
    <xf numFmtId="0" fontId="21" fillId="2" borderId="26" xfId="1" applyFont="1" applyFill="1" applyBorder="1" applyAlignment="1" applyProtection="1">
      <alignment horizontal="left" vertical="center" shrinkToFit="1"/>
    </xf>
    <xf numFmtId="0" fontId="21" fillId="2" borderId="14" xfId="1" applyFont="1" applyFill="1" applyBorder="1" applyAlignment="1" applyProtection="1">
      <alignment horizontal="left" vertical="center" shrinkToFit="1"/>
    </xf>
    <xf numFmtId="0" fontId="21" fillId="2" borderId="50" xfId="1" applyFont="1" applyFill="1" applyBorder="1" applyAlignment="1" applyProtection="1">
      <alignment horizontal="left" vertical="center" shrinkToFit="1"/>
    </xf>
    <xf numFmtId="176" fontId="21" fillId="2" borderId="21" xfId="1" applyNumberFormat="1" applyFont="1" applyFill="1" applyBorder="1" applyAlignment="1" applyProtection="1">
      <alignment horizontal="center" vertical="center" shrinkToFit="1"/>
    </xf>
    <xf numFmtId="176" fontId="21" fillId="2" borderId="0" xfId="1" applyNumberFormat="1" applyFont="1" applyFill="1" applyBorder="1" applyAlignment="1" applyProtection="1">
      <alignment horizontal="center" vertical="center" shrinkToFit="1"/>
    </xf>
    <xf numFmtId="176" fontId="21" fillId="2" borderId="35" xfId="1" applyNumberFormat="1" applyFont="1" applyFill="1" applyBorder="1" applyAlignment="1" applyProtection="1">
      <alignment horizontal="center" vertical="center" shrinkToFit="1"/>
    </xf>
    <xf numFmtId="178" fontId="21" fillId="3" borderId="12" xfId="1" applyNumberFormat="1" applyFont="1" applyFill="1" applyBorder="1" applyAlignment="1" applyProtection="1">
      <alignment horizontal="center" vertical="center" shrinkToFit="1"/>
      <protection locked="0"/>
    </xf>
    <xf numFmtId="178" fontId="21" fillId="3" borderId="210" xfId="1" applyNumberFormat="1" applyFont="1" applyFill="1" applyBorder="1" applyAlignment="1" applyProtection="1">
      <alignment horizontal="center" vertical="center" shrinkToFit="1"/>
      <protection locked="0"/>
    </xf>
    <xf numFmtId="180" fontId="21" fillId="2" borderId="49" xfId="1" applyNumberFormat="1" applyFont="1" applyFill="1" applyBorder="1" applyAlignment="1" applyProtection="1">
      <alignment horizontal="center" vertical="center" shrinkToFit="1"/>
    </xf>
    <xf numFmtId="180" fontId="21" fillId="2" borderId="50" xfId="1" applyNumberFormat="1" applyFont="1" applyFill="1" applyBorder="1" applyAlignment="1" applyProtection="1">
      <alignment horizontal="center" vertical="center" shrinkToFit="1"/>
    </xf>
    <xf numFmtId="0" fontId="21" fillId="2" borderId="3" xfId="1" applyFont="1" applyFill="1" applyBorder="1" applyAlignment="1" applyProtection="1">
      <alignment horizontal="center" vertical="center" shrinkToFit="1"/>
    </xf>
    <xf numFmtId="0" fontId="21" fillId="2" borderId="4" xfId="1" applyFont="1" applyFill="1" applyBorder="1" applyAlignment="1" applyProtection="1">
      <alignment horizontal="center" vertical="center" shrinkToFit="1"/>
    </xf>
    <xf numFmtId="0" fontId="21" fillId="2" borderId="63" xfId="1" applyFont="1" applyFill="1" applyBorder="1" applyAlignment="1" applyProtection="1">
      <alignment horizontal="center" vertical="center" shrinkToFit="1"/>
    </xf>
    <xf numFmtId="0" fontId="21" fillId="2" borderId="5" xfId="1" applyFont="1" applyFill="1" applyBorder="1" applyAlignment="1" applyProtection="1">
      <alignment horizontal="center" vertical="center" shrinkToFit="1"/>
    </xf>
    <xf numFmtId="0" fontId="21" fillId="2" borderId="0" xfId="1" applyFont="1" applyFill="1" applyBorder="1" applyAlignment="1" applyProtection="1">
      <alignment horizontal="center" vertical="center" shrinkToFit="1"/>
    </xf>
    <xf numFmtId="0" fontId="21" fillId="2" borderId="35" xfId="1" applyFont="1" applyFill="1" applyBorder="1" applyAlignment="1" applyProtection="1">
      <alignment horizontal="center" vertical="center" shrinkToFit="1"/>
    </xf>
    <xf numFmtId="0" fontId="21" fillId="3" borderId="17" xfId="1" applyFont="1" applyFill="1" applyBorder="1" applyAlignment="1" applyProtection="1">
      <alignment horizontal="center" vertical="center" shrinkToFit="1"/>
      <protection locked="0"/>
    </xf>
    <xf numFmtId="0" fontId="21" fillId="3" borderId="18" xfId="1" applyFont="1" applyFill="1" applyBorder="1" applyAlignment="1" applyProtection="1">
      <alignment horizontal="center" vertical="center" shrinkToFit="1"/>
      <protection locked="0"/>
    </xf>
    <xf numFmtId="0" fontId="21" fillId="3" borderId="20" xfId="1" applyFont="1" applyFill="1" applyBorder="1" applyAlignment="1" applyProtection="1">
      <alignment horizontal="center" vertical="center" shrinkToFit="1"/>
      <protection locked="0"/>
    </xf>
    <xf numFmtId="0" fontId="21" fillId="3" borderId="106" xfId="1" applyFont="1" applyFill="1" applyBorder="1" applyAlignment="1" applyProtection="1">
      <alignment horizontal="center" vertical="center" shrinkToFit="1"/>
      <protection locked="0"/>
    </xf>
    <xf numFmtId="0" fontId="21" fillId="3" borderId="107" xfId="1" applyFont="1" applyFill="1" applyBorder="1" applyAlignment="1" applyProtection="1">
      <alignment horizontal="center" vertical="center" shrinkToFit="1"/>
      <protection locked="0"/>
    </xf>
    <xf numFmtId="0" fontId="21" fillId="3" borderId="108" xfId="1" applyFont="1" applyFill="1" applyBorder="1" applyAlignment="1" applyProtection="1">
      <alignment horizontal="center" vertical="center" shrinkToFit="1"/>
      <protection locked="0"/>
    </xf>
    <xf numFmtId="182" fontId="21" fillId="4" borderId="106" xfId="1" applyNumberFormat="1" applyFont="1" applyFill="1" applyBorder="1" applyAlignment="1" applyProtection="1">
      <alignment vertical="center" shrinkToFit="1"/>
    </xf>
    <xf numFmtId="182" fontId="21" fillId="4" borderId="108" xfId="1" applyNumberFormat="1" applyFont="1" applyFill="1" applyBorder="1" applyAlignment="1" applyProtection="1">
      <alignment vertical="center" shrinkToFit="1"/>
    </xf>
    <xf numFmtId="182" fontId="21" fillId="2" borderId="116" xfId="1" applyNumberFormat="1" applyFont="1" applyFill="1" applyBorder="1" applyAlignment="1" applyProtection="1">
      <alignment horizontal="center" vertical="center" shrinkToFit="1"/>
    </xf>
    <xf numFmtId="182" fontId="21" fillId="2" borderId="117" xfId="1" applyNumberFormat="1" applyFont="1" applyFill="1" applyBorder="1" applyAlignment="1" applyProtection="1">
      <alignment horizontal="center" vertical="center" shrinkToFit="1"/>
    </xf>
    <xf numFmtId="182" fontId="21" fillId="2" borderId="118" xfId="1" applyNumberFormat="1" applyFont="1" applyFill="1" applyBorder="1" applyAlignment="1" applyProtection="1">
      <alignment horizontal="center" vertical="center" shrinkToFit="1"/>
    </xf>
    <xf numFmtId="0" fontId="21" fillId="2" borderId="82" xfId="1" applyFont="1" applyFill="1" applyBorder="1" applyAlignment="1" applyProtection="1">
      <alignment vertical="center" shrinkToFit="1"/>
    </xf>
    <xf numFmtId="0" fontId="21" fillId="2" borderId="83" xfId="1" applyFont="1" applyFill="1" applyBorder="1" applyAlignment="1" applyProtection="1">
      <alignment vertical="center" shrinkToFit="1"/>
    </xf>
    <xf numFmtId="0" fontId="21" fillId="0" borderId="22" xfId="1" applyFont="1" applyFill="1" applyBorder="1" applyAlignment="1" applyProtection="1">
      <alignment horizontal="center" vertical="center" shrinkToFit="1"/>
      <protection locked="0"/>
    </xf>
    <xf numFmtId="0" fontId="21" fillId="0" borderId="60" xfId="1" applyFont="1" applyFill="1" applyBorder="1" applyAlignment="1" applyProtection="1">
      <alignment horizontal="center" vertical="center" shrinkToFit="1"/>
      <protection locked="0"/>
    </xf>
    <xf numFmtId="201" fontId="21" fillId="4" borderId="22" xfId="0" applyNumberFormat="1" applyFont="1" applyFill="1" applyBorder="1" applyAlignment="1" applyProtection="1">
      <alignment horizontal="center" vertical="center" shrinkToFit="1"/>
    </xf>
    <xf numFmtId="201" fontId="21" fillId="4" borderId="60" xfId="0" applyNumberFormat="1" applyFont="1" applyFill="1" applyBorder="1" applyAlignment="1" applyProtection="1">
      <alignment horizontal="center" vertical="center" shrinkToFit="1"/>
    </xf>
    <xf numFmtId="0" fontId="21" fillId="2" borderId="190" xfId="1" applyFont="1" applyFill="1" applyBorder="1" applyAlignment="1" applyProtection="1">
      <alignment horizontal="center" vertical="center" shrinkToFit="1"/>
    </xf>
    <xf numFmtId="0" fontId="21" fillId="2" borderId="191" xfId="1" applyFont="1" applyFill="1" applyBorder="1" applyAlignment="1" applyProtection="1">
      <alignment horizontal="center" vertical="center" shrinkToFit="1"/>
    </xf>
    <xf numFmtId="0" fontId="21" fillId="2" borderId="42" xfId="1" applyFont="1" applyFill="1" applyBorder="1" applyAlignment="1" applyProtection="1">
      <alignment horizontal="center" vertical="center" shrinkToFit="1"/>
    </xf>
    <xf numFmtId="0" fontId="21" fillId="2" borderId="43" xfId="1" applyFont="1" applyFill="1" applyBorder="1" applyAlignment="1" applyProtection="1">
      <alignment horizontal="center" vertical="center" shrinkToFit="1"/>
    </xf>
    <xf numFmtId="183" fontId="21" fillId="2" borderId="95" xfId="1" applyNumberFormat="1" applyFont="1" applyFill="1" applyBorder="1" applyAlignment="1" applyProtection="1">
      <alignment vertical="center" shrinkToFit="1"/>
    </xf>
    <xf numFmtId="183" fontId="21" fillId="2" borderId="63" xfId="1" applyNumberFormat="1" applyFont="1" applyFill="1" applyBorder="1" applyAlignment="1" applyProtection="1">
      <alignment vertical="center" shrinkToFit="1"/>
    </xf>
    <xf numFmtId="180" fontId="21" fillId="2" borderId="21" xfId="1" applyNumberFormat="1" applyFont="1" applyFill="1" applyBorder="1" applyAlignment="1" applyProtection="1">
      <alignment horizontal="center" vertical="center" shrinkToFit="1"/>
    </xf>
    <xf numFmtId="180" fontId="21" fillId="2" borderId="35" xfId="1" applyNumberFormat="1" applyFont="1" applyFill="1" applyBorder="1" applyAlignment="1" applyProtection="1">
      <alignment horizontal="center" vertical="center" shrinkToFit="1"/>
    </xf>
    <xf numFmtId="176" fontId="44" fillId="2" borderId="109" xfId="1" applyNumberFormat="1" applyFont="1" applyFill="1" applyBorder="1" applyAlignment="1" applyProtection="1">
      <alignment horizontal="center" vertical="center" shrinkToFit="1"/>
    </xf>
    <xf numFmtId="176" fontId="44" fillId="2" borderId="110" xfId="1" applyNumberFormat="1" applyFont="1" applyFill="1" applyBorder="1" applyAlignment="1" applyProtection="1">
      <alignment horizontal="center" vertical="center" shrinkToFit="1"/>
    </xf>
    <xf numFmtId="176" fontId="21" fillId="2" borderId="5" xfId="1" applyNumberFormat="1" applyFont="1" applyFill="1" applyBorder="1" applyAlignment="1" applyProtection="1">
      <alignment horizontal="center" vertical="center" shrinkToFit="1"/>
    </xf>
    <xf numFmtId="176" fontId="21" fillId="2" borderId="106" xfId="1" applyNumberFormat="1" applyFont="1" applyFill="1" applyBorder="1" applyAlignment="1" applyProtection="1">
      <alignment vertical="center" shrinkToFit="1"/>
    </xf>
    <xf numFmtId="176" fontId="21" fillId="2" borderId="108" xfId="1" applyNumberFormat="1" applyFont="1" applyFill="1" applyBorder="1" applyAlignment="1" applyProtection="1">
      <alignment vertical="center" shrinkToFit="1"/>
    </xf>
    <xf numFmtId="0" fontId="21" fillId="3" borderId="3" xfId="1" applyFont="1" applyFill="1" applyBorder="1" applyAlignment="1" applyProtection="1">
      <alignment horizontal="center" vertical="center" shrinkToFit="1"/>
      <protection locked="0"/>
    </xf>
    <xf numFmtId="0" fontId="21" fillId="3" borderId="4" xfId="1" applyFont="1" applyFill="1" applyBorder="1" applyAlignment="1" applyProtection="1">
      <alignment horizontal="center" vertical="center" shrinkToFit="1"/>
      <protection locked="0"/>
    </xf>
    <xf numFmtId="0" fontId="21" fillId="3" borderId="63" xfId="1" applyFont="1" applyFill="1" applyBorder="1" applyAlignment="1" applyProtection="1">
      <alignment horizontal="center" vertical="center" shrinkToFit="1"/>
      <protection locked="0"/>
    </xf>
    <xf numFmtId="0" fontId="21" fillId="2" borderId="86" xfId="1" applyFont="1" applyFill="1" applyBorder="1" applyAlignment="1" applyProtection="1">
      <alignment horizontal="center" vertical="center" shrinkToFit="1"/>
    </xf>
    <xf numFmtId="0" fontId="21" fillId="2" borderId="21" xfId="1" applyFont="1" applyFill="1" applyBorder="1" applyAlignment="1" applyProtection="1">
      <alignment horizontal="center" vertical="center" shrinkToFit="1"/>
    </xf>
    <xf numFmtId="0" fontId="21" fillId="2" borderId="72" xfId="1" applyFont="1" applyFill="1" applyBorder="1" applyAlignment="1" applyProtection="1">
      <alignment horizontal="center" vertical="center" shrinkToFit="1"/>
    </xf>
    <xf numFmtId="0" fontId="21" fillId="2" borderId="74" xfId="1" applyFont="1" applyFill="1" applyBorder="1" applyAlignment="1" applyProtection="1">
      <alignment horizontal="center" vertical="center" shrinkToFit="1"/>
    </xf>
    <xf numFmtId="178" fontId="24" fillId="3" borderId="0" xfId="1" applyNumberFormat="1" applyFont="1" applyFill="1" applyBorder="1" applyAlignment="1" applyProtection="1">
      <alignment horizontal="center" vertical="center" wrapText="1" shrinkToFit="1"/>
      <protection locked="0"/>
    </xf>
    <xf numFmtId="178" fontId="24" fillId="3" borderId="35" xfId="1" applyNumberFormat="1" applyFont="1" applyFill="1" applyBorder="1" applyAlignment="1" applyProtection="1">
      <alignment horizontal="center" vertical="center" wrapText="1" shrinkToFit="1"/>
      <protection locked="0"/>
    </xf>
    <xf numFmtId="178" fontId="24" fillId="3" borderId="73" xfId="1" applyNumberFormat="1" applyFont="1" applyFill="1" applyBorder="1" applyAlignment="1" applyProtection="1">
      <alignment horizontal="center" vertical="center" wrapText="1" shrinkToFit="1"/>
      <protection locked="0"/>
    </xf>
    <xf numFmtId="178" fontId="24" fillId="3" borderId="74" xfId="1" applyNumberFormat="1" applyFont="1" applyFill="1" applyBorder="1" applyAlignment="1" applyProtection="1">
      <alignment horizontal="center" vertical="center" wrapText="1" shrinkToFit="1"/>
      <protection locked="0"/>
    </xf>
    <xf numFmtId="0" fontId="21" fillId="2" borderId="65" xfId="1" applyFont="1" applyFill="1" applyBorder="1" applyAlignment="1" applyProtection="1">
      <alignment vertical="center" shrinkToFit="1"/>
    </xf>
    <xf numFmtId="0" fontId="21" fillId="2" borderId="70" xfId="1" applyFont="1" applyFill="1" applyBorder="1" applyAlignment="1" applyProtection="1">
      <alignment vertical="center" shrinkToFit="1"/>
    </xf>
    <xf numFmtId="0" fontId="44" fillId="2" borderId="69" xfId="1" applyFont="1" applyFill="1" applyBorder="1" applyAlignment="1" applyProtection="1">
      <alignment horizontal="center" vertical="center" shrinkToFit="1"/>
    </xf>
    <xf numFmtId="0" fontId="44" fillId="2" borderId="68" xfId="1" applyFont="1" applyFill="1" applyBorder="1" applyAlignment="1" applyProtection="1">
      <alignment horizontal="center" vertical="center" shrinkToFit="1"/>
    </xf>
    <xf numFmtId="176" fontId="21" fillId="2" borderId="61" xfId="1" applyNumberFormat="1" applyFont="1" applyFill="1" applyBorder="1" applyAlignment="1" applyProtection="1">
      <alignment horizontal="center" vertical="center" shrinkToFit="1"/>
    </xf>
    <xf numFmtId="176" fontId="21" fillId="2" borderId="58" xfId="1" applyNumberFormat="1" applyFont="1" applyFill="1" applyBorder="1" applyAlignment="1" applyProtection="1">
      <alignment horizontal="center" vertical="center" shrinkToFit="1"/>
    </xf>
    <xf numFmtId="176" fontId="21" fillId="2" borderId="62" xfId="1" applyNumberFormat="1" applyFont="1" applyFill="1" applyBorder="1" applyAlignment="1" applyProtection="1">
      <alignment horizontal="center" vertical="center" shrinkToFit="1"/>
    </xf>
    <xf numFmtId="0" fontId="21" fillId="2" borderId="69" xfId="1" applyFont="1" applyFill="1" applyBorder="1" applyAlignment="1" applyProtection="1">
      <alignment horizontal="center" vertical="center" shrinkToFit="1"/>
    </xf>
    <xf numFmtId="0" fontId="21" fillId="2" borderId="68" xfId="1" applyFont="1" applyFill="1" applyBorder="1" applyAlignment="1" applyProtection="1">
      <alignment horizontal="center" vertical="center" shrinkToFit="1"/>
    </xf>
    <xf numFmtId="176" fontId="21" fillId="2" borderId="131" xfId="1" applyNumberFormat="1" applyFont="1" applyFill="1" applyBorder="1" applyAlignment="1" applyProtection="1">
      <alignment horizontal="center" vertical="center" shrinkToFit="1"/>
    </xf>
    <xf numFmtId="176" fontId="21" fillId="2" borderId="132" xfId="1" applyNumberFormat="1" applyFont="1" applyFill="1" applyBorder="1" applyAlignment="1" applyProtection="1">
      <alignment horizontal="center" vertical="center" shrinkToFit="1"/>
    </xf>
    <xf numFmtId="176" fontId="21" fillId="2" borderId="133" xfId="1" applyNumberFormat="1" applyFont="1" applyFill="1" applyBorder="1" applyAlignment="1" applyProtection="1">
      <alignment horizontal="center" vertical="center" shrinkToFit="1"/>
    </xf>
    <xf numFmtId="0" fontId="44" fillId="2" borderId="40" xfId="1" applyFont="1" applyFill="1" applyBorder="1" applyAlignment="1" applyProtection="1">
      <alignment horizontal="center" vertical="center" shrinkToFit="1"/>
    </xf>
    <xf numFmtId="0" fontId="44" fillId="2" borderId="75" xfId="1" applyFont="1" applyFill="1" applyBorder="1" applyAlignment="1" applyProtection="1">
      <alignment horizontal="center" vertical="center" shrinkToFit="1"/>
    </xf>
    <xf numFmtId="180" fontId="44" fillId="2" borderId="21" xfId="1" applyNumberFormat="1" applyFont="1" applyFill="1" applyBorder="1" applyAlignment="1" applyProtection="1">
      <alignment horizontal="center" vertical="center" shrinkToFit="1"/>
    </xf>
    <xf numFmtId="180" fontId="44" fillId="2" borderId="35" xfId="1" applyNumberFormat="1" applyFont="1" applyFill="1" applyBorder="1" applyAlignment="1" applyProtection="1">
      <alignment horizontal="center" vertical="center" shrinkToFit="1"/>
    </xf>
    <xf numFmtId="176" fontId="44" fillId="2" borderId="111" xfId="1" applyNumberFormat="1" applyFont="1" applyFill="1" applyBorder="1" applyAlignment="1" applyProtection="1">
      <alignment horizontal="center" vertical="center" shrinkToFit="1"/>
    </xf>
    <xf numFmtId="176" fontId="44" fillId="2" borderId="112" xfId="1" applyNumberFormat="1" applyFont="1" applyFill="1" applyBorder="1" applyAlignment="1" applyProtection="1">
      <alignment horizontal="center" vertical="center" shrinkToFit="1"/>
    </xf>
    <xf numFmtId="176" fontId="44" fillId="2" borderId="53" xfId="1" applyNumberFormat="1" applyFont="1" applyFill="1" applyBorder="1" applyAlignment="1" applyProtection="1">
      <alignment horizontal="center" vertical="center" shrinkToFit="1"/>
    </xf>
    <xf numFmtId="176" fontId="44" fillId="2" borderId="54" xfId="1" applyNumberFormat="1" applyFont="1" applyFill="1" applyBorder="1" applyAlignment="1" applyProtection="1">
      <alignment horizontal="center" vertical="center" shrinkToFit="1"/>
    </xf>
    <xf numFmtId="176" fontId="44" fillId="2" borderId="55" xfId="1" applyNumberFormat="1" applyFont="1" applyFill="1" applyBorder="1" applyAlignment="1" applyProtection="1">
      <alignment horizontal="center" vertical="center" shrinkToFit="1"/>
    </xf>
    <xf numFmtId="176" fontId="44" fillId="2" borderId="53" xfId="1" applyNumberFormat="1" applyFont="1" applyFill="1" applyBorder="1" applyAlignment="1" applyProtection="1">
      <alignment vertical="center" shrinkToFit="1"/>
    </xf>
    <xf numFmtId="176" fontId="44" fillId="2" borderId="55" xfId="1" applyNumberFormat="1" applyFont="1" applyFill="1" applyBorder="1" applyAlignment="1" applyProtection="1">
      <alignment vertical="center" shrinkToFit="1"/>
    </xf>
    <xf numFmtId="180" fontId="21" fillId="2" borderId="80" xfId="1" applyNumberFormat="1" applyFont="1" applyFill="1" applyBorder="1" applyAlignment="1" applyProtection="1">
      <alignment horizontal="center" vertical="center" shrinkToFit="1"/>
    </xf>
    <xf numFmtId="180" fontId="21" fillId="2" borderId="81" xfId="1" applyNumberFormat="1" applyFont="1" applyFill="1" applyBorder="1" applyAlignment="1" applyProtection="1">
      <alignment horizontal="center" vertical="center" shrinkToFit="1"/>
    </xf>
    <xf numFmtId="176" fontId="21" fillId="2" borderId="69" xfId="4" applyNumberFormat="1" applyFont="1" applyFill="1" applyBorder="1" applyAlignment="1" applyProtection="1">
      <alignment vertical="center" shrinkToFit="1"/>
    </xf>
    <xf numFmtId="176" fontId="21" fillId="2" borderId="68" xfId="4" applyNumberFormat="1" applyFont="1" applyFill="1" applyBorder="1" applyAlignment="1" applyProtection="1">
      <alignment vertical="center" shrinkToFit="1"/>
    </xf>
    <xf numFmtId="176" fontId="21" fillId="2" borderId="80" xfId="4" applyNumberFormat="1" applyFont="1" applyFill="1" applyBorder="1" applyAlignment="1" applyProtection="1">
      <alignment vertical="center" shrinkToFit="1"/>
    </xf>
    <xf numFmtId="176" fontId="21" fillId="2" borderId="81" xfId="4" applyNumberFormat="1" applyFont="1" applyFill="1" applyBorder="1" applyAlignment="1" applyProtection="1">
      <alignment vertical="center" shrinkToFit="1"/>
    </xf>
    <xf numFmtId="180" fontId="21" fillId="2" borderId="72" xfId="1" applyNumberFormat="1" applyFont="1" applyFill="1" applyBorder="1" applyAlignment="1" applyProtection="1">
      <alignment horizontal="center" vertical="center" shrinkToFit="1"/>
    </xf>
    <xf numFmtId="180" fontId="21" fillId="2" borderId="74" xfId="1" applyNumberFormat="1" applyFont="1" applyFill="1" applyBorder="1" applyAlignment="1" applyProtection="1">
      <alignment horizontal="center" vertical="center" shrinkToFit="1"/>
    </xf>
    <xf numFmtId="176" fontId="21" fillId="2" borderId="84" xfId="4" applyNumberFormat="1" applyFont="1" applyFill="1" applyBorder="1" applyAlignment="1" applyProtection="1">
      <alignment horizontal="center" vertical="center" shrinkToFit="1"/>
    </xf>
    <xf numFmtId="176" fontId="21" fillId="2" borderId="85" xfId="4" applyNumberFormat="1" applyFont="1" applyFill="1" applyBorder="1" applyAlignment="1" applyProtection="1">
      <alignment horizontal="center" vertical="center" shrinkToFit="1"/>
    </xf>
    <xf numFmtId="176" fontId="21" fillId="2" borderId="86" xfId="4" applyNumberFormat="1" applyFont="1" applyFill="1" applyBorder="1" applyAlignment="1" applyProtection="1">
      <alignment horizontal="center" vertical="center" shrinkToFit="1"/>
    </xf>
    <xf numFmtId="176" fontId="21" fillId="2" borderId="40" xfId="4" applyNumberFormat="1" applyFont="1" applyFill="1" applyBorder="1" applyAlignment="1" applyProtection="1">
      <alignment horizontal="center" vertical="center" shrinkToFit="1"/>
    </xf>
    <xf numFmtId="176" fontId="21" fillId="2" borderId="41" xfId="4" applyNumberFormat="1" applyFont="1" applyFill="1" applyBorder="1" applyAlignment="1" applyProtection="1">
      <alignment horizontal="center" vertical="center" shrinkToFit="1"/>
    </xf>
    <xf numFmtId="176" fontId="21" fillId="2" borderId="75" xfId="4" applyNumberFormat="1" applyFont="1" applyFill="1" applyBorder="1" applyAlignment="1" applyProtection="1">
      <alignment horizontal="center" vertical="center" shrinkToFit="1"/>
    </xf>
    <xf numFmtId="0" fontId="44" fillId="2" borderId="3" xfId="1" applyFont="1" applyFill="1" applyBorder="1" applyAlignment="1" applyProtection="1">
      <alignment vertical="center" shrinkToFit="1"/>
    </xf>
    <xf numFmtId="0" fontId="44" fillId="2" borderId="4" xfId="1" applyFont="1" applyFill="1" applyBorder="1" applyAlignment="1" applyProtection="1">
      <alignment vertical="center" shrinkToFit="1"/>
    </xf>
    <xf numFmtId="0" fontId="44" fillId="2" borderId="63" xfId="1" applyFont="1" applyFill="1" applyBorder="1" applyAlignment="1" applyProtection="1">
      <alignment vertical="center" shrinkToFit="1"/>
    </xf>
    <xf numFmtId="0" fontId="44" fillId="2" borderId="5" xfId="1" applyFont="1" applyFill="1" applyBorder="1" applyAlignment="1" applyProtection="1">
      <alignment vertical="center" shrinkToFit="1"/>
    </xf>
    <xf numFmtId="176" fontId="21" fillId="2" borderId="45" xfId="1" applyNumberFormat="1" applyFont="1" applyFill="1" applyBorder="1" applyAlignment="1" applyProtection="1">
      <alignment horizontal="center" vertical="center" shrinkToFit="1"/>
    </xf>
    <xf numFmtId="176" fontId="21" fillId="2" borderId="46" xfId="1" applyNumberFormat="1" applyFont="1" applyFill="1" applyBorder="1" applyAlignment="1" applyProtection="1">
      <alignment horizontal="center" vertical="center" shrinkToFit="1"/>
    </xf>
    <xf numFmtId="176" fontId="21" fillId="2" borderId="119" xfId="1" applyNumberFormat="1" applyFont="1" applyFill="1" applyBorder="1" applyAlignment="1" applyProtection="1">
      <alignment horizontal="center" vertical="center" shrinkToFit="1"/>
    </xf>
    <xf numFmtId="176" fontId="21" fillId="2" borderId="47" xfId="1" applyNumberFormat="1" applyFont="1" applyFill="1" applyBorder="1" applyAlignment="1" applyProtection="1">
      <alignment horizontal="center" vertical="center" shrinkToFit="1"/>
    </xf>
    <xf numFmtId="176" fontId="21" fillId="2" borderId="48" xfId="1" applyNumberFormat="1" applyFont="1" applyFill="1" applyBorder="1" applyAlignment="1" applyProtection="1">
      <alignment horizontal="center" vertical="center" shrinkToFit="1"/>
    </xf>
    <xf numFmtId="176" fontId="21" fillId="2" borderId="102" xfId="1" applyNumberFormat="1" applyFont="1" applyFill="1" applyBorder="1" applyAlignment="1" applyProtection="1">
      <alignment horizontal="center" vertical="center" shrinkToFit="1"/>
    </xf>
    <xf numFmtId="180" fontId="44" fillId="2" borderId="72" xfId="1" applyNumberFormat="1" applyFont="1" applyFill="1" applyBorder="1" applyAlignment="1" applyProtection="1">
      <alignment horizontal="center" vertical="center" shrinkToFit="1"/>
    </xf>
    <xf numFmtId="180" fontId="44" fillId="2" borderId="74" xfId="1" applyNumberFormat="1" applyFont="1" applyFill="1" applyBorder="1" applyAlignment="1" applyProtection="1">
      <alignment horizontal="center" vertical="center" shrinkToFit="1"/>
    </xf>
    <xf numFmtId="176" fontId="44" fillId="2" borderId="84" xfId="4" applyNumberFormat="1" applyFont="1" applyFill="1" applyBorder="1" applyAlignment="1" applyProtection="1">
      <alignment horizontal="center" vertical="center" shrinkToFit="1"/>
    </xf>
    <xf numFmtId="176" fontId="44" fillId="2" borderId="85" xfId="4" applyNumberFormat="1" applyFont="1" applyFill="1" applyBorder="1" applyAlignment="1" applyProtection="1">
      <alignment horizontal="center" vertical="center" shrinkToFit="1"/>
    </xf>
    <xf numFmtId="176" fontId="44" fillId="2" borderId="86" xfId="4" applyNumberFormat="1" applyFont="1" applyFill="1" applyBorder="1" applyAlignment="1" applyProtection="1">
      <alignment horizontal="center" vertical="center" shrinkToFit="1"/>
    </xf>
    <xf numFmtId="176" fontId="44" fillId="2" borderId="40" xfId="4" applyNumberFormat="1" applyFont="1" applyFill="1" applyBorder="1" applyAlignment="1" applyProtection="1">
      <alignment horizontal="center" vertical="center" shrinkToFit="1"/>
    </xf>
    <xf numFmtId="176" fontId="44" fillId="2" borderId="41" xfId="4" applyNumberFormat="1" applyFont="1" applyFill="1" applyBorder="1" applyAlignment="1" applyProtection="1">
      <alignment horizontal="center" vertical="center" shrinkToFit="1"/>
    </xf>
    <xf numFmtId="176" fontId="44" fillId="2" borderId="75" xfId="4" applyNumberFormat="1" applyFont="1" applyFill="1" applyBorder="1" applyAlignment="1" applyProtection="1">
      <alignment horizontal="center" vertical="center" shrinkToFit="1"/>
    </xf>
    <xf numFmtId="176" fontId="44" fillId="2" borderId="42" xfId="4" applyNumberFormat="1" applyFont="1" applyFill="1" applyBorder="1" applyAlignment="1" applyProtection="1">
      <alignment horizontal="center" vertical="center" shrinkToFit="1"/>
    </xf>
    <xf numFmtId="176" fontId="44" fillId="2" borderId="43" xfId="4" applyNumberFormat="1" applyFont="1" applyFill="1" applyBorder="1" applyAlignment="1" applyProtection="1">
      <alignment horizontal="center" vertical="center" shrinkToFit="1"/>
    </xf>
    <xf numFmtId="176" fontId="44" fillId="2" borderId="87" xfId="4" applyNumberFormat="1" applyFont="1" applyFill="1" applyBorder="1" applyAlignment="1" applyProtection="1">
      <alignment horizontal="center" vertical="center" shrinkToFit="1"/>
    </xf>
    <xf numFmtId="180" fontId="44" fillId="2" borderId="89" xfId="1" applyNumberFormat="1" applyFont="1" applyFill="1" applyBorder="1" applyAlignment="1" applyProtection="1">
      <alignment horizontal="center" vertical="center" shrinkToFit="1"/>
    </xf>
    <xf numFmtId="180" fontId="44" fillId="2" borderId="27" xfId="1" applyNumberFormat="1" applyFont="1" applyFill="1" applyBorder="1" applyAlignment="1" applyProtection="1">
      <alignment horizontal="center" vertical="center" shrinkToFit="1"/>
    </xf>
    <xf numFmtId="0" fontId="21" fillId="2" borderId="106" xfId="1" applyFont="1" applyFill="1" applyBorder="1" applyAlignment="1" applyProtection="1">
      <alignment horizontal="center" vertical="center" shrinkToFit="1"/>
    </xf>
    <xf numFmtId="0" fontId="21" fillId="2" borderId="114" xfId="1" applyFont="1" applyFill="1" applyBorder="1" applyAlignment="1" applyProtection="1">
      <alignment horizontal="center" vertical="center" shrinkToFit="1"/>
    </xf>
    <xf numFmtId="180" fontId="21" fillId="3" borderId="115" xfId="1" applyNumberFormat="1" applyFont="1" applyFill="1" applyBorder="1" applyAlignment="1" applyProtection="1">
      <alignment horizontal="center" vertical="center" shrinkToFit="1"/>
      <protection locked="0"/>
    </xf>
    <xf numFmtId="180" fontId="21" fillId="3" borderId="107" xfId="1" applyNumberFormat="1" applyFont="1" applyFill="1" applyBorder="1" applyAlignment="1" applyProtection="1">
      <alignment horizontal="center" vertical="center" shrinkToFit="1"/>
      <protection locked="0"/>
    </xf>
    <xf numFmtId="9" fontId="21" fillId="2" borderId="116" xfId="4" applyFont="1" applyFill="1" applyBorder="1" applyAlignment="1" applyProtection="1">
      <alignment horizontal="center" vertical="center" shrinkToFit="1"/>
    </xf>
    <xf numFmtId="9" fontId="21" fillId="2" borderId="117" xfId="4" applyFont="1" applyFill="1" applyBorder="1" applyAlignment="1" applyProtection="1">
      <alignment horizontal="center" vertical="center" shrinkToFit="1"/>
    </xf>
    <xf numFmtId="9" fontId="21" fillId="2" borderId="118" xfId="4" applyFont="1" applyFill="1" applyBorder="1" applyAlignment="1" applyProtection="1">
      <alignment horizontal="center" vertical="center" shrinkToFit="1"/>
    </xf>
    <xf numFmtId="176" fontId="21" fillId="2" borderId="111" xfId="1" applyNumberFormat="1" applyFont="1" applyFill="1" applyBorder="1" applyAlignment="1" applyProtection="1">
      <alignment horizontal="center" vertical="center" shrinkToFit="1"/>
    </xf>
    <xf numFmtId="176" fontId="21" fillId="2" borderId="112" xfId="1" applyNumberFormat="1" applyFont="1" applyFill="1" applyBorder="1" applyAlignment="1" applyProtection="1">
      <alignment horizontal="center" vertical="center" shrinkToFit="1"/>
    </xf>
    <xf numFmtId="0" fontId="21" fillId="2" borderId="11" xfId="0" applyFont="1" applyFill="1" applyBorder="1" applyAlignment="1" applyProtection="1">
      <alignment horizontal="center" vertical="center"/>
    </xf>
    <xf numFmtId="0" fontId="21" fillId="2" borderId="3" xfId="0" applyFont="1" applyFill="1" applyBorder="1" applyAlignment="1" applyProtection="1">
      <alignment horizontal="center" vertical="center" wrapText="1"/>
    </xf>
    <xf numFmtId="0" fontId="21" fillId="2" borderId="4" xfId="0" applyFont="1" applyFill="1" applyBorder="1" applyAlignment="1" applyProtection="1">
      <alignment horizontal="center" vertical="center"/>
    </xf>
    <xf numFmtId="0" fontId="21" fillId="2" borderId="5" xfId="0" applyFont="1" applyFill="1" applyBorder="1" applyAlignment="1" applyProtection="1">
      <alignment horizontal="center" vertical="center"/>
    </xf>
    <xf numFmtId="0" fontId="21" fillId="2" borderId="0" xfId="0" applyFont="1" applyFill="1" applyBorder="1" applyAlignment="1" applyProtection="1">
      <alignment horizontal="center" vertical="center"/>
    </xf>
    <xf numFmtId="0" fontId="21" fillId="3" borderId="3" xfId="0" applyFont="1" applyFill="1" applyBorder="1" applyAlignment="1" applyProtection="1">
      <alignment horizontal="center" vertical="center"/>
      <protection locked="0"/>
    </xf>
    <xf numFmtId="0" fontId="21" fillId="3" borderId="4" xfId="0" applyFont="1" applyFill="1" applyBorder="1" applyAlignment="1" applyProtection="1">
      <alignment horizontal="center" vertical="center"/>
      <protection locked="0"/>
    </xf>
    <xf numFmtId="0" fontId="21" fillId="3" borderId="7" xfId="0" applyFont="1" applyFill="1" applyBorder="1" applyAlignment="1" applyProtection="1">
      <alignment horizontal="center" vertical="center"/>
      <protection locked="0"/>
    </xf>
    <xf numFmtId="0" fontId="21" fillId="3" borderId="8" xfId="0" applyFont="1" applyFill="1" applyBorder="1" applyAlignment="1" applyProtection="1">
      <alignment horizontal="center" vertical="center"/>
      <protection locked="0"/>
    </xf>
    <xf numFmtId="0" fontId="21" fillId="3" borderId="29" xfId="0" applyFont="1" applyFill="1" applyBorder="1" applyAlignment="1" applyProtection="1">
      <alignment horizontal="center" vertical="center"/>
      <protection locked="0"/>
    </xf>
    <xf numFmtId="0" fontId="21" fillId="3" borderId="13" xfId="0" applyFont="1" applyFill="1" applyBorder="1" applyAlignment="1" applyProtection="1">
      <alignment horizontal="center" vertical="center"/>
      <protection locked="0"/>
    </xf>
    <xf numFmtId="0" fontId="21" fillId="2" borderId="12" xfId="0" applyFont="1" applyFill="1" applyBorder="1" applyAlignment="1" applyProtection="1">
      <alignment horizontal="center" vertical="center"/>
      <protection locked="0"/>
    </xf>
    <xf numFmtId="0" fontId="21" fillId="2" borderId="9" xfId="0" applyFont="1" applyFill="1" applyBorder="1" applyAlignment="1" applyProtection="1">
      <alignment horizontal="center" vertical="center"/>
      <protection locked="0"/>
    </xf>
    <xf numFmtId="0" fontId="21" fillId="2" borderId="10" xfId="0" applyFont="1" applyFill="1" applyBorder="1" applyAlignment="1" applyProtection="1">
      <alignment horizontal="center" vertical="center"/>
      <protection locked="0"/>
    </xf>
    <xf numFmtId="0" fontId="21" fillId="3" borderId="11" xfId="0" applyFont="1" applyFill="1" applyBorder="1" applyAlignment="1" applyProtection="1">
      <alignment vertical="center"/>
      <protection locked="0"/>
    </xf>
    <xf numFmtId="0" fontId="21" fillId="3" borderId="0" xfId="0" applyFont="1" applyFill="1" applyBorder="1" applyAlignment="1" applyProtection="1">
      <alignment horizontal="center" vertical="center"/>
      <protection locked="0"/>
    </xf>
    <xf numFmtId="0" fontId="21" fillId="2" borderId="0" xfId="0" applyFont="1" applyFill="1" applyBorder="1" applyAlignment="1" applyProtection="1">
      <alignment vertical="center"/>
      <protection locked="0"/>
    </xf>
    <xf numFmtId="0" fontId="21" fillId="2" borderId="6" xfId="0" applyFont="1" applyFill="1" applyBorder="1" applyAlignment="1" applyProtection="1">
      <alignment vertical="center"/>
      <protection locked="0"/>
    </xf>
    <xf numFmtId="0" fontId="21" fillId="2" borderId="8" xfId="0" applyFont="1" applyFill="1" applyBorder="1" applyAlignment="1" applyProtection="1">
      <alignment vertical="center"/>
      <protection locked="0"/>
    </xf>
    <xf numFmtId="0" fontId="21" fillId="2" borderId="13" xfId="0" applyFont="1" applyFill="1" applyBorder="1" applyAlignment="1" applyProtection="1">
      <alignment vertical="center"/>
      <protection locked="0"/>
    </xf>
    <xf numFmtId="0" fontId="21" fillId="3" borderId="12" xfId="0" applyFont="1" applyFill="1" applyBorder="1" applyAlignment="1" applyProtection="1">
      <alignment horizontal="center" vertical="center"/>
      <protection locked="0"/>
    </xf>
    <xf numFmtId="0" fontId="21" fillId="3" borderId="9" xfId="0" applyFont="1" applyFill="1" applyBorder="1" applyAlignment="1" applyProtection="1">
      <alignment horizontal="center" vertical="center"/>
      <protection locked="0"/>
    </xf>
    <xf numFmtId="0" fontId="21" fillId="3" borderId="10" xfId="0" applyFont="1" applyFill="1" applyBorder="1" applyAlignment="1" applyProtection="1">
      <alignment horizontal="center" vertical="center"/>
      <protection locked="0"/>
    </xf>
    <xf numFmtId="0" fontId="24" fillId="2" borderId="11" xfId="0" applyFont="1" applyFill="1" applyBorder="1" applyAlignment="1" applyProtection="1">
      <alignment horizontal="center" vertical="center" wrapText="1"/>
    </xf>
    <xf numFmtId="0" fontId="24" fillId="2" borderId="11" xfId="0" applyFont="1" applyFill="1" applyBorder="1" applyAlignment="1" applyProtection="1">
      <alignment horizontal="center" vertical="center"/>
    </xf>
    <xf numFmtId="0" fontId="21" fillId="2" borderId="12" xfId="0" applyFont="1" applyFill="1" applyBorder="1" applyAlignment="1" applyProtection="1">
      <alignment horizontal="center" vertical="center"/>
    </xf>
    <xf numFmtId="0" fontId="21" fillId="2" borderId="9" xfId="0" applyFont="1" applyFill="1" applyBorder="1" applyAlignment="1" applyProtection="1">
      <alignment horizontal="center" vertical="center"/>
    </xf>
    <xf numFmtId="0" fontId="22" fillId="2" borderId="0" xfId="0" applyFont="1" applyFill="1" applyBorder="1" applyAlignment="1" applyProtection="1">
      <alignment horizontal="center" vertical="center"/>
    </xf>
    <xf numFmtId="0" fontId="21" fillId="3" borderId="8" xfId="0" applyFont="1" applyFill="1" applyBorder="1" applyAlignment="1" applyProtection="1">
      <alignment vertical="center"/>
      <protection locked="0"/>
    </xf>
    <xf numFmtId="0" fontId="21" fillId="3" borderId="9" xfId="0" applyFont="1" applyFill="1" applyBorder="1" applyAlignment="1" applyProtection="1">
      <alignment vertical="center"/>
      <protection locked="0"/>
    </xf>
    <xf numFmtId="0" fontId="21" fillId="2" borderId="0" xfId="0" applyFont="1" applyFill="1" applyBorder="1" applyAlignment="1" applyProtection="1">
      <alignment vertical="center" wrapText="1"/>
    </xf>
    <xf numFmtId="38" fontId="22" fillId="2" borderId="8" xfId="5" applyFont="1" applyFill="1" applyBorder="1" applyAlignment="1" applyProtection="1">
      <alignment horizontal="center" vertical="center"/>
    </xf>
    <xf numFmtId="38" fontId="21" fillId="2" borderId="8" xfId="5" applyFont="1" applyFill="1" applyBorder="1" applyAlignment="1" applyProtection="1">
      <alignment vertical="center"/>
    </xf>
    <xf numFmtId="38" fontId="21" fillId="4" borderId="9" xfId="5" applyFont="1" applyFill="1" applyBorder="1" applyAlignment="1" applyProtection="1">
      <alignment vertical="center"/>
      <protection locked="0"/>
    </xf>
    <xf numFmtId="0" fontId="21" fillId="2" borderId="0" xfId="0" applyFont="1" applyFill="1" applyBorder="1" applyAlignment="1" applyProtection="1">
      <alignment horizontal="distributed" vertical="center"/>
    </xf>
    <xf numFmtId="0" fontId="21" fillId="3" borderId="9" xfId="0" applyFont="1" applyFill="1" applyBorder="1" applyAlignment="1" applyProtection="1">
      <alignment horizontal="left" vertical="center"/>
      <protection locked="0"/>
    </xf>
    <xf numFmtId="0" fontId="21" fillId="0" borderId="9" xfId="0" applyFont="1" applyFill="1" applyBorder="1" applyAlignment="1" applyProtection="1">
      <alignment horizontal="center" vertical="center"/>
      <protection locked="0"/>
    </xf>
    <xf numFmtId="0" fontId="21" fillId="2" borderId="11" xfId="0" applyFont="1" applyFill="1" applyBorder="1" applyAlignment="1" applyProtection="1">
      <alignment vertical="center" shrinkToFit="1"/>
    </xf>
    <xf numFmtId="20" fontId="21" fillId="3" borderId="12" xfId="0" applyNumberFormat="1" applyFont="1" applyFill="1" applyBorder="1" applyAlignment="1" applyProtection="1">
      <alignment horizontal="center" vertical="center" shrinkToFit="1"/>
    </xf>
    <xf numFmtId="20" fontId="21" fillId="3" borderId="9" xfId="0" applyNumberFormat="1" applyFont="1" applyFill="1" applyBorder="1" applyAlignment="1" applyProtection="1">
      <alignment horizontal="center" vertical="center" shrinkToFit="1"/>
    </xf>
    <xf numFmtId="20" fontId="21" fillId="3" borderId="10" xfId="0" applyNumberFormat="1" applyFont="1" applyFill="1" applyBorder="1" applyAlignment="1" applyProtection="1">
      <alignment horizontal="center" vertical="center" shrinkToFit="1"/>
    </xf>
    <xf numFmtId="179" fontId="21" fillId="2" borderId="12" xfId="0" applyNumberFormat="1" applyFont="1" applyFill="1" applyBorder="1" applyAlignment="1" applyProtection="1">
      <alignment horizontal="center" vertical="center" shrinkToFit="1"/>
    </xf>
    <xf numFmtId="179" fontId="21" fillId="2" borderId="10" xfId="0" applyNumberFormat="1" applyFont="1" applyFill="1" applyBorder="1" applyAlignment="1" applyProtection="1">
      <alignment horizontal="center" vertical="center" shrinkToFit="1"/>
    </xf>
    <xf numFmtId="178" fontId="21" fillId="4" borderId="11" xfId="0" applyNumberFormat="1" applyFont="1" applyFill="1" applyBorder="1" applyAlignment="1" applyProtection="1">
      <alignment horizontal="left" vertical="center" shrinkToFit="1"/>
      <protection locked="0"/>
    </xf>
    <xf numFmtId="178" fontId="21" fillId="0" borderId="11" xfId="0" applyNumberFormat="1" applyFont="1" applyFill="1" applyBorder="1" applyAlignment="1" applyProtection="1">
      <alignment horizontal="left" vertical="center" shrinkToFit="1"/>
    </xf>
    <xf numFmtId="0" fontId="21" fillId="4" borderId="11" xfId="0" applyFont="1" applyFill="1" applyBorder="1" applyAlignment="1" applyProtection="1">
      <alignment horizontal="left" vertical="center" shrinkToFit="1"/>
      <protection locked="0"/>
    </xf>
    <xf numFmtId="177" fontId="21" fillId="3" borderId="12" xfId="0" applyNumberFormat="1" applyFont="1" applyFill="1" applyBorder="1" applyAlignment="1" applyProtection="1">
      <alignment horizontal="center" vertical="center" shrinkToFit="1"/>
      <protection locked="0"/>
    </xf>
    <xf numFmtId="177" fontId="21" fillId="3" borderId="10" xfId="0" applyNumberFormat="1" applyFont="1" applyFill="1" applyBorder="1" applyAlignment="1" applyProtection="1">
      <alignment horizontal="center" vertical="center" shrinkToFit="1"/>
      <protection locked="0"/>
    </xf>
    <xf numFmtId="0" fontId="21" fillId="3" borderId="8" xfId="0" applyFont="1" applyFill="1" applyBorder="1" applyAlignment="1" applyProtection="1">
      <alignment vertical="center"/>
    </xf>
    <xf numFmtId="0" fontId="21" fillId="3" borderId="9" xfId="0" applyFont="1" applyFill="1" applyBorder="1" applyAlignment="1" applyProtection="1">
      <alignment vertical="center"/>
    </xf>
    <xf numFmtId="177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0" fontId="21" fillId="3" borderId="0" xfId="0" applyFont="1" applyFill="1" applyBorder="1" applyAlignment="1" applyProtection="1">
      <alignment horizontal="center" vertical="center"/>
    </xf>
    <xf numFmtId="49" fontId="21" fillId="2" borderId="11" xfId="0" applyNumberFormat="1" applyFont="1" applyFill="1" applyBorder="1" applyAlignment="1" applyProtection="1">
      <alignment horizontal="left" vertical="center" shrinkToFit="1"/>
    </xf>
    <xf numFmtId="0" fontId="21" fillId="2" borderId="11" xfId="0" applyNumberFormat="1" applyFont="1" applyFill="1" applyBorder="1" applyAlignment="1" applyProtection="1">
      <alignment horizontal="left" vertical="center" shrinkToFit="1"/>
    </xf>
    <xf numFmtId="0" fontId="21" fillId="3" borderId="12" xfId="0" applyFont="1" applyFill="1" applyBorder="1" applyAlignment="1" applyProtection="1">
      <alignment vertical="center"/>
    </xf>
    <xf numFmtId="0" fontId="21" fillId="3" borderId="10" xfId="0" applyFont="1" applyFill="1" applyBorder="1" applyAlignment="1" applyProtection="1">
      <alignment vertical="center"/>
    </xf>
    <xf numFmtId="0" fontId="21" fillId="3" borderId="11" xfId="0" applyFont="1" applyFill="1" applyBorder="1" applyAlignment="1" applyProtection="1">
      <alignment vertical="center"/>
    </xf>
    <xf numFmtId="0" fontId="21" fillId="0" borderId="12" xfId="0" applyFont="1" applyFill="1" applyBorder="1" applyAlignment="1" applyProtection="1">
      <alignment vertical="center"/>
    </xf>
    <xf numFmtId="0" fontId="21" fillId="0" borderId="9" xfId="0" applyFont="1" applyFill="1" applyBorder="1" applyAlignment="1" applyProtection="1">
      <alignment vertical="center"/>
    </xf>
    <xf numFmtId="0" fontId="21" fillId="0" borderId="10" xfId="0" applyFont="1" applyFill="1" applyBorder="1" applyAlignment="1" applyProtection="1">
      <alignment vertical="center"/>
    </xf>
    <xf numFmtId="0" fontId="21" fillId="2" borderId="87" xfId="1" applyFont="1" applyFill="1" applyBorder="1" applyAlignment="1" applyProtection="1">
      <alignment horizontal="center" vertical="center" shrinkToFit="1"/>
    </xf>
    <xf numFmtId="0" fontId="21" fillId="2" borderId="28" xfId="1" applyFont="1" applyFill="1" applyBorder="1" applyAlignment="1" applyProtection="1">
      <alignment horizontal="center" vertical="center" textRotation="255" shrinkToFit="1"/>
    </xf>
    <xf numFmtId="0" fontId="44" fillId="2" borderId="1" xfId="1" applyFont="1" applyFill="1" applyBorder="1" applyAlignment="1" applyProtection="1">
      <alignment horizontal="center" vertical="center" textRotation="255" shrinkToFit="1"/>
    </xf>
    <xf numFmtId="0" fontId="44" fillId="2" borderId="28" xfId="1" applyFont="1" applyFill="1" applyBorder="1" applyAlignment="1" applyProtection="1">
      <alignment horizontal="center" vertical="center" textRotation="255" shrinkToFit="1"/>
    </xf>
    <xf numFmtId="0" fontId="44" fillId="2" borderId="187" xfId="1" applyFont="1" applyFill="1" applyBorder="1" applyAlignment="1" applyProtection="1">
      <alignment vertical="center" shrinkToFit="1"/>
    </xf>
    <xf numFmtId="0" fontId="44" fillId="2" borderId="8" xfId="1" applyFont="1" applyFill="1" applyBorder="1" applyAlignment="1" applyProtection="1">
      <alignment vertical="center" shrinkToFit="1"/>
    </xf>
    <xf numFmtId="0" fontId="44" fillId="2" borderId="27" xfId="1" applyFont="1" applyFill="1" applyBorder="1" applyAlignment="1" applyProtection="1">
      <alignment vertical="center" shrinkToFit="1"/>
    </xf>
    <xf numFmtId="182" fontId="44" fillId="2" borderId="197" xfId="1" applyNumberFormat="1" applyFont="1" applyFill="1" applyBorder="1" applyAlignment="1" applyProtection="1">
      <alignment horizontal="center" vertical="center" shrinkToFit="1"/>
    </xf>
    <xf numFmtId="182" fontId="44" fillId="2" borderId="48" xfId="1" applyNumberFormat="1" applyFont="1" applyFill="1" applyBorder="1" applyAlignment="1" applyProtection="1">
      <alignment horizontal="center" vertical="center" shrinkToFit="1"/>
    </xf>
    <xf numFmtId="182" fontId="44" fillId="2" borderId="198" xfId="1" applyNumberFormat="1" applyFont="1" applyFill="1" applyBorder="1" applyAlignment="1" applyProtection="1">
      <alignment horizontal="center" vertical="center" shrinkToFit="1"/>
    </xf>
    <xf numFmtId="182" fontId="44" fillId="2" borderId="195" xfId="1" applyNumberFormat="1" applyFont="1" applyFill="1" applyBorder="1" applyAlignment="1" applyProtection="1">
      <alignment horizontal="center" vertical="center" shrinkToFit="1"/>
    </xf>
    <xf numFmtId="0" fontId="21" fillId="2" borderId="193" xfId="1" applyFont="1" applyFill="1" applyBorder="1" applyAlignment="1" applyProtection="1">
      <alignment horizontal="center" vertical="center" shrinkToFit="1"/>
    </xf>
    <xf numFmtId="0" fontId="21" fillId="3" borderId="95" xfId="1" applyFont="1" applyFill="1" applyBorder="1" applyAlignment="1" applyProtection="1">
      <alignment horizontal="center" vertical="center" shrinkToFit="1"/>
      <protection locked="0"/>
    </xf>
    <xf numFmtId="182" fontId="44" fillId="2" borderId="102" xfId="1" applyNumberFormat="1" applyFont="1" applyFill="1" applyBorder="1" applyAlignment="1" applyProtection="1">
      <alignment horizontal="center" vertical="center" shrinkToFit="1"/>
    </xf>
    <xf numFmtId="182" fontId="44" fillId="2" borderId="196" xfId="1" applyNumberFormat="1" applyFont="1" applyFill="1" applyBorder="1" applyAlignment="1" applyProtection="1">
      <alignment horizontal="center" vertical="center" shrinkToFit="1"/>
    </xf>
    <xf numFmtId="176" fontId="44" fillId="2" borderId="131" xfId="1" applyNumberFormat="1" applyFont="1" applyFill="1" applyBorder="1" applyAlignment="1" applyProtection="1">
      <alignment horizontal="center" vertical="center" shrinkToFit="1"/>
    </xf>
    <xf numFmtId="176" fontId="44" fillId="2" borderId="132" xfId="1" applyNumberFormat="1" applyFont="1" applyFill="1" applyBorder="1" applyAlignment="1" applyProtection="1">
      <alignment horizontal="center" vertical="center" shrinkToFit="1"/>
    </xf>
    <xf numFmtId="176" fontId="44" fillId="2" borderId="133" xfId="1" applyNumberFormat="1" applyFont="1" applyFill="1" applyBorder="1" applyAlignment="1" applyProtection="1">
      <alignment horizontal="center" vertical="center" shrinkToFit="1"/>
    </xf>
    <xf numFmtId="176" fontId="44" fillId="2" borderId="39" xfId="1" applyNumberFormat="1" applyFont="1" applyFill="1" applyBorder="1" applyAlignment="1" applyProtection="1">
      <alignment horizontal="center" vertical="center" shrinkToFit="1"/>
    </xf>
    <xf numFmtId="176" fontId="44" fillId="2" borderId="101" xfId="1" applyNumberFormat="1" applyFont="1" applyFill="1" applyBorder="1" applyAlignment="1" applyProtection="1">
      <alignment horizontal="center" vertical="center" shrinkToFit="1"/>
    </xf>
    <xf numFmtId="176" fontId="44" fillId="2" borderId="100" xfId="1" applyNumberFormat="1" applyFont="1" applyFill="1" applyBorder="1" applyAlignment="1" applyProtection="1">
      <alignment horizontal="center" vertical="center" shrinkToFit="1"/>
    </xf>
    <xf numFmtId="0" fontId="21" fillId="3" borderId="21" xfId="1" applyFont="1" applyFill="1" applyBorder="1" applyAlignment="1" applyProtection="1">
      <alignment horizontal="center" vertical="center" shrinkToFit="1"/>
      <protection locked="0"/>
    </xf>
    <xf numFmtId="0" fontId="21" fillId="3" borderId="35" xfId="1" applyFont="1" applyFill="1" applyBorder="1" applyAlignment="1" applyProtection="1">
      <alignment horizontal="center" vertical="center" shrinkToFit="1"/>
      <protection locked="0"/>
    </xf>
    <xf numFmtId="176" fontId="21" fillId="2" borderId="80" xfId="1" applyNumberFormat="1" applyFont="1" applyFill="1" applyBorder="1" applyAlignment="1" applyProtection="1">
      <alignment vertical="center" shrinkToFit="1"/>
    </xf>
    <xf numFmtId="176" fontId="21" fillId="2" borderId="81" xfId="1" applyNumberFormat="1" applyFont="1" applyFill="1" applyBorder="1" applyAlignment="1" applyProtection="1">
      <alignment vertical="center" shrinkToFit="1"/>
    </xf>
    <xf numFmtId="0" fontId="21" fillId="3" borderId="56" xfId="1" applyFont="1" applyFill="1" applyBorder="1" applyAlignment="1" applyProtection="1">
      <alignment horizontal="center" vertical="center" shrinkToFit="1"/>
      <protection locked="0"/>
    </xf>
    <xf numFmtId="0" fontId="21" fillId="3" borderId="57" xfId="1" applyFont="1" applyFill="1" applyBorder="1" applyAlignment="1" applyProtection="1">
      <alignment horizontal="center" vertical="center" shrinkToFit="1"/>
      <protection locked="0"/>
    </xf>
    <xf numFmtId="178" fontId="21" fillId="3" borderId="17" xfId="1" applyNumberFormat="1" applyFont="1" applyFill="1" applyBorder="1" applyAlignment="1" applyProtection="1">
      <alignment horizontal="center" vertical="center" shrinkToFit="1"/>
      <protection locked="0"/>
    </xf>
    <xf numFmtId="178" fontId="21" fillId="3" borderId="20" xfId="1" applyNumberFormat="1" applyFont="1" applyFill="1" applyBorder="1" applyAlignment="1" applyProtection="1">
      <alignment horizontal="center" vertical="center" shrinkToFit="1"/>
      <protection locked="0"/>
    </xf>
    <xf numFmtId="0" fontId="21" fillId="3" borderId="0" xfId="1" applyFont="1" applyFill="1" applyBorder="1" applyAlignment="1" applyProtection="1">
      <alignment horizontal="center" vertical="center" shrinkToFit="1"/>
      <protection locked="0"/>
    </xf>
    <xf numFmtId="0" fontId="21" fillId="2" borderId="90" xfId="1" applyFont="1" applyFill="1" applyBorder="1" applyAlignment="1" applyProtection="1">
      <alignment horizontal="center" vertical="center" shrinkToFit="1"/>
    </xf>
    <xf numFmtId="0" fontId="21" fillId="2" borderId="92" xfId="1" applyFont="1" applyFill="1" applyBorder="1" applyAlignment="1" applyProtection="1">
      <alignment horizontal="center" vertical="center" shrinkToFit="1"/>
    </xf>
    <xf numFmtId="0" fontId="21" fillId="2" borderId="23" xfId="1" applyFont="1" applyFill="1" applyBorder="1" applyAlignment="1" applyProtection="1">
      <alignment vertical="center" shrinkToFit="1"/>
    </xf>
    <xf numFmtId="0" fontId="21" fillId="2" borderId="60" xfId="1" applyFont="1" applyFill="1" applyBorder="1" applyAlignment="1" applyProtection="1">
      <alignment vertical="center" shrinkToFit="1"/>
    </xf>
    <xf numFmtId="0" fontId="21" fillId="2" borderId="17" xfId="1" applyFont="1" applyFill="1" applyBorder="1" applyAlignment="1" applyProtection="1">
      <alignment horizontal="center" vertical="center" textRotation="255" shrinkToFit="1"/>
    </xf>
    <xf numFmtId="0" fontId="21" fillId="2" borderId="49" xfId="1" applyFont="1" applyFill="1" applyBorder="1" applyAlignment="1" applyProtection="1">
      <alignment horizontal="center" vertical="center" textRotation="255" shrinkToFit="1"/>
    </xf>
    <xf numFmtId="178" fontId="21" fillId="2" borderId="84" xfId="1" applyNumberFormat="1" applyFont="1" applyFill="1" applyBorder="1" applyAlignment="1" applyProtection="1">
      <alignment horizontal="center" vertical="center" shrinkToFit="1"/>
      <protection locked="0"/>
    </xf>
    <xf numFmtId="178" fontId="21" fillId="2" borderId="85" xfId="1" applyNumberFormat="1" applyFont="1" applyFill="1" applyBorder="1" applyAlignment="1" applyProtection="1">
      <alignment horizontal="center" vertical="center" shrinkToFit="1"/>
      <protection locked="0"/>
    </xf>
    <xf numFmtId="178" fontId="21" fillId="2" borderId="86" xfId="1" applyNumberFormat="1" applyFont="1" applyFill="1" applyBorder="1" applyAlignment="1" applyProtection="1">
      <alignment horizontal="center" vertical="center" shrinkToFit="1"/>
      <protection locked="0"/>
    </xf>
    <xf numFmtId="178" fontId="21" fillId="2" borderId="64" xfId="1" applyNumberFormat="1" applyFont="1" applyFill="1" applyBorder="1" applyAlignment="1" applyProtection="1">
      <alignment horizontal="center" vertical="center" shrinkToFit="1"/>
      <protection locked="0"/>
    </xf>
    <xf numFmtId="178" fontId="21" fillId="2" borderId="25" xfId="1" applyNumberFormat="1" applyFont="1" applyFill="1" applyBorder="1" applyAlignment="1" applyProtection="1">
      <alignment horizontal="center" vertical="center" shrinkToFit="1"/>
      <protection locked="0"/>
    </xf>
    <xf numFmtId="178" fontId="21" fillId="2" borderId="192" xfId="1" applyNumberFormat="1" applyFont="1" applyFill="1" applyBorder="1" applyAlignment="1" applyProtection="1">
      <alignment horizontal="center" vertical="center" shrinkToFit="1"/>
      <protection locked="0"/>
    </xf>
    <xf numFmtId="178" fontId="44" fillId="2" borderId="84" xfId="1" applyNumberFormat="1" applyFont="1" applyFill="1" applyBorder="1" applyAlignment="1" applyProtection="1">
      <alignment horizontal="center" vertical="center" shrinkToFit="1"/>
    </xf>
    <xf numFmtId="178" fontId="44" fillId="2" borderId="85" xfId="1" applyNumberFormat="1" applyFont="1" applyFill="1" applyBorder="1" applyAlignment="1" applyProtection="1">
      <alignment horizontal="center" vertical="center" shrinkToFit="1"/>
    </xf>
    <xf numFmtId="178" fontId="44" fillId="2" borderId="86" xfId="1" applyNumberFormat="1" applyFont="1" applyFill="1" applyBorder="1" applyAlignment="1" applyProtection="1">
      <alignment horizontal="center" vertical="center" shrinkToFit="1"/>
    </xf>
    <xf numFmtId="178" fontId="44" fillId="2" borderId="64" xfId="1" applyNumberFormat="1" applyFont="1" applyFill="1" applyBorder="1" applyAlignment="1" applyProtection="1">
      <alignment horizontal="center" vertical="center" shrinkToFit="1"/>
    </xf>
    <xf numFmtId="178" fontId="44" fillId="2" borderId="25" xfId="1" applyNumberFormat="1" applyFont="1" applyFill="1" applyBorder="1" applyAlignment="1" applyProtection="1">
      <alignment horizontal="center" vertical="center" shrinkToFit="1"/>
    </xf>
    <xf numFmtId="178" fontId="44" fillId="2" borderId="192" xfId="1" applyNumberFormat="1" applyFont="1" applyFill="1" applyBorder="1" applyAlignment="1" applyProtection="1">
      <alignment horizontal="center" vertical="center" shrinkToFit="1"/>
    </xf>
    <xf numFmtId="183" fontId="21" fillId="2" borderId="61" xfId="1" applyNumberFormat="1" applyFont="1" applyFill="1" applyBorder="1" applyAlignment="1" applyProtection="1">
      <alignment horizontal="center" vertical="center" shrinkToFit="1"/>
    </xf>
    <xf numFmtId="183" fontId="21" fillId="2" borderId="62" xfId="1" applyNumberFormat="1" applyFont="1" applyFill="1" applyBorder="1" applyAlignment="1" applyProtection="1">
      <alignment horizontal="center" vertical="center" shrinkToFit="1"/>
    </xf>
    <xf numFmtId="183" fontId="21" fillId="2" borderId="42" xfId="1" applyNumberFormat="1" applyFont="1" applyFill="1" applyBorder="1" applyAlignment="1" applyProtection="1">
      <alignment horizontal="center" vertical="center" shrinkToFit="1"/>
    </xf>
    <xf numFmtId="183" fontId="21" fillId="2" borderId="87" xfId="1" applyNumberFormat="1" applyFont="1" applyFill="1" applyBorder="1" applyAlignment="1" applyProtection="1">
      <alignment horizontal="center" vertical="center" shrinkToFit="1"/>
    </xf>
    <xf numFmtId="0" fontId="41" fillId="2" borderId="3" xfId="3" applyFont="1" applyFill="1" applyBorder="1" applyAlignment="1">
      <alignment vertical="center" wrapText="1" shrinkToFit="1"/>
    </xf>
    <xf numFmtId="0" fontId="41" fillId="2" borderId="4" xfId="3" applyFont="1" applyFill="1" applyBorder="1" applyAlignment="1">
      <alignment vertical="center" wrapText="1" shrinkToFit="1"/>
    </xf>
    <xf numFmtId="0" fontId="41" fillId="2" borderId="29" xfId="3" applyFont="1" applyFill="1" applyBorder="1" applyAlignment="1">
      <alignment vertical="center" wrapText="1" shrinkToFit="1"/>
    </xf>
    <xf numFmtId="0" fontId="4" fillId="2" borderId="12" xfId="3" applyFont="1" applyFill="1" applyBorder="1" applyAlignment="1">
      <alignment horizontal="center" vertical="top"/>
    </xf>
    <xf numFmtId="0" fontId="4" fillId="2" borderId="9" xfId="3" applyFont="1" applyFill="1" applyBorder="1" applyAlignment="1">
      <alignment horizontal="center" vertical="top"/>
    </xf>
    <xf numFmtId="0" fontId="4" fillId="2" borderId="10" xfId="3" applyFont="1" applyFill="1" applyBorder="1" applyAlignment="1">
      <alignment horizontal="center" vertical="top"/>
    </xf>
    <xf numFmtId="0" fontId="41" fillId="3" borderId="12" xfId="3" applyNumberFormat="1" applyFont="1" applyFill="1" applyBorder="1" applyAlignment="1" applyProtection="1">
      <alignment horizontal="center" vertical="center" shrinkToFit="1"/>
      <protection locked="0"/>
    </xf>
    <xf numFmtId="0" fontId="41" fillId="3" borderId="10" xfId="3" applyNumberFormat="1" applyFont="1" applyFill="1" applyBorder="1" applyAlignment="1" applyProtection="1">
      <alignment horizontal="center" vertical="center" shrinkToFit="1"/>
      <protection locked="0"/>
    </xf>
    <xf numFmtId="0" fontId="41" fillId="0" borderId="12" xfId="3" applyFont="1" applyFill="1" applyBorder="1" applyAlignment="1">
      <alignment horizontal="center" vertical="center" shrinkToFit="1"/>
    </xf>
    <xf numFmtId="0" fontId="41" fillId="0" borderId="10" xfId="3" applyFont="1" applyFill="1" applyBorder="1" applyAlignment="1">
      <alignment horizontal="center" vertical="center" shrinkToFit="1"/>
    </xf>
    <xf numFmtId="0" fontId="41" fillId="3" borderId="12" xfId="3" applyFont="1" applyFill="1" applyBorder="1" applyAlignment="1" applyProtection="1">
      <alignment horizontal="center" vertical="center" shrinkToFit="1"/>
      <protection locked="0"/>
    </xf>
    <xf numFmtId="0" fontId="41" fillId="3" borderId="9" xfId="3" applyFont="1" applyFill="1" applyBorder="1" applyAlignment="1" applyProtection="1">
      <alignment horizontal="center" vertical="center" shrinkToFit="1"/>
      <protection locked="0"/>
    </xf>
    <xf numFmtId="0" fontId="41" fillId="3" borderId="10" xfId="3" applyFont="1" applyFill="1" applyBorder="1" applyAlignment="1" applyProtection="1">
      <alignment horizontal="center" vertical="center" shrinkToFit="1"/>
      <protection locked="0"/>
    </xf>
    <xf numFmtId="3" fontId="41" fillId="3" borderId="12" xfId="3" applyNumberFormat="1" applyFont="1" applyFill="1" applyBorder="1" applyAlignment="1" applyProtection="1">
      <alignment horizontal="center" vertical="center" shrinkToFit="1"/>
      <protection locked="0"/>
    </xf>
    <xf numFmtId="3" fontId="41" fillId="3" borderId="9" xfId="3" applyNumberFormat="1" applyFont="1" applyFill="1" applyBorder="1" applyAlignment="1" applyProtection="1">
      <alignment horizontal="center" vertical="center" shrinkToFit="1"/>
      <protection locked="0"/>
    </xf>
    <xf numFmtId="0" fontId="41" fillId="0" borderId="5" xfId="3" applyFont="1" applyFill="1" applyBorder="1" applyAlignment="1">
      <alignment horizontal="center" vertical="center" shrinkToFit="1"/>
    </xf>
    <xf numFmtId="0" fontId="41" fillId="0" borderId="0" xfId="3" applyFont="1" applyFill="1" applyBorder="1" applyAlignment="1">
      <alignment horizontal="center" vertical="center" shrinkToFit="1"/>
    </xf>
    <xf numFmtId="181" fontId="41" fillId="3" borderId="12" xfId="3" applyNumberFormat="1" applyFont="1" applyFill="1" applyBorder="1" applyAlignment="1" applyProtection="1">
      <alignment horizontal="center" vertical="center" shrinkToFit="1"/>
      <protection locked="0"/>
    </xf>
    <xf numFmtId="181" fontId="41" fillId="3" borderId="10" xfId="3" applyNumberFormat="1" applyFont="1" applyFill="1" applyBorder="1" applyAlignment="1" applyProtection="1">
      <alignment horizontal="center" vertical="center" shrinkToFit="1"/>
      <protection locked="0"/>
    </xf>
    <xf numFmtId="0" fontId="4" fillId="2" borderId="1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1" fillId="2" borderId="3" xfId="3" applyFont="1" applyFill="1" applyBorder="1" applyAlignment="1">
      <alignment horizontal="center" vertical="center" wrapText="1"/>
    </xf>
    <xf numFmtId="0" fontId="4" fillId="2" borderId="11" xfId="3" applyFont="1" applyFill="1" applyBorder="1" applyAlignment="1">
      <alignment horizontal="center" vertical="center" wrapText="1"/>
    </xf>
    <xf numFmtId="0" fontId="4" fillId="2" borderId="11" xfId="3" applyFont="1" applyFill="1" applyBorder="1" applyAlignment="1">
      <alignment vertical="center" wrapText="1"/>
    </xf>
    <xf numFmtId="0" fontId="41" fillId="2" borderId="11" xfId="0" applyFont="1" applyFill="1" applyBorder="1" applyAlignment="1">
      <alignment horizontal="distributed" vertical="center" shrinkToFit="1"/>
    </xf>
    <xf numFmtId="0" fontId="41" fillId="2" borderId="9" xfId="3" applyNumberFormat="1" applyFont="1" applyFill="1" applyBorder="1" applyAlignment="1">
      <alignment horizontal="left" vertical="center"/>
    </xf>
    <xf numFmtId="0" fontId="41" fillId="2" borderId="10" xfId="3" applyNumberFormat="1" applyFont="1" applyFill="1" applyBorder="1" applyAlignment="1">
      <alignment horizontal="left" vertical="center"/>
    </xf>
    <xf numFmtId="0" fontId="4" fillId="2" borderId="9" xfId="3" applyFont="1" applyFill="1" applyBorder="1" applyAlignment="1">
      <alignment horizontal="center" vertical="center"/>
    </xf>
    <xf numFmtId="0" fontId="4" fillId="2" borderId="10" xfId="3" applyFont="1" applyFill="1" applyBorder="1" applyAlignment="1">
      <alignment horizontal="center" vertical="center"/>
    </xf>
    <xf numFmtId="0" fontId="4" fillId="2" borderId="29" xfId="3" applyFont="1" applyFill="1" applyBorder="1" applyAlignment="1">
      <alignment horizontal="center" vertical="center"/>
    </xf>
    <xf numFmtId="0" fontId="4" fillId="2" borderId="6" xfId="3" applyFont="1" applyFill="1" applyBorder="1" applyAlignment="1">
      <alignment horizontal="center" vertical="center"/>
    </xf>
    <xf numFmtId="0" fontId="4" fillId="2" borderId="13" xfId="3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/>
    </xf>
    <xf numFmtId="0" fontId="4" fillId="2" borderId="28" xfId="3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center" vertical="center"/>
    </xf>
    <xf numFmtId="0" fontId="41" fillId="2" borderId="29" xfId="3" applyFont="1" applyFill="1" applyBorder="1" applyAlignment="1">
      <alignment horizontal="center" vertical="center" wrapText="1"/>
    </xf>
    <xf numFmtId="0" fontId="41" fillId="2" borderId="5" xfId="3" applyFont="1" applyFill="1" applyBorder="1" applyAlignment="1">
      <alignment horizontal="center" vertical="center" wrapText="1"/>
    </xf>
    <xf numFmtId="0" fontId="41" fillId="2" borderId="6" xfId="3" applyFont="1" applyFill="1" applyBorder="1" applyAlignment="1">
      <alignment horizontal="center" vertical="center" wrapText="1"/>
    </xf>
    <xf numFmtId="0" fontId="41" fillId="2" borderId="7" xfId="3" applyFont="1" applyFill="1" applyBorder="1" applyAlignment="1">
      <alignment horizontal="center" vertical="center" wrapText="1"/>
    </xf>
    <xf numFmtId="0" fontId="41" fillId="2" borderId="13" xfId="3" applyFont="1" applyFill="1" applyBorder="1" applyAlignment="1">
      <alignment horizontal="center" vertical="center" wrapText="1"/>
    </xf>
    <xf numFmtId="0" fontId="41" fillId="2" borderId="4" xfId="3" applyFont="1" applyFill="1" applyBorder="1" applyAlignment="1">
      <alignment horizontal="center" vertical="center" wrapText="1"/>
    </xf>
    <xf numFmtId="0" fontId="41" fillId="2" borderId="0" xfId="3" applyFont="1" applyFill="1" applyBorder="1" applyAlignment="1">
      <alignment horizontal="center" vertical="center" wrapText="1"/>
    </xf>
    <xf numFmtId="0" fontId="41" fillId="2" borderId="8" xfId="3" applyFont="1" applyFill="1" applyBorder="1" applyAlignment="1">
      <alignment horizontal="center" vertical="center" wrapText="1"/>
    </xf>
    <xf numFmtId="0" fontId="41" fillId="2" borderId="12" xfId="3" applyFont="1" applyFill="1" applyBorder="1" applyAlignment="1">
      <alignment horizontal="center" vertical="center" shrinkToFit="1"/>
    </xf>
    <xf numFmtId="0" fontId="41" fillId="2" borderId="9" xfId="3" applyFont="1" applyFill="1" applyBorder="1" applyAlignment="1">
      <alignment horizontal="center" vertical="center" shrinkToFit="1"/>
    </xf>
    <xf numFmtId="0" fontId="41" fillId="2" borderId="10" xfId="3" applyFont="1" applyFill="1" applyBorder="1" applyAlignment="1">
      <alignment horizontal="center" vertical="center" shrinkToFit="1"/>
    </xf>
    <xf numFmtId="0" fontId="41" fillId="2" borderId="5" xfId="3" applyFont="1" applyFill="1" applyBorder="1" applyAlignment="1">
      <alignment vertical="center" shrinkToFit="1"/>
    </xf>
    <xf numFmtId="0" fontId="41" fillId="2" borderId="0" xfId="3" applyFont="1" applyFill="1" applyBorder="1" applyAlignment="1">
      <alignment vertical="center" shrinkToFit="1"/>
    </xf>
    <xf numFmtId="0" fontId="41" fillId="2" borderId="6" xfId="3" applyFont="1" applyFill="1" applyBorder="1" applyAlignment="1">
      <alignment vertical="center" shrinkToFit="1"/>
    </xf>
    <xf numFmtId="196" fontId="41" fillId="4" borderId="36" xfId="3" quotePrefix="1" applyNumberFormat="1" applyFont="1" applyFill="1" applyBorder="1" applyAlignment="1">
      <alignment horizontal="center" wrapText="1"/>
    </xf>
    <xf numFmtId="196" fontId="41" fillId="3" borderId="36" xfId="3" applyNumberFormat="1" applyFont="1" applyFill="1" applyBorder="1" applyAlignment="1" applyProtection="1">
      <alignment horizontal="center" wrapText="1"/>
      <protection locked="0"/>
    </xf>
    <xf numFmtId="196" fontId="41" fillId="3" borderId="44" xfId="3" applyNumberFormat="1" applyFont="1" applyFill="1" applyBorder="1" applyAlignment="1" applyProtection="1">
      <alignment horizontal="center" wrapText="1"/>
      <protection locked="0"/>
    </xf>
    <xf numFmtId="196" fontId="41" fillId="3" borderId="128" xfId="3" applyNumberFormat="1" applyFont="1" applyFill="1" applyBorder="1" applyAlignment="1">
      <alignment horizontal="center" wrapText="1"/>
    </xf>
    <xf numFmtId="196" fontId="41" fillId="3" borderId="130" xfId="3" applyNumberFormat="1" applyFont="1" applyFill="1" applyBorder="1" applyAlignment="1">
      <alignment horizontal="center" wrapText="1"/>
    </xf>
    <xf numFmtId="196" fontId="41" fillId="3" borderId="36" xfId="3" applyNumberFormat="1" applyFont="1" applyFill="1" applyBorder="1" applyAlignment="1">
      <alignment horizontal="center" wrapText="1"/>
    </xf>
    <xf numFmtId="196" fontId="41" fillId="3" borderId="44" xfId="3" applyNumberFormat="1" applyFont="1" applyFill="1" applyBorder="1" applyAlignment="1">
      <alignment horizontal="center" wrapText="1"/>
    </xf>
    <xf numFmtId="0" fontId="41" fillId="2" borderId="6" xfId="3" applyFont="1" applyFill="1" applyBorder="1" applyAlignment="1">
      <alignment horizontal="center" vertical="center" textRotation="255"/>
    </xf>
    <xf numFmtId="196" fontId="41" fillId="3" borderId="36" xfId="3" quotePrefix="1" applyNumberFormat="1" applyFont="1" applyFill="1" applyBorder="1" applyAlignment="1">
      <alignment horizontal="center" wrapText="1"/>
    </xf>
    <xf numFmtId="196" fontId="41" fillId="3" borderId="36" xfId="3" quotePrefix="1" applyNumberFormat="1" applyFont="1" applyFill="1" applyBorder="1" applyAlignment="1" applyProtection="1">
      <alignment horizontal="center" wrapText="1"/>
      <protection locked="0"/>
    </xf>
    <xf numFmtId="0" fontId="43" fillId="2" borderId="5" xfId="3" applyFont="1" applyFill="1" applyBorder="1" applyAlignment="1">
      <alignment vertical="center" wrapText="1" shrinkToFit="1"/>
    </xf>
    <xf numFmtId="0" fontId="43" fillId="2" borderId="0" xfId="3" applyFont="1" applyFill="1" applyBorder="1" applyAlignment="1">
      <alignment vertical="center" wrapText="1" shrinkToFit="1"/>
    </xf>
    <xf numFmtId="0" fontId="43" fillId="2" borderId="6" xfId="3" applyFont="1" applyFill="1" applyBorder="1" applyAlignment="1">
      <alignment vertical="center" wrapText="1" shrinkToFit="1"/>
    </xf>
    <xf numFmtId="0" fontId="43" fillId="2" borderId="7" xfId="3" applyFont="1" applyFill="1" applyBorder="1" applyAlignment="1">
      <alignment vertical="center" wrapText="1" shrinkToFit="1"/>
    </xf>
    <xf numFmtId="0" fontId="43" fillId="2" borderId="8" xfId="3" applyFont="1" applyFill="1" applyBorder="1" applyAlignment="1">
      <alignment vertical="center" wrapText="1" shrinkToFit="1"/>
    </xf>
    <xf numFmtId="0" fontId="43" fillId="2" borderId="13" xfId="3" applyFont="1" applyFill="1" applyBorder="1" applyAlignment="1">
      <alignment vertical="center" wrapText="1" shrinkToFit="1"/>
    </xf>
    <xf numFmtId="0" fontId="42" fillId="2" borderId="11" xfId="3" applyFont="1" applyFill="1" applyBorder="1" applyAlignment="1">
      <alignment horizontal="center" vertical="center" wrapText="1"/>
    </xf>
    <xf numFmtId="0" fontId="42" fillId="2" borderId="11" xfId="3" applyFont="1" applyFill="1" applyBorder="1" applyAlignment="1">
      <alignment horizontal="left" vertical="top"/>
    </xf>
    <xf numFmtId="195" fontId="42" fillId="2" borderId="45" xfId="3" applyNumberFormat="1" applyFont="1" applyFill="1" applyBorder="1" applyAlignment="1">
      <alignment horizontal="center" vertical="center" wrapText="1"/>
    </xf>
    <xf numFmtId="195" fontId="42" fillId="2" borderId="46" xfId="3" applyNumberFormat="1" applyFont="1" applyFill="1" applyBorder="1" applyAlignment="1">
      <alignment horizontal="center" vertical="center" wrapText="1"/>
    </xf>
    <xf numFmtId="195" fontId="42" fillId="2" borderId="205" xfId="3" applyNumberFormat="1" applyFont="1" applyFill="1" applyBorder="1" applyAlignment="1">
      <alignment horizontal="center" vertical="center" wrapText="1"/>
    </xf>
    <xf numFmtId="195" fontId="42" fillId="2" borderId="47" xfId="3" applyNumberFormat="1" applyFont="1" applyFill="1" applyBorder="1" applyAlignment="1">
      <alignment horizontal="center" vertical="center" wrapText="1"/>
    </xf>
    <xf numFmtId="195" fontId="42" fillId="2" borderId="48" xfId="3" applyNumberFormat="1" applyFont="1" applyFill="1" applyBorder="1" applyAlignment="1">
      <alignment horizontal="center" vertical="center" wrapText="1"/>
    </xf>
    <xf numFmtId="195" fontId="42" fillId="2" borderId="206" xfId="3" applyNumberFormat="1" applyFont="1" applyFill="1" applyBorder="1" applyAlignment="1">
      <alignment horizontal="center" vertical="center" wrapText="1"/>
    </xf>
    <xf numFmtId="195" fontId="42" fillId="2" borderId="207" xfId="3" applyNumberFormat="1" applyFont="1" applyFill="1" applyBorder="1" applyAlignment="1">
      <alignment horizontal="center" vertical="center" wrapText="1"/>
    </xf>
    <xf numFmtId="195" fontId="42" fillId="2" borderId="195" xfId="3" applyNumberFormat="1" applyFont="1" applyFill="1" applyBorder="1" applyAlignment="1">
      <alignment horizontal="center" vertical="center" wrapText="1"/>
    </xf>
    <xf numFmtId="195" fontId="42" fillId="2" borderId="208" xfId="3" applyNumberFormat="1" applyFont="1" applyFill="1" applyBorder="1" applyAlignment="1">
      <alignment horizontal="center" vertical="center" wrapText="1"/>
    </xf>
    <xf numFmtId="196" fontId="42" fillId="0" borderId="45" xfId="3" applyNumberFormat="1" applyFont="1" applyFill="1" applyBorder="1" applyAlignment="1">
      <alignment horizontal="center" wrapText="1"/>
    </xf>
    <xf numFmtId="196" fontId="42" fillId="0" borderId="46" xfId="3" applyNumberFormat="1" applyFont="1" applyFill="1" applyBorder="1" applyAlignment="1">
      <alignment horizontal="center" wrapText="1"/>
    </xf>
    <xf numFmtId="196" fontId="42" fillId="0" borderId="205" xfId="3" applyNumberFormat="1" applyFont="1" applyFill="1" applyBorder="1" applyAlignment="1">
      <alignment horizontal="center" wrapText="1"/>
    </xf>
    <xf numFmtId="196" fontId="42" fillId="0" borderId="47" xfId="3" applyNumberFormat="1" applyFont="1" applyFill="1" applyBorder="1" applyAlignment="1">
      <alignment horizontal="center" wrapText="1"/>
    </xf>
    <xf numFmtId="196" fontId="42" fillId="0" borderId="48" xfId="3" applyNumberFormat="1" applyFont="1" applyFill="1" applyBorder="1" applyAlignment="1">
      <alignment horizontal="center" wrapText="1"/>
    </xf>
    <xf numFmtId="196" fontId="42" fillId="0" borderId="206" xfId="3" applyNumberFormat="1" applyFont="1" applyFill="1" applyBorder="1" applyAlignment="1">
      <alignment horizontal="center" wrapText="1"/>
    </xf>
    <xf numFmtId="196" fontId="42" fillId="0" borderId="207" xfId="3" applyNumberFormat="1" applyFont="1" applyFill="1" applyBorder="1" applyAlignment="1">
      <alignment horizontal="center" wrapText="1"/>
    </xf>
    <xf numFmtId="196" fontId="42" fillId="0" borderId="195" xfId="3" applyNumberFormat="1" applyFont="1" applyFill="1" applyBorder="1" applyAlignment="1">
      <alignment horizontal="center" wrapText="1"/>
    </xf>
    <xf numFmtId="196" fontId="42" fillId="0" borderId="208" xfId="3" applyNumberFormat="1" applyFont="1" applyFill="1" applyBorder="1" applyAlignment="1">
      <alignment horizontal="center" wrapText="1"/>
    </xf>
    <xf numFmtId="3" fontId="41" fillId="3" borderId="10" xfId="3" applyNumberFormat="1" applyFont="1" applyFill="1" applyBorder="1" applyAlignment="1" applyProtection="1">
      <alignment horizontal="center" vertical="center" shrinkToFit="1"/>
      <protection locked="0"/>
    </xf>
    <xf numFmtId="195" fontId="41" fillId="2" borderId="45" xfId="3" applyNumberFormat="1" applyFont="1" applyFill="1" applyBorder="1" applyAlignment="1">
      <alignment horizontal="center" vertical="center" wrapText="1"/>
    </xf>
    <xf numFmtId="195" fontId="41" fillId="2" borderId="46" xfId="3" applyNumberFormat="1" applyFont="1" applyFill="1" applyBorder="1" applyAlignment="1">
      <alignment horizontal="center" vertical="center" wrapText="1"/>
    </xf>
    <xf numFmtId="195" fontId="41" fillId="2" borderId="205" xfId="3" applyNumberFormat="1" applyFont="1" applyFill="1" applyBorder="1" applyAlignment="1">
      <alignment horizontal="center" vertical="center" wrapText="1"/>
    </xf>
    <xf numFmtId="195" fontId="41" fillId="2" borderId="47" xfId="3" applyNumberFormat="1" applyFont="1" applyFill="1" applyBorder="1" applyAlignment="1">
      <alignment horizontal="center" vertical="center" wrapText="1"/>
    </xf>
    <xf numFmtId="195" fontId="41" fillId="2" borderId="48" xfId="3" applyNumberFormat="1" applyFont="1" applyFill="1" applyBorder="1" applyAlignment="1">
      <alignment horizontal="center" vertical="center" wrapText="1"/>
    </xf>
    <xf numFmtId="195" fontId="41" fillId="2" borderId="206" xfId="3" applyNumberFormat="1" applyFont="1" applyFill="1" applyBorder="1" applyAlignment="1">
      <alignment horizontal="center" vertical="center" wrapText="1"/>
    </xf>
    <xf numFmtId="195" fontId="41" fillId="2" borderId="207" xfId="3" applyNumberFormat="1" applyFont="1" applyFill="1" applyBorder="1" applyAlignment="1">
      <alignment horizontal="center" vertical="center" wrapText="1"/>
    </xf>
    <xf numFmtId="195" fontId="41" fillId="2" borderId="195" xfId="3" applyNumberFormat="1" applyFont="1" applyFill="1" applyBorder="1" applyAlignment="1">
      <alignment horizontal="center" vertical="center" wrapText="1"/>
    </xf>
    <xf numFmtId="195" fontId="41" fillId="2" borderId="208" xfId="3" applyNumberFormat="1" applyFont="1" applyFill="1" applyBorder="1" applyAlignment="1">
      <alignment horizontal="center" vertical="center" wrapText="1"/>
    </xf>
    <xf numFmtId="196" fontId="41" fillId="0" borderId="45" xfId="3" applyNumberFormat="1" applyFont="1" applyFill="1" applyBorder="1" applyAlignment="1" applyProtection="1">
      <alignment horizontal="center" wrapText="1"/>
      <protection locked="0"/>
    </xf>
    <xf numFmtId="196" fontId="41" fillId="0" borderId="46" xfId="3" applyNumberFormat="1" applyFont="1" applyFill="1" applyBorder="1" applyAlignment="1" applyProtection="1">
      <alignment horizontal="center" wrapText="1"/>
      <protection locked="0"/>
    </xf>
    <xf numFmtId="196" fontId="41" fillId="0" borderId="205" xfId="3" applyNumberFormat="1" applyFont="1" applyFill="1" applyBorder="1" applyAlignment="1" applyProtection="1">
      <alignment horizontal="center" wrapText="1"/>
      <protection locked="0"/>
    </xf>
    <xf numFmtId="196" fontId="41" fillId="0" borderId="207" xfId="3" applyNumberFormat="1" applyFont="1" applyFill="1" applyBorder="1" applyAlignment="1" applyProtection="1">
      <alignment horizontal="center" wrapText="1"/>
      <protection locked="0"/>
    </xf>
    <xf numFmtId="196" fontId="41" fillId="0" borderId="195" xfId="3" applyNumberFormat="1" applyFont="1" applyFill="1" applyBorder="1" applyAlignment="1" applyProtection="1">
      <alignment horizontal="center" wrapText="1"/>
      <protection locked="0"/>
    </xf>
    <xf numFmtId="196" fontId="41" fillId="0" borderId="208" xfId="3" applyNumberFormat="1" applyFont="1" applyFill="1" applyBorder="1" applyAlignment="1" applyProtection="1">
      <alignment horizontal="center" wrapText="1"/>
      <protection locked="0"/>
    </xf>
    <xf numFmtId="0" fontId="16" fillId="0" borderId="0" xfId="0" applyFont="1" applyFill="1" applyAlignment="1">
      <alignment horizontal="center" vertical="center"/>
    </xf>
    <xf numFmtId="193" fontId="17" fillId="0" borderId="1" xfId="9" applyNumberFormat="1" applyFont="1" applyFill="1" applyBorder="1" applyAlignment="1">
      <alignment vertical="center"/>
    </xf>
    <xf numFmtId="193" fontId="17" fillId="0" borderId="28" xfId="9" applyNumberFormat="1" applyFont="1" applyFill="1" applyBorder="1" applyAlignment="1">
      <alignment vertical="center"/>
    </xf>
    <xf numFmtId="193" fontId="17" fillId="0" borderId="2" xfId="9" applyNumberFormat="1" applyFont="1" applyFill="1" applyBorder="1" applyAlignment="1">
      <alignment vertical="center"/>
    </xf>
    <xf numFmtId="3" fontId="17" fillId="0" borderId="1" xfId="9" applyNumberFormat="1" applyFont="1" applyBorder="1" applyAlignment="1">
      <alignment vertical="center"/>
    </xf>
    <xf numFmtId="3" fontId="17" fillId="0" borderId="2" xfId="9" applyNumberFormat="1" applyFont="1" applyBorder="1" applyAlignment="1">
      <alignment vertical="center"/>
    </xf>
    <xf numFmtId="193" fontId="17" fillId="0" borderId="11" xfId="9" applyNumberFormat="1" applyFont="1" applyBorder="1" applyAlignment="1">
      <alignment horizontal="left" vertical="center"/>
    </xf>
    <xf numFmtId="3" fontId="17" fillId="0" borderId="11" xfId="9" applyNumberFormat="1" applyFont="1" applyBorder="1" applyAlignment="1">
      <alignment horizontal="left" vertical="center"/>
    </xf>
    <xf numFmtId="3" fontId="13" fillId="0" borderId="11" xfId="9" applyNumberFormat="1" applyFont="1" applyBorder="1" applyAlignment="1">
      <alignment horizontal="left" vertical="center"/>
    </xf>
    <xf numFmtId="3" fontId="20" fillId="0" borderId="11" xfId="9" applyNumberFormat="1" applyFont="1" applyBorder="1" applyAlignment="1">
      <alignment horizontal="left" vertical="center"/>
    </xf>
    <xf numFmtId="0" fontId="16" fillId="0" borderId="184" xfId="0" applyFont="1" applyBorder="1" applyAlignment="1">
      <alignment horizontal="center" vertical="center"/>
    </xf>
    <xf numFmtId="0" fontId="16" fillId="0" borderId="185" xfId="0" applyFont="1" applyBorder="1" applyAlignment="1">
      <alignment horizontal="center" vertical="center"/>
    </xf>
    <xf numFmtId="0" fontId="16" fillId="0" borderId="186" xfId="0" applyFont="1" applyBorder="1" applyAlignment="1">
      <alignment horizontal="center" vertical="center"/>
    </xf>
    <xf numFmtId="3" fontId="17" fillId="0" borderId="1" xfId="9" quotePrefix="1" applyNumberFormat="1" applyFont="1" applyBorder="1" applyAlignment="1">
      <alignment vertical="center"/>
    </xf>
    <xf numFmtId="3" fontId="17" fillId="0" borderId="28" xfId="9" quotePrefix="1" applyNumberFormat="1" applyFont="1" applyBorder="1" applyAlignment="1">
      <alignment vertical="center"/>
    </xf>
    <xf numFmtId="3" fontId="17" fillId="0" borderId="2" xfId="9" quotePrefix="1" applyNumberFormat="1" applyFont="1" applyBorder="1" applyAlignment="1">
      <alignment vertical="center"/>
    </xf>
    <xf numFmtId="3" fontId="17" fillId="0" borderId="11" xfId="9" quotePrefix="1" applyNumberFormat="1" applyFont="1" applyFill="1" applyBorder="1" applyAlignment="1">
      <alignment horizontal="left" vertical="center"/>
    </xf>
    <xf numFmtId="3" fontId="17" fillId="0" borderId="11" xfId="9" quotePrefix="1" applyNumberFormat="1" applyFont="1" applyBorder="1" applyAlignment="1">
      <alignment horizontal="left" vertical="center"/>
    </xf>
    <xf numFmtId="185" fontId="35" fillId="0" borderId="2" xfId="6" applyNumberFormat="1" applyFont="1" applyFill="1" applyBorder="1" applyAlignment="1">
      <alignment horizontal="center" vertical="center" wrapText="1"/>
    </xf>
    <xf numFmtId="188" fontId="9" fillId="0" borderId="28" xfId="6" applyNumberFormat="1" applyFont="1" applyFill="1" applyBorder="1" applyAlignment="1">
      <alignment vertical="top" wrapText="1"/>
    </xf>
    <xf numFmtId="188" fontId="9" fillId="0" borderId="2" xfId="6" applyNumberFormat="1" applyFont="1" applyFill="1" applyBorder="1" applyAlignment="1">
      <alignment vertical="top" wrapText="1"/>
    </xf>
    <xf numFmtId="184" fontId="9" fillId="0" borderId="28" xfId="6" applyNumberFormat="1" applyFont="1" applyFill="1" applyBorder="1" applyAlignment="1">
      <alignment horizontal="center" vertical="center"/>
    </xf>
    <xf numFmtId="185" fontId="9" fillId="0" borderId="1" xfId="6" applyNumberFormat="1" applyFont="1" applyFill="1" applyBorder="1" applyAlignment="1">
      <alignment vertical="center"/>
    </xf>
    <xf numFmtId="185" fontId="9" fillId="0" borderId="28" xfId="6" applyNumberFormat="1" applyFont="1" applyFill="1" applyBorder="1" applyAlignment="1">
      <alignment vertical="center"/>
    </xf>
    <xf numFmtId="185" fontId="9" fillId="0" borderId="2" xfId="6" applyNumberFormat="1" applyFont="1" applyFill="1" applyBorder="1" applyAlignment="1">
      <alignment vertical="center"/>
    </xf>
    <xf numFmtId="186" fontId="9" fillId="0" borderId="28" xfId="6" applyNumberFormat="1" applyFont="1" applyFill="1" applyBorder="1" applyAlignment="1">
      <alignment horizontal="center" vertical="center"/>
    </xf>
    <xf numFmtId="185" fontId="9" fillId="0" borderId="1" xfId="6" applyNumberFormat="1" applyFont="1" applyFill="1" applyBorder="1" applyAlignment="1">
      <alignment wrapText="1"/>
    </xf>
    <xf numFmtId="185" fontId="9" fillId="0" borderId="28" xfId="6" applyNumberFormat="1" applyFont="1" applyFill="1" applyBorder="1" applyAlignment="1">
      <alignment wrapText="1"/>
    </xf>
    <xf numFmtId="185" fontId="9" fillId="0" borderId="174" xfId="6" applyNumberFormat="1" applyFont="1" applyFill="1" applyBorder="1" applyAlignment="1">
      <alignment horizontal="center" vertical="center" wrapText="1"/>
    </xf>
    <xf numFmtId="185" fontId="9" fillId="0" borderId="170" xfId="6" applyNumberFormat="1" applyFont="1" applyFill="1" applyBorder="1" applyAlignment="1">
      <alignment horizontal="center" vertical="center" wrapText="1"/>
    </xf>
    <xf numFmtId="185" fontId="9" fillId="0" borderId="181" xfId="6" applyNumberFormat="1" applyFont="1" applyFill="1" applyBorder="1" applyAlignment="1">
      <alignment horizontal="center" vertical="center" wrapText="1"/>
    </xf>
    <xf numFmtId="186" fontId="9" fillId="0" borderId="1" xfId="6" applyNumberFormat="1" applyFont="1" applyFill="1" applyBorder="1" applyAlignment="1">
      <alignment vertical="center"/>
    </xf>
    <xf numFmtId="186" fontId="9" fillId="0" borderId="28" xfId="6" applyNumberFormat="1" applyFont="1" applyFill="1" applyBorder="1" applyAlignment="1">
      <alignment vertical="center"/>
    </xf>
    <xf numFmtId="186" fontId="9" fillId="0" borderId="2" xfId="6" applyNumberFormat="1" applyFont="1" applyFill="1" applyBorder="1" applyAlignment="1">
      <alignment vertical="center"/>
    </xf>
    <xf numFmtId="0" fontId="9" fillId="0" borderId="176" xfId="6" applyFont="1" applyFill="1" applyBorder="1" applyAlignment="1">
      <alignment horizontal="center" vertical="center"/>
    </xf>
    <xf numFmtId="0" fontId="9" fillId="0" borderId="178" xfId="6" applyFont="1" applyFill="1" applyBorder="1" applyAlignment="1">
      <alignment horizontal="center" vertical="center"/>
    </xf>
    <xf numFmtId="3" fontId="9" fillId="0" borderId="7" xfId="6" applyNumberFormat="1" applyFont="1" applyFill="1" applyBorder="1" applyAlignment="1">
      <alignment vertical="center" wrapText="1"/>
    </xf>
    <xf numFmtId="0" fontId="9" fillId="0" borderId="12" xfId="6" applyFont="1" applyFill="1" applyBorder="1" applyAlignment="1">
      <alignment vertical="center"/>
    </xf>
    <xf numFmtId="3" fontId="9" fillId="0" borderId="171" xfId="6" applyNumberFormat="1" applyFont="1" applyFill="1" applyBorder="1" applyAlignment="1">
      <alignment horizontal="center" vertical="center" wrapText="1"/>
    </xf>
    <xf numFmtId="3" fontId="9" fillId="0" borderId="176" xfId="6" applyNumberFormat="1" applyFont="1" applyFill="1" applyBorder="1" applyAlignment="1">
      <alignment horizontal="center" vertical="center" wrapText="1"/>
    </xf>
    <xf numFmtId="184" fontId="9" fillId="0" borderId="5" xfId="6" applyNumberFormat="1" applyFont="1" applyFill="1" applyBorder="1" applyAlignment="1">
      <alignment horizontal="center" vertical="center"/>
    </xf>
    <xf numFmtId="184" fontId="9" fillId="0" borderId="0" xfId="6" applyNumberFormat="1" applyFont="1" applyFill="1" applyBorder="1" applyAlignment="1">
      <alignment horizontal="center" vertical="center"/>
    </xf>
    <xf numFmtId="186" fontId="9" fillId="0" borderId="6" xfId="6" applyNumberFormat="1" applyFont="1" applyFill="1" applyBorder="1" applyAlignment="1">
      <alignment horizontal="center" vertical="center"/>
    </xf>
    <xf numFmtId="185" fontId="9" fillId="0" borderId="3" xfId="6" applyNumberFormat="1" applyFont="1" applyFill="1" applyBorder="1" applyAlignment="1">
      <alignment horizontal="center" vertical="center" wrapText="1"/>
    </xf>
    <xf numFmtId="185" fontId="9" fillId="0" borderId="5" xfId="6" applyNumberFormat="1" applyFont="1" applyFill="1" applyBorder="1" applyAlignment="1">
      <alignment horizontal="center" vertical="center" wrapText="1"/>
    </xf>
    <xf numFmtId="185" fontId="9" fillId="0" borderId="7" xfId="6" applyNumberFormat="1" applyFont="1" applyFill="1" applyBorder="1" applyAlignment="1">
      <alignment horizontal="center" vertical="center" wrapText="1"/>
    </xf>
    <xf numFmtId="3" fontId="9" fillId="0" borderId="12" xfId="6" applyNumberFormat="1" applyFont="1" applyFill="1" applyBorder="1" applyAlignment="1">
      <alignment vertical="center" wrapText="1"/>
    </xf>
    <xf numFmtId="185" fontId="9" fillId="0" borderId="3" xfId="6" applyNumberFormat="1" applyFont="1" applyFill="1" applyBorder="1" applyAlignment="1">
      <alignment vertical="center"/>
    </xf>
    <xf numFmtId="185" fontId="9" fillId="0" borderId="183" xfId="6" applyNumberFormat="1" applyFont="1" applyFill="1" applyBorder="1" applyAlignment="1">
      <alignment vertical="center"/>
    </xf>
    <xf numFmtId="188" fontId="9" fillId="0" borderId="28" xfId="6" applyNumberFormat="1" applyFont="1" applyFill="1" applyBorder="1" applyAlignment="1">
      <alignment vertical="center" wrapText="1"/>
    </xf>
    <xf numFmtId="188" fontId="9" fillId="2" borderId="28" xfId="6" applyNumberFormat="1" applyFont="1" applyFill="1" applyBorder="1" applyAlignment="1">
      <alignment vertical="center" wrapText="1"/>
    </xf>
    <xf numFmtId="185" fontId="9" fillId="0" borderId="28" xfId="6" applyNumberFormat="1" applyFont="1" applyFill="1" applyBorder="1" applyAlignment="1">
      <alignment vertical="center" wrapText="1"/>
    </xf>
    <xf numFmtId="185" fontId="9" fillId="2" borderId="28" xfId="6" applyNumberFormat="1" applyFont="1" applyFill="1" applyBorder="1" applyAlignment="1">
      <alignment vertical="center" wrapText="1"/>
    </xf>
    <xf numFmtId="185" fontId="9" fillId="0" borderId="179" xfId="6" applyNumberFormat="1" applyFont="1" applyFill="1" applyBorder="1" applyAlignment="1">
      <alignment vertical="center"/>
    </xf>
    <xf numFmtId="185" fontId="9" fillId="0" borderId="7" xfId="6" applyNumberFormat="1" applyFont="1" applyFill="1" applyBorder="1" applyAlignment="1">
      <alignment vertical="center"/>
    </xf>
    <xf numFmtId="186" fontId="9" fillId="0" borderId="28" xfId="6" applyNumberFormat="1" applyFont="1" applyFill="1" applyBorder="1" applyAlignment="1">
      <alignment vertical="center" wrapText="1"/>
    </xf>
    <xf numFmtId="185" fontId="9" fillId="0" borderId="5" xfId="6" applyNumberFormat="1" applyFont="1" applyFill="1" applyBorder="1" applyAlignment="1">
      <alignment vertical="center"/>
    </xf>
    <xf numFmtId="3" fontId="9" fillId="0" borderId="1" xfId="6" applyNumberFormat="1" applyFont="1" applyFill="1" applyBorder="1" applyAlignment="1">
      <alignment horizontal="center" vertical="center" wrapText="1"/>
    </xf>
    <xf numFmtId="3" fontId="9" fillId="0" borderId="28" xfId="6" applyNumberFormat="1" applyFont="1" applyFill="1" applyBorder="1" applyAlignment="1">
      <alignment horizontal="center" vertical="center" wrapText="1"/>
    </xf>
    <xf numFmtId="3" fontId="9" fillId="0" borderId="2" xfId="6" applyNumberFormat="1" applyFont="1" applyFill="1" applyBorder="1" applyAlignment="1">
      <alignment horizontal="center" vertical="center" wrapText="1"/>
    </xf>
    <xf numFmtId="184" fontId="9" fillId="0" borderId="6" xfId="6" applyNumberFormat="1" applyFont="1" applyFill="1" applyBorder="1" applyAlignment="1">
      <alignment horizontal="center" vertical="center"/>
    </xf>
    <xf numFmtId="3" fontId="9" fillId="0" borderId="0" xfId="6" applyNumberFormat="1" applyFont="1" applyFill="1" applyBorder="1" applyAlignment="1">
      <alignment horizontal="center" vertical="center"/>
    </xf>
    <xf numFmtId="0" fontId="9" fillId="0" borderId="176" xfId="6" applyFont="1" applyBorder="1" applyAlignment="1">
      <alignment horizontal="center" vertical="center"/>
    </xf>
    <xf numFmtId="0" fontId="9" fillId="0" borderId="178" xfId="6" applyFont="1" applyBorder="1" applyAlignment="1">
      <alignment horizontal="center" vertical="center"/>
    </xf>
    <xf numFmtId="188" fontId="35" fillId="0" borderId="5" xfId="6" applyNumberFormat="1" applyFont="1" applyFill="1" applyBorder="1" applyAlignment="1">
      <alignment vertical="top" wrapText="1"/>
    </xf>
    <xf numFmtId="188" fontId="35" fillId="0" borderId="7" xfId="6" applyNumberFormat="1" applyFont="1" applyFill="1" applyBorder="1" applyAlignment="1">
      <alignment vertical="top" wrapText="1"/>
    </xf>
    <xf numFmtId="188" fontId="35" fillId="0" borderId="169" xfId="6" applyNumberFormat="1" applyFont="1" applyFill="1" applyBorder="1" applyAlignment="1">
      <alignment vertical="top" wrapText="1"/>
    </xf>
    <xf numFmtId="188" fontId="35" fillId="0" borderId="182" xfId="6" applyNumberFormat="1" applyFont="1" applyFill="1" applyBorder="1" applyAlignment="1">
      <alignment vertical="top" wrapText="1"/>
    </xf>
    <xf numFmtId="188" fontId="35" fillId="0" borderId="0" xfId="6" applyNumberFormat="1" applyFont="1" applyFill="1" applyBorder="1" applyAlignment="1">
      <alignment vertical="top" wrapText="1"/>
    </xf>
    <xf numFmtId="188" fontId="35" fillId="0" borderId="8" xfId="6" applyNumberFormat="1" applyFont="1" applyFill="1" applyBorder="1" applyAlignment="1">
      <alignment vertical="top" wrapText="1"/>
    </xf>
    <xf numFmtId="188" fontId="9" fillId="2" borderId="28" xfId="6" applyNumberFormat="1" applyFont="1" applyFill="1" applyBorder="1" applyAlignment="1">
      <alignment vertical="top" wrapText="1"/>
    </xf>
    <xf numFmtId="188" fontId="9" fillId="2" borderId="2" xfId="6" applyNumberFormat="1" applyFont="1" applyFill="1" applyBorder="1" applyAlignment="1">
      <alignment vertical="top" wrapText="1"/>
    </xf>
    <xf numFmtId="186" fontId="35" fillId="0" borderId="5" xfId="6" applyNumberFormat="1" applyFont="1" applyFill="1" applyBorder="1" applyAlignment="1">
      <alignment horizontal="center" vertical="center"/>
    </xf>
    <xf numFmtId="185" fontId="35" fillId="0" borderId="3" xfId="6" applyNumberFormat="1" applyFont="1" applyFill="1" applyBorder="1" applyAlignment="1">
      <alignment wrapText="1"/>
    </xf>
    <xf numFmtId="185" fontId="35" fillId="0" borderId="5" xfId="6" applyNumberFormat="1" applyFont="1" applyFill="1" applyBorder="1" applyAlignment="1">
      <alignment wrapText="1"/>
    </xf>
    <xf numFmtId="185" fontId="35" fillId="0" borderId="175" xfId="6" applyNumberFormat="1" applyFont="1" applyFill="1" applyBorder="1" applyAlignment="1">
      <alignment wrapText="1"/>
    </xf>
    <xf numFmtId="185" fontId="35" fillId="0" borderId="169" xfId="6" applyNumberFormat="1" applyFont="1" applyFill="1" applyBorder="1" applyAlignment="1">
      <alignment wrapText="1"/>
    </xf>
    <xf numFmtId="185" fontId="35" fillId="0" borderId="4" xfId="6" applyNumberFormat="1" applyFont="1" applyFill="1" applyBorder="1" applyAlignment="1">
      <alignment wrapText="1"/>
    </xf>
    <xf numFmtId="185" fontId="35" fillId="0" borderId="0" xfId="6" applyNumberFormat="1" applyFont="1" applyFill="1" applyBorder="1" applyAlignment="1">
      <alignment wrapText="1"/>
    </xf>
    <xf numFmtId="185" fontId="9" fillId="2" borderId="28" xfId="6" applyNumberFormat="1" applyFont="1" applyFill="1" applyBorder="1" applyAlignment="1">
      <alignment wrapText="1"/>
    </xf>
    <xf numFmtId="186" fontId="35" fillId="0" borderId="28" xfId="6" applyNumberFormat="1" applyFont="1" applyFill="1" applyBorder="1" applyAlignment="1">
      <alignment horizontal="center" vertical="center"/>
    </xf>
    <xf numFmtId="185" fontId="35" fillId="0" borderId="1" xfId="6" applyNumberFormat="1" applyFont="1" applyFill="1" applyBorder="1" applyAlignment="1">
      <alignment vertical="center" wrapText="1"/>
    </xf>
    <xf numFmtId="185" fontId="35" fillId="0" borderId="2" xfId="6" applyNumberFormat="1" applyFont="1" applyFill="1" applyBorder="1" applyAlignment="1">
      <alignment vertical="center" wrapText="1"/>
    </xf>
    <xf numFmtId="186" fontId="35" fillId="0" borderId="6" xfId="6" applyNumberFormat="1" applyFont="1" applyFill="1" applyBorder="1" applyAlignment="1">
      <alignment horizontal="center" vertical="center"/>
    </xf>
    <xf numFmtId="185" fontId="35" fillId="0" borderId="1" xfId="6" applyNumberFormat="1" applyFont="1" applyFill="1" applyBorder="1" applyAlignment="1">
      <alignment vertical="center"/>
    </xf>
    <xf numFmtId="185" fontId="35" fillId="0" borderId="28" xfId="6" applyNumberFormat="1" applyFont="1" applyFill="1" applyBorder="1" applyAlignment="1">
      <alignment vertical="center"/>
    </xf>
    <xf numFmtId="185" fontId="35" fillId="0" borderId="2" xfId="6" applyNumberFormat="1" applyFont="1" applyFill="1" applyBorder="1" applyAlignment="1">
      <alignment vertical="center"/>
    </xf>
    <xf numFmtId="184" fontId="35" fillId="0" borderId="28" xfId="6" applyNumberFormat="1" applyFont="1" applyFill="1" applyBorder="1" applyAlignment="1">
      <alignment horizontal="center" vertical="center"/>
    </xf>
    <xf numFmtId="186" fontId="35" fillId="0" borderId="1" xfId="6" applyNumberFormat="1" applyFont="1" applyFill="1" applyBorder="1" applyAlignment="1">
      <alignment vertical="center"/>
    </xf>
    <xf numFmtId="186" fontId="35" fillId="0" borderId="28" xfId="6" applyNumberFormat="1" applyFont="1" applyFill="1" applyBorder="1" applyAlignment="1">
      <alignment vertical="center"/>
    </xf>
    <xf numFmtId="186" fontId="35" fillId="0" borderId="2" xfId="6" applyNumberFormat="1" applyFont="1" applyFill="1" applyBorder="1" applyAlignment="1">
      <alignment vertical="center"/>
    </xf>
    <xf numFmtId="185" fontId="35" fillId="0" borderId="174" xfId="6" applyNumberFormat="1" applyFont="1" applyFill="1" applyBorder="1" applyAlignment="1">
      <alignment horizontal="center" vertical="center" wrapText="1"/>
    </xf>
    <xf numFmtId="185" fontId="35" fillId="0" borderId="170" xfId="6" applyNumberFormat="1" applyFont="1" applyFill="1" applyBorder="1" applyAlignment="1">
      <alignment horizontal="center" vertical="center" wrapText="1"/>
    </xf>
    <xf numFmtId="185" fontId="35" fillId="0" borderId="181" xfId="6" applyNumberFormat="1" applyFont="1" applyFill="1" applyBorder="1" applyAlignment="1">
      <alignment horizontal="center" vertical="center" wrapText="1"/>
    </xf>
    <xf numFmtId="197" fontId="35" fillId="0" borderId="1" xfId="6" applyNumberFormat="1" applyFont="1" applyFill="1" applyBorder="1" applyAlignment="1">
      <alignment vertical="center"/>
    </xf>
    <xf numFmtId="197" fontId="35" fillId="0" borderId="28" xfId="6" applyNumberFormat="1" applyFont="1" applyFill="1" applyBorder="1" applyAlignment="1">
      <alignment vertical="center"/>
    </xf>
    <xf numFmtId="197" fontId="35" fillId="0" borderId="2" xfId="6" applyNumberFormat="1" applyFont="1" applyFill="1" applyBorder="1" applyAlignment="1">
      <alignment vertical="center"/>
    </xf>
    <xf numFmtId="198" fontId="35" fillId="0" borderId="1" xfId="6" applyNumberFormat="1" applyFont="1" applyFill="1" applyBorder="1" applyAlignment="1">
      <alignment vertical="center"/>
    </xf>
    <xf numFmtId="198" fontId="35" fillId="0" borderId="28" xfId="6" applyNumberFormat="1" applyFont="1" applyFill="1" applyBorder="1" applyAlignment="1">
      <alignment vertical="center"/>
    </xf>
    <xf numFmtId="198" fontId="35" fillId="0" borderId="2" xfId="6" applyNumberFormat="1" applyFont="1" applyFill="1" applyBorder="1" applyAlignment="1">
      <alignment vertical="center"/>
    </xf>
    <xf numFmtId="3" fontId="9" fillId="0" borderId="7" xfId="6" applyNumberFormat="1" applyFont="1" applyBorder="1" applyAlignment="1">
      <alignment vertical="center" wrapText="1"/>
    </xf>
    <xf numFmtId="0" fontId="9" fillId="0" borderId="12" xfId="6" applyFont="1" applyBorder="1" applyAlignment="1">
      <alignment vertical="center"/>
    </xf>
    <xf numFmtId="3" fontId="9" fillId="0" borderId="171" xfId="6" applyNumberFormat="1" applyFont="1" applyBorder="1" applyAlignment="1">
      <alignment horizontal="center" vertical="center" wrapText="1"/>
    </xf>
    <xf numFmtId="3" fontId="9" fillId="0" borderId="176" xfId="6" applyNumberFormat="1" applyFont="1" applyBorder="1" applyAlignment="1">
      <alignment horizontal="center" vertical="center" wrapText="1"/>
    </xf>
    <xf numFmtId="184" fontId="9" fillId="0" borderId="5" xfId="6" applyNumberFormat="1" applyFont="1" applyBorder="1" applyAlignment="1">
      <alignment horizontal="center" vertical="center"/>
    </xf>
    <xf numFmtId="184" fontId="9" fillId="0" borderId="0" xfId="6" applyNumberFormat="1" applyFont="1" applyAlignment="1">
      <alignment horizontal="center" vertical="center"/>
    </xf>
    <xf numFmtId="186" fontId="9" fillId="0" borderId="6" xfId="6" applyNumberFormat="1" applyFont="1" applyBorder="1" applyAlignment="1">
      <alignment horizontal="center" vertical="center"/>
    </xf>
    <xf numFmtId="185" fontId="35" fillId="0" borderId="3" xfId="6" applyNumberFormat="1" applyFont="1" applyFill="1" applyBorder="1" applyAlignment="1">
      <alignment horizontal="center" vertical="center" wrapText="1"/>
    </xf>
    <xf numFmtId="185" fontId="35" fillId="0" borderId="5" xfId="6" applyNumberFormat="1" applyFont="1" applyFill="1" applyBorder="1" applyAlignment="1">
      <alignment horizontal="center" vertical="center" wrapText="1"/>
    </xf>
    <xf numFmtId="185" fontId="35" fillId="0" borderId="7" xfId="6" applyNumberFormat="1" applyFont="1" applyFill="1" applyBorder="1" applyAlignment="1">
      <alignment horizontal="center" vertical="center" wrapText="1"/>
    </xf>
    <xf numFmtId="3" fontId="9" fillId="0" borderId="12" xfId="6" applyNumberFormat="1" applyFont="1" applyBorder="1" applyAlignment="1">
      <alignment vertical="center" wrapText="1"/>
    </xf>
    <xf numFmtId="188" fontId="9" fillId="2" borderId="28" xfId="6" applyNumberFormat="1" applyFont="1" applyFill="1" applyBorder="1" applyAlignment="1">
      <alignment horizontal="right" vertical="center" wrapText="1"/>
    </xf>
    <xf numFmtId="188" fontId="35" fillId="2" borderId="28" xfId="6" applyNumberFormat="1" applyFont="1" applyFill="1" applyBorder="1" applyAlignment="1">
      <alignment vertical="center" wrapText="1"/>
    </xf>
    <xf numFmtId="185" fontId="35" fillId="2" borderId="28" xfId="6" applyNumberFormat="1" applyFont="1" applyFill="1" applyBorder="1" applyAlignment="1">
      <alignment vertical="center" wrapText="1"/>
    </xf>
    <xf numFmtId="184" fontId="9" fillId="0" borderId="28" xfId="6" applyNumberFormat="1" applyFont="1" applyBorder="1" applyAlignment="1">
      <alignment horizontal="center" vertical="center"/>
    </xf>
    <xf numFmtId="186" fontId="9" fillId="0" borderId="28" xfId="6" applyNumberFormat="1" applyFont="1" applyBorder="1" applyAlignment="1">
      <alignment horizontal="center" vertical="center"/>
    </xf>
    <xf numFmtId="185" fontId="35" fillId="0" borderId="28" xfId="6" applyNumberFormat="1" applyFont="1" applyFill="1" applyBorder="1" applyAlignment="1">
      <alignment vertical="center" wrapText="1"/>
    </xf>
    <xf numFmtId="186" fontId="35" fillId="0" borderId="28" xfId="6" applyNumberFormat="1" applyFont="1" applyFill="1" applyBorder="1" applyAlignment="1">
      <alignment vertical="center" wrapText="1"/>
    </xf>
    <xf numFmtId="185" fontId="9" fillId="2" borderId="1" xfId="6" applyNumberFormat="1" applyFont="1" applyFill="1" applyBorder="1" applyAlignment="1">
      <alignment wrapText="1"/>
    </xf>
    <xf numFmtId="3" fontId="9" fillId="0" borderId="1" xfId="6" applyNumberFormat="1" applyFont="1" applyBorder="1" applyAlignment="1">
      <alignment horizontal="center" vertical="center" wrapText="1"/>
    </xf>
    <xf numFmtId="3" fontId="9" fillId="0" borderId="28" xfId="6" applyNumberFormat="1" applyFont="1" applyBorder="1" applyAlignment="1">
      <alignment horizontal="center" vertical="center" wrapText="1"/>
    </xf>
    <xf numFmtId="3" fontId="9" fillId="0" borderId="2" xfId="6" applyNumberFormat="1" applyFont="1" applyBorder="1" applyAlignment="1">
      <alignment horizontal="center" vertical="center" wrapText="1"/>
    </xf>
    <xf numFmtId="184" fontId="9" fillId="0" borderId="0" xfId="6" applyNumberFormat="1" applyFont="1" applyBorder="1" applyAlignment="1">
      <alignment horizontal="center" vertical="center"/>
    </xf>
    <xf numFmtId="184" fontId="9" fillId="0" borderId="6" xfId="6" applyNumberFormat="1" applyFont="1" applyBorder="1" applyAlignment="1">
      <alignment horizontal="center" vertical="center"/>
    </xf>
    <xf numFmtId="3" fontId="9" fillId="0" borderId="3" xfId="6" applyNumberFormat="1" applyFont="1" applyBorder="1" applyAlignment="1">
      <alignment vertical="center" wrapText="1"/>
    </xf>
    <xf numFmtId="0" fontId="9" fillId="0" borderId="5" xfId="6" applyFont="1" applyBorder="1" applyAlignment="1">
      <alignment vertical="center"/>
    </xf>
    <xf numFmtId="3" fontId="9" fillId="0" borderId="5" xfId="6" applyNumberFormat="1" applyFont="1" applyBorder="1" applyAlignment="1">
      <alignment vertical="center" wrapText="1"/>
    </xf>
    <xf numFmtId="0" fontId="9" fillId="0" borderId="7" xfId="6" applyFont="1" applyBorder="1" applyAlignment="1">
      <alignment vertical="center"/>
    </xf>
    <xf numFmtId="3" fontId="9" fillId="0" borderId="1" xfId="6" applyNumberFormat="1" applyFont="1" applyBorder="1" applyAlignment="1">
      <alignment vertical="center" wrapText="1"/>
    </xf>
    <xf numFmtId="0" fontId="9" fillId="0" borderId="28" xfId="6" applyFont="1" applyBorder="1" applyAlignment="1">
      <alignment vertical="center"/>
    </xf>
    <xf numFmtId="0" fontId="9" fillId="0" borderId="2" xfId="6" applyFont="1" applyBorder="1" applyAlignment="1">
      <alignment vertical="center"/>
    </xf>
    <xf numFmtId="188" fontId="35" fillId="2" borderId="169" xfId="6" applyNumberFormat="1" applyFont="1" applyFill="1" applyBorder="1" applyAlignment="1">
      <alignment vertical="top" wrapText="1"/>
    </xf>
    <xf numFmtId="188" fontId="35" fillId="2" borderId="182" xfId="6" applyNumberFormat="1" applyFont="1" applyFill="1" applyBorder="1" applyAlignment="1">
      <alignment vertical="top" wrapText="1"/>
    </xf>
    <xf numFmtId="185" fontId="9" fillId="0" borderId="2" xfId="6" applyNumberFormat="1" applyFont="1" applyBorder="1" applyAlignment="1">
      <alignment horizontal="center" vertical="center" wrapText="1"/>
    </xf>
    <xf numFmtId="185" fontId="9" fillId="0" borderId="7" xfId="6" applyNumberFormat="1" applyFont="1" applyBorder="1" applyAlignment="1">
      <alignment horizontal="center" vertical="center" wrapText="1"/>
    </xf>
    <xf numFmtId="185" fontId="9" fillId="0" borderId="8" xfId="6" applyNumberFormat="1" applyFont="1" applyBorder="1" applyAlignment="1">
      <alignment horizontal="center" vertical="center" wrapText="1"/>
    </xf>
    <xf numFmtId="185" fontId="9" fillId="0" borderId="13" xfId="6" applyNumberFormat="1" applyFont="1" applyBorder="1" applyAlignment="1">
      <alignment horizontal="center" vertical="center" wrapText="1"/>
    </xf>
    <xf numFmtId="3" fontId="9" fillId="0" borderId="1" xfId="6" applyNumberFormat="1" applyFont="1" applyBorder="1" applyAlignment="1">
      <alignment horizontal="center" vertical="center" shrinkToFit="1"/>
    </xf>
    <xf numFmtId="3" fontId="9" fillId="0" borderId="28" xfId="6" applyNumberFormat="1" applyFont="1" applyBorder="1" applyAlignment="1">
      <alignment horizontal="center" vertical="center" shrinkToFit="1"/>
    </xf>
    <xf numFmtId="185" fontId="9" fillId="0" borderId="2" xfId="6" applyNumberFormat="1" applyFont="1" applyBorder="1" applyAlignment="1">
      <alignment horizontal="center" vertical="center"/>
    </xf>
    <xf numFmtId="186" fontId="9" fillId="0" borderId="6" xfId="6" applyNumberFormat="1" applyFont="1" applyBorder="1" applyAlignment="1">
      <alignment horizontal="center" vertical="center" wrapText="1"/>
    </xf>
    <xf numFmtId="186" fontId="9" fillId="0" borderId="1" xfId="6" applyNumberFormat="1" applyFont="1" applyBorder="1" applyAlignment="1">
      <alignment horizontal="center" vertical="center" wrapText="1"/>
    </xf>
    <xf numFmtId="186" fontId="9" fillId="0" borderId="28" xfId="6" applyNumberFormat="1" applyFont="1" applyBorder="1" applyAlignment="1">
      <alignment horizontal="center" vertical="center" wrapText="1"/>
    </xf>
    <xf numFmtId="185" fontId="9" fillId="0" borderId="165" xfId="6" applyNumberFormat="1" applyFont="1" applyBorder="1" applyAlignment="1">
      <alignment horizontal="center" vertical="center" wrapText="1"/>
    </xf>
    <xf numFmtId="185" fontId="9" fillId="0" borderId="166" xfId="6" applyNumberFormat="1" applyFont="1" applyBorder="1" applyAlignment="1">
      <alignment horizontal="center" vertical="center" wrapText="1"/>
    </xf>
    <xf numFmtId="185" fontId="9" fillId="0" borderId="167" xfId="6" applyNumberFormat="1" applyFont="1" applyBorder="1" applyAlignment="1">
      <alignment horizontal="center" vertical="center" wrapText="1"/>
    </xf>
    <xf numFmtId="3" fontId="9" fillId="0" borderId="11" xfId="6" applyNumberFormat="1" applyFont="1" applyBorder="1" applyAlignment="1">
      <alignment horizontal="center" vertical="center" wrapText="1"/>
    </xf>
    <xf numFmtId="3" fontId="9" fillId="0" borderId="11" xfId="6" applyNumberFormat="1" applyFont="1" applyBorder="1" applyAlignment="1">
      <alignment horizontal="center" vertical="center"/>
    </xf>
    <xf numFmtId="184" fontId="9" fillId="0" borderId="11" xfId="6" applyNumberFormat="1" applyFont="1" applyBorder="1" applyAlignment="1">
      <alignment horizontal="center" vertical="center"/>
    </xf>
    <xf numFmtId="3" fontId="9" fillId="0" borderId="12" xfId="6" applyNumberFormat="1" applyFont="1" applyBorder="1" applyAlignment="1">
      <alignment horizontal="center" vertical="center"/>
    </xf>
    <xf numFmtId="3" fontId="9" fillId="0" borderId="162" xfId="6" applyNumberFormat="1" applyFont="1" applyBorder="1" applyAlignment="1">
      <alignment horizontal="center" vertical="center" wrapText="1"/>
    </xf>
    <xf numFmtId="3" fontId="9" fillId="0" borderId="168" xfId="6" applyNumberFormat="1" applyFont="1" applyBorder="1" applyAlignment="1">
      <alignment horizontal="center" vertical="center" wrapText="1"/>
    </xf>
    <xf numFmtId="3" fontId="9" fillId="0" borderId="163" xfId="6" applyNumberFormat="1" applyFont="1" applyBorder="1" applyAlignment="1">
      <alignment horizontal="center" vertical="center" wrapText="1"/>
    </xf>
    <xf numFmtId="3" fontId="9" fillId="0" borderId="169" xfId="6" applyNumberFormat="1" applyFont="1" applyBorder="1" applyAlignment="1">
      <alignment horizontal="center" vertical="center" wrapText="1"/>
    </xf>
    <xf numFmtId="3" fontId="9" fillId="0" borderId="164" xfId="6" applyNumberFormat="1" applyFont="1" applyBorder="1" applyAlignment="1">
      <alignment horizontal="center" vertical="center" wrapText="1"/>
    </xf>
    <xf numFmtId="3" fontId="9" fillId="0" borderId="170" xfId="6" applyNumberFormat="1" applyFont="1" applyBorder="1" applyAlignment="1">
      <alignment horizontal="center" vertical="center" wrapText="1"/>
    </xf>
    <xf numFmtId="3" fontId="9" fillId="0" borderId="3" xfId="6" applyNumberFormat="1" applyFont="1" applyBorder="1" applyAlignment="1">
      <alignment horizontal="center" vertical="center" wrapText="1"/>
    </xf>
    <xf numFmtId="3" fontId="9" fillId="0" borderId="29" xfId="6" applyNumberFormat="1" applyFont="1" applyBorder="1" applyAlignment="1">
      <alignment horizontal="center" vertical="center" wrapText="1"/>
    </xf>
    <xf numFmtId="3" fontId="9" fillId="2" borderId="1" xfId="6" applyNumberFormat="1" applyFont="1" applyFill="1" applyBorder="1" applyAlignment="1">
      <alignment horizontal="center" vertical="center" wrapText="1"/>
    </xf>
    <xf numFmtId="3" fontId="9" fillId="2" borderId="28" xfId="6" applyNumberFormat="1" applyFont="1" applyFill="1" applyBorder="1" applyAlignment="1">
      <alignment horizontal="center" vertical="center" wrapText="1"/>
    </xf>
    <xf numFmtId="3" fontId="9" fillId="0" borderId="4" xfId="6" applyNumberFormat="1" applyFont="1" applyBorder="1" applyAlignment="1">
      <alignment horizontal="center" vertical="center" wrapText="1"/>
    </xf>
    <xf numFmtId="3" fontId="9" fillId="0" borderId="5" xfId="6" applyNumberFormat="1" applyFont="1" applyBorder="1" applyAlignment="1">
      <alignment horizontal="center" vertical="center" wrapText="1"/>
    </xf>
    <xf numFmtId="3" fontId="9" fillId="0" borderId="0" xfId="6" applyNumberFormat="1" applyFont="1" applyAlignment="1">
      <alignment horizontal="center" vertical="center" wrapText="1"/>
    </xf>
    <xf numFmtId="3" fontId="9" fillId="0" borderId="6" xfId="6" applyNumberFormat="1" applyFont="1" applyBorder="1" applyAlignment="1">
      <alignment horizontal="center" vertical="center" wrapText="1"/>
    </xf>
    <xf numFmtId="3" fontId="9" fillId="0" borderId="36" xfId="6" applyNumberFormat="1" applyFont="1" applyBorder="1" applyAlignment="1">
      <alignment horizontal="center" vertical="center" wrapText="1"/>
    </xf>
    <xf numFmtId="3" fontId="9" fillId="0" borderId="37" xfId="6" applyNumberFormat="1" applyFont="1" applyBorder="1" applyAlignment="1">
      <alignment horizontal="center" vertical="center" wrapText="1"/>
    </xf>
    <xf numFmtId="3" fontId="9" fillId="0" borderId="44" xfId="6" applyNumberFormat="1" applyFont="1" applyBorder="1" applyAlignment="1">
      <alignment horizontal="center" vertical="center" wrapText="1"/>
    </xf>
    <xf numFmtId="3" fontId="9" fillId="0" borderId="0" xfId="6" applyNumberFormat="1" applyFont="1" applyFill="1" applyBorder="1" applyAlignment="1">
      <alignment horizontal="center" vertical="center" wrapText="1"/>
    </xf>
    <xf numFmtId="3" fontId="9" fillId="0" borderId="3" xfId="6" applyNumberFormat="1" applyFont="1" applyBorder="1" applyAlignment="1">
      <alignment horizontal="center" vertical="center"/>
    </xf>
    <xf numFmtId="3" fontId="9" fillId="0" borderId="29" xfId="6" applyNumberFormat="1" applyFont="1" applyBorder="1" applyAlignment="1">
      <alignment horizontal="center" vertical="center"/>
    </xf>
    <xf numFmtId="3" fontId="9" fillId="0" borderId="5" xfId="6" applyNumberFormat="1" applyFont="1" applyBorder="1" applyAlignment="1">
      <alignment horizontal="center" vertical="center"/>
    </xf>
    <xf numFmtId="3" fontId="9" fillId="0" borderId="6" xfId="6" applyNumberFormat="1" applyFont="1" applyBorder="1" applyAlignment="1">
      <alignment horizontal="center" vertical="center"/>
    </xf>
    <xf numFmtId="3" fontId="9" fillId="0" borderId="4" xfId="6" applyNumberFormat="1" applyFont="1" applyBorder="1" applyAlignment="1">
      <alignment horizontal="center" vertical="center"/>
    </xf>
    <xf numFmtId="3" fontId="9" fillId="0" borderId="0" xfId="6" applyNumberFormat="1" applyFont="1" applyAlignment="1">
      <alignment horizontal="center" vertical="center"/>
    </xf>
    <xf numFmtId="3" fontId="9" fillId="0" borderId="1" xfId="6" applyNumberFormat="1" applyFont="1" applyBorder="1" applyAlignment="1">
      <alignment horizontal="center" vertical="center"/>
    </xf>
    <xf numFmtId="3" fontId="9" fillId="2" borderId="11" xfId="6" applyNumberFormat="1" applyFont="1" applyFill="1" applyBorder="1" applyAlignment="1">
      <alignment horizontal="center" vertical="center"/>
    </xf>
    <xf numFmtId="3" fontId="35" fillId="0" borderId="3" xfId="6" applyNumberFormat="1" applyFont="1" applyFill="1" applyBorder="1" applyAlignment="1">
      <alignment horizontal="center" vertical="center"/>
    </xf>
    <xf numFmtId="3" fontId="35" fillId="0" borderId="4" xfId="6" applyNumberFormat="1" applyFont="1" applyFill="1" applyBorder="1" applyAlignment="1">
      <alignment horizontal="center" vertical="center"/>
    </xf>
    <xf numFmtId="3" fontId="35" fillId="0" borderId="29" xfId="6" applyNumberFormat="1" applyFont="1" applyFill="1" applyBorder="1" applyAlignment="1">
      <alignment horizontal="center" vertical="center"/>
    </xf>
    <xf numFmtId="3" fontId="35" fillId="0" borderId="5" xfId="6" applyNumberFormat="1" applyFont="1" applyFill="1" applyBorder="1" applyAlignment="1">
      <alignment horizontal="center" vertical="center"/>
    </xf>
    <xf numFmtId="3" fontId="35" fillId="0" borderId="0" xfId="6" applyNumberFormat="1" applyFont="1" applyFill="1" applyBorder="1" applyAlignment="1">
      <alignment horizontal="center" vertical="center"/>
    </xf>
    <xf numFmtId="3" fontId="35" fillId="0" borderId="6" xfId="6" applyNumberFormat="1" applyFont="1" applyFill="1" applyBorder="1" applyAlignment="1">
      <alignment horizontal="center" vertical="center"/>
    </xf>
    <xf numFmtId="3" fontId="35" fillId="0" borderId="1" xfId="6" applyNumberFormat="1" applyFont="1" applyFill="1" applyBorder="1" applyAlignment="1">
      <alignment horizontal="center" vertical="center" shrinkToFit="1"/>
    </xf>
    <xf numFmtId="3" fontId="35" fillId="0" borderId="28" xfId="6" applyNumberFormat="1" applyFont="1" applyFill="1" applyBorder="1" applyAlignment="1">
      <alignment horizontal="center" vertical="center" shrinkToFit="1"/>
    </xf>
    <xf numFmtId="0" fontId="12" fillId="0" borderId="1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11" xfId="1" applyFont="1" applyBorder="1" applyAlignment="1">
      <alignment vertical="center" wrapText="1"/>
    </xf>
    <xf numFmtId="191" fontId="37" fillId="0" borderId="8" xfId="0" applyNumberFormat="1" applyFont="1" applyFill="1" applyBorder="1" applyAlignment="1">
      <alignment horizontal="center" vertical="top" wrapText="1"/>
    </xf>
    <xf numFmtId="191" fontId="37" fillId="0" borderId="13" xfId="0" applyNumberFormat="1" applyFont="1" applyFill="1" applyBorder="1" applyAlignment="1">
      <alignment horizontal="center" vertical="top" wrapText="1"/>
    </xf>
    <xf numFmtId="0" fontId="36" fillId="0" borderId="3" xfId="0" applyFont="1" applyFill="1" applyBorder="1" applyAlignment="1">
      <alignment vertical="center" wrapText="1"/>
    </xf>
    <xf numFmtId="0" fontId="36" fillId="0" borderId="4" xfId="0" applyFont="1" applyFill="1" applyBorder="1" applyAlignment="1">
      <alignment vertical="center" wrapText="1"/>
    </xf>
    <xf numFmtId="0" fontId="36" fillId="0" borderId="7" xfId="0" applyFont="1" applyFill="1" applyBorder="1" applyAlignment="1">
      <alignment vertical="center" wrapText="1"/>
    </xf>
    <xf numFmtId="0" fontId="36" fillId="0" borderId="8" xfId="0" applyFont="1" applyFill="1" applyBorder="1" applyAlignment="1">
      <alignment vertical="center" wrapText="1"/>
    </xf>
    <xf numFmtId="3" fontId="37" fillId="0" borderId="4" xfId="0" applyNumberFormat="1" applyFont="1" applyFill="1" applyBorder="1" applyAlignment="1">
      <alignment horizontal="left" wrapText="1"/>
    </xf>
    <xf numFmtId="191" fontId="37" fillId="0" borderId="11" xfId="0" applyNumberFormat="1" applyFont="1" applyFill="1" applyBorder="1" applyAlignment="1">
      <alignment horizontal="center" vertical="center" wrapText="1"/>
    </xf>
    <xf numFmtId="191" fontId="37" fillId="0" borderId="12" xfId="0" applyNumberFormat="1" applyFont="1" applyFill="1" applyBorder="1" applyAlignment="1">
      <alignment horizontal="center" vertical="center" wrapText="1"/>
    </xf>
    <xf numFmtId="0" fontId="13" fillId="0" borderId="0" xfId="1" applyFont="1" applyAlignment="1">
      <alignment horizontal="left" vertical="center"/>
    </xf>
    <xf numFmtId="0" fontId="12" fillId="0" borderId="29" xfId="1" applyFont="1" applyBorder="1" applyAlignment="1">
      <alignment vertical="center" wrapText="1"/>
    </xf>
    <xf numFmtId="0" fontId="0" fillId="0" borderId="6" xfId="1" applyFont="1" applyBorder="1" applyAlignment="1">
      <alignment vertical="center" wrapText="1"/>
    </xf>
    <xf numFmtId="0" fontId="0" fillId="0" borderId="13" xfId="1" applyFont="1" applyBorder="1" applyAlignment="1">
      <alignment vertical="center" wrapText="1"/>
    </xf>
    <xf numFmtId="185" fontId="37" fillId="0" borderId="0" xfId="8" applyNumberFormat="1" applyFont="1" applyFill="1" applyBorder="1" applyAlignment="1">
      <alignment horizontal="center" vertical="center"/>
    </xf>
    <xf numFmtId="190" fontId="37" fillId="0" borderId="0" xfId="8" applyNumberFormat="1" applyFont="1" applyFill="1" applyBorder="1" applyAlignment="1">
      <alignment horizontal="center" vertical="center"/>
    </xf>
    <xf numFmtId="0" fontId="37" fillId="0" borderId="8" xfId="0" applyFont="1" applyFill="1" applyBorder="1" applyAlignment="1">
      <alignment horizontal="right" vertical="center"/>
    </xf>
    <xf numFmtId="0" fontId="37" fillId="0" borderId="13" xfId="0" applyFont="1" applyFill="1" applyBorder="1" applyAlignment="1">
      <alignment horizontal="right" vertical="center"/>
    </xf>
    <xf numFmtId="0" fontId="13" fillId="0" borderId="3" xfId="1" applyFont="1" applyBorder="1" applyAlignment="1">
      <alignment vertical="center" wrapText="1"/>
    </xf>
    <xf numFmtId="0" fontId="0" fillId="0" borderId="5" xfId="1" applyFont="1" applyBorder="1" applyAlignment="1">
      <alignment vertical="center" wrapText="1"/>
    </xf>
    <xf numFmtId="0" fontId="0" fillId="0" borderId="7" xfId="1" applyFont="1" applyBorder="1" applyAlignment="1">
      <alignment vertical="center" wrapText="1"/>
    </xf>
    <xf numFmtId="0" fontId="13" fillId="0" borderId="29" xfId="8" applyFont="1" applyBorder="1" applyAlignment="1">
      <alignment vertical="center" wrapText="1"/>
    </xf>
    <xf numFmtId="0" fontId="13" fillId="0" borderId="6" xfId="8" applyFont="1" applyBorder="1" applyAlignment="1">
      <alignment vertical="center" wrapText="1"/>
    </xf>
    <xf numFmtId="0" fontId="13" fillId="0" borderId="13" xfId="8" applyFont="1" applyBorder="1" applyAlignment="1">
      <alignment vertical="center" wrapText="1"/>
    </xf>
    <xf numFmtId="0" fontId="37" fillId="0" borderId="1" xfId="0" applyFont="1" applyFill="1" applyBorder="1" applyAlignment="1">
      <alignment horizontal="center" vertical="center"/>
    </xf>
    <xf numFmtId="0" fontId="37" fillId="0" borderId="28" xfId="0" applyFont="1" applyFill="1" applyBorder="1" applyAlignment="1">
      <alignment horizontal="center" vertical="center"/>
    </xf>
    <xf numFmtId="0" fontId="37" fillId="0" borderId="2" xfId="0" applyFont="1" applyFill="1" applyBorder="1" applyAlignment="1">
      <alignment horizontal="center" vertical="center"/>
    </xf>
    <xf numFmtId="0" fontId="37" fillId="0" borderId="4" xfId="8" applyFont="1" applyFill="1" applyBorder="1" applyAlignment="1">
      <alignment horizontal="center" wrapText="1"/>
    </xf>
    <xf numFmtId="0" fontId="37" fillId="0" borderId="4" xfId="8" applyFont="1" applyFill="1" applyBorder="1" applyAlignment="1">
      <alignment horizontal="center"/>
    </xf>
    <xf numFmtId="0" fontId="37" fillId="0" borderId="8" xfId="0" applyFont="1" applyFill="1" applyBorder="1" applyAlignment="1">
      <alignment horizontal="left" vertical="center"/>
    </xf>
    <xf numFmtId="0" fontId="37" fillId="0" borderId="13" xfId="0" applyFont="1" applyFill="1" applyBorder="1" applyAlignment="1">
      <alignment horizontal="left" vertical="center"/>
    </xf>
    <xf numFmtId="0" fontId="37" fillId="0" borderId="3" xfId="8" applyFont="1" applyFill="1" applyBorder="1" applyAlignment="1">
      <alignment horizontal="center" wrapText="1"/>
    </xf>
    <xf numFmtId="3" fontId="37" fillId="0" borderId="11" xfId="0" applyNumberFormat="1" applyFont="1" applyFill="1" applyBorder="1" applyAlignment="1">
      <alignment horizontal="center" vertical="center" wrapText="1"/>
    </xf>
    <xf numFmtId="3" fontId="37" fillId="0" borderId="12" xfId="0" applyNumberFormat="1" applyFont="1" applyFill="1" applyBorder="1" applyAlignment="1">
      <alignment horizontal="center" vertical="center" wrapText="1"/>
    </xf>
    <xf numFmtId="0" fontId="13" fillId="0" borderId="5" xfId="1" applyFont="1" applyBorder="1" applyAlignment="1">
      <alignment vertical="center" wrapText="1"/>
    </xf>
    <xf numFmtId="0" fontId="13" fillId="0" borderId="7" xfId="1" applyFont="1" applyBorder="1" applyAlignment="1">
      <alignment vertical="center" wrapText="1"/>
    </xf>
    <xf numFmtId="0" fontId="13" fillId="0" borderId="29" xfId="1" applyFont="1" applyBorder="1" applyAlignment="1">
      <alignment vertical="center" wrapText="1"/>
    </xf>
    <xf numFmtId="0" fontId="13" fillId="0" borderId="6" xfId="1" applyFont="1" applyBorder="1" applyAlignment="1">
      <alignment vertical="center" wrapText="1"/>
    </xf>
    <xf numFmtId="0" fontId="13" fillId="0" borderId="13" xfId="1" applyFont="1" applyBorder="1" applyAlignment="1">
      <alignment vertical="center" wrapText="1"/>
    </xf>
    <xf numFmtId="192" fontId="37" fillId="0" borderId="11" xfId="0" applyNumberFormat="1" applyFont="1" applyFill="1" applyBorder="1" applyAlignment="1">
      <alignment horizontal="center" vertical="center" wrapText="1"/>
    </xf>
    <xf numFmtId="192" fontId="37" fillId="0" borderId="12" xfId="0" applyNumberFormat="1" applyFont="1" applyFill="1" applyBorder="1" applyAlignment="1">
      <alignment horizontal="center" vertical="center" wrapText="1"/>
    </xf>
    <xf numFmtId="185" fontId="37" fillId="0" borderId="7" xfId="8" applyNumberFormat="1" applyFont="1" applyFill="1" applyBorder="1" applyAlignment="1">
      <alignment horizontal="right" vertical="center"/>
    </xf>
    <xf numFmtId="185" fontId="37" fillId="0" borderId="8" xfId="8" applyNumberFormat="1" applyFont="1" applyFill="1" applyBorder="1" applyAlignment="1">
      <alignment horizontal="right" vertical="center"/>
    </xf>
    <xf numFmtId="185" fontId="39" fillId="0" borderId="11" xfId="0" applyNumberFormat="1" applyFont="1" applyFill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distributed" vertical="center" wrapText="1"/>
    </xf>
    <xf numFmtId="0" fontId="37" fillId="0" borderId="9" xfId="0" applyFont="1" applyFill="1" applyBorder="1" applyAlignment="1">
      <alignment horizontal="distributed" vertical="center" wrapText="1"/>
    </xf>
    <xf numFmtId="3" fontId="37" fillId="0" borderId="9" xfId="0" applyNumberFormat="1" applyFont="1" applyFill="1" applyBorder="1" applyAlignment="1">
      <alignment horizontal="right" vertical="center" wrapText="1"/>
    </xf>
    <xf numFmtId="3" fontId="37" fillId="0" borderId="10" xfId="0" applyNumberFormat="1" applyFont="1" applyFill="1" applyBorder="1" applyAlignment="1">
      <alignment horizontal="right" vertical="center" wrapText="1"/>
    </xf>
    <xf numFmtId="0" fontId="37" fillId="0" borderId="12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0" fontId="37" fillId="0" borderId="10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vertical="center" wrapText="1"/>
    </xf>
    <xf numFmtId="0" fontId="40" fillId="0" borderId="4" xfId="0" applyFont="1" applyFill="1" applyBorder="1" applyAlignment="1">
      <alignment wrapText="1"/>
    </xf>
    <xf numFmtId="0" fontId="40" fillId="0" borderId="29" xfId="0" applyFont="1" applyFill="1" applyBorder="1" applyAlignment="1">
      <alignment wrapText="1"/>
    </xf>
    <xf numFmtId="0" fontId="37" fillId="0" borderId="3" xfId="0" applyFont="1" applyFill="1" applyBorder="1" applyAlignment="1">
      <alignment horizontal="center" vertical="center"/>
    </xf>
    <xf numFmtId="0" fontId="37" fillId="0" borderId="7" xfId="0" applyFont="1" applyFill="1" applyBorder="1" applyAlignment="1">
      <alignment horizontal="center" vertical="center"/>
    </xf>
    <xf numFmtId="3" fontId="37" fillId="0" borderId="4" xfId="0" applyNumberFormat="1" applyFont="1" applyFill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left" vertical="center" wrapText="1"/>
    </xf>
    <xf numFmtId="0" fontId="37" fillId="0" borderId="29" xfId="0" applyFont="1" applyFill="1" applyBorder="1" applyAlignment="1">
      <alignment horizontal="left" vertical="center" wrapText="1"/>
    </xf>
    <xf numFmtId="0" fontId="37" fillId="0" borderId="8" xfId="0" applyFont="1" applyFill="1" applyBorder="1" applyAlignment="1">
      <alignment horizontal="left" vertical="center" wrapText="1"/>
    </xf>
    <xf numFmtId="0" fontId="37" fillId="0" borderId="13" xfId="0" applyFont="1" applyFill="1" applyBorder="1" applyAlignment="1">
      <alignment horizontal="left" vertical="center" wrapText="1"/>
    </xf>
    <xf numFmtId="0" fontId="37" fillId="0" borderId="5" xfId="0" applyFont="1" applyFill="1" applyBorder="1" applyAlignment="1">
      <alignment horizontal="center" vertical="center"/>
    </xf>
    <xf numFmtId="0" fontId="37" fillId="0" borderId="4" xfId="0" applyFont="1" applyFill="1" applyBorder="1" applyAlignment="1">
      <alignment horizontal="center" wrapText="1"/>
    </xf>
    <xf numFmtId="0" fontId="37" fillId="0" borderId="4" xfId="0" applyFont="1" applyFill="1" applyBorder="1" applyAlignment="1">
      <alignment horizontal="center"/>
    </xf>
    <xf numFmtId="0" fontId="12" fillId="0" borderId="1" xfId="1" applyFont="1" applyBorder="1" applyAlignment="1">
      <alignment vertical="center" wrapText="1"/>
    </xf>
    <xf numFmtId="0" fontId="0" fillId="0" borderId="28" xfId="1" applyFont="1" applyBorder="1" applyAlignment="1">
      <alignment vertical="center" wrapText="1"/>
    </xf>
    <xf numFmtId="0" fontId="0" fillId="0" borderId="2" xfId="1" applyFont="1" applyBorder="1" applyAlignment="1">
      <alignment vertical="center" wrapText="1"/>
    </xf>
    <xf numFmtId="0" fontId="37" fillId="0" borderId="5" xfId="0" applyFont="1" applyFill="1" applyBorder="1" applyAlignment="1">
      <alignment horizontal="left" vertical="center" wrapText="1"/>
    </xf>
    <xf numFmtId="0" fontId="37" fillId="0" borderId="0" xfId="0" applyFont="1" applyFill="1" applyBorder="1" applyAlignment="1">
      <alignment horizontal="left" vertical="center" wrapText="1"/>
    </xf>
    <xf numFmtId="3" fontId="37" fillId="0" borderId="0" xfId="0" applyNumberFormat="1" applyFont="1" applyFill="1" applyBorder="1" applyAlignment="1">
      <alignment horizontal="right" vertical="center" wrapText="1"/>
    </xf>
    <xf numFmtId="0" fontId="37" fillId="0" borderId="0" xfId="0" applyFont="1" applyFill="1" applyBorder="1" applyAlignment="1">
      <alignment horizontal="right" vertical="center" wrapText="1"/>
    </xf>
    <xf numFmtId="0" fontId="37" fillId="0" borderId="7" xfId="0" applyFont="1" applyFill="1" applyBorder="1" applyAlignment="1">
      <alignment horizontal="left" vertical="center" wrapText="1"/>
    </xf>
    <xf numFmtId="3" fontId="37" fillId="0" borderId="8" xfId="0" applyNumberFormat="1" applyFont="1" applyFill="1" applyBorder="1" applyAlignment="1">
      <alignment horizontal="right" vertical="center" wrapText="1"/>
    </xf>
    <xf numFmtId="0" fontId="37" fillId="0" borderId="8" xfId="0" applyFont="1" applyFill="1" applyBorder="1" applyAlignment="1">
      <alignment horizontal="right" vertical="center" wrapText="1"/>
    </xf>
    <xf numFmtId="0" fontId="37" fillId="0" borderId="6" xfId="0" applyFont="1" applyFill="1" applyBorder="1" applyAlignment="1">
      <alignment horizontal="left" vertical="center" wrapText="1"/>
    </xf>
    <xf numFmtId="190" fontId="37" fillId="0" borderId="0" xfId="0" applyNumberFormat="1" applyFont="1" applyFill="1" applyBorder="1" applyAlignment="1">
      <alignment horizontal="center" vertical="center"/>
    </xf>
    <xf numFmtId="0" fontId="37" fillId="0" borderId="8" xfId="0" applyFont="1" applyFill="1" applyBorder="1" applyAlignment="1">
      <alignment horizontal="left" vertical="top" wrapText="1"/>
    </xf>
    <xf numFmtId="0" fontId="37" fillId="0" borderId="13" xfId="0" applyFont="1" applyFill="1" applyBorder="1" applyAlignment="1">
      <alignment horizontal="left" vertical="top" wrapText="1"/>
    </xf>
    <xf numFmtId="200" fontId="9" fillId="0" borderId="216" xfId="0" applyNumberFormat="1" applyFont="1" applyBorder="1" applyAlignment="1">
      <alignment horizontal="center" vertical="center"/>
    </xf>
    <xf numFmtId="200" fontId="9" fillId="0" borderId="219" xfId="0" applyNumberFormat="1" applyFont="1" applyBorder="1" applyAlignment="1">
      <alignment horizontal="center" vertical="center"/>
    </xf>
    <xf numFmtId="200" fontId="9" fillId="0" borderId="222" xfId="0" applyNumberFormat="1" applyFont="1" applyBorder="1" applyAlignment="1">
      <alignment horizontal="center" vertical="center"/>
    </xf>
    <xf numFmtId="200" fontId="9" fillId="0" borderId="215" xfId="0" applyNumberFormat="1" applyFont="1" applyBorder="1" applyAlignment="1">
      <alignment horizontal="center" vertical="center"/>
    </xf>
    <xf numFmtId="200" fontId="9" fillId="0" borderId="218" xfId="0" applyNumberFormat="1" applyFont="1" applyBorder="1" applyAlignment="1">
      <alignment horizontal="center" vertical="center"/>
    </xf>
    <xf numFmtId="200" fontId="9" fillId="0" borderId="221" xfId="0" applyNumberFormat="1" applyFont="1" applyBorder="1" applyAlignment="1">
      <alignment horizontal="center" vertical="center"/>
    </xf>
    <xf numFmtId="200" fontId="9" fillId="0" borderId="214" xfId="0" applyNumberFormat="1" applyFont="1" applyBorder="1" applyAlignment="1">
      <alignment horizontal="center" vertical="center"/>
    </xf>
    <xf numFmtId="200" fontId="9" fillId="0" borderId="217" xfId="0" applyNumberFormat="1" applyFont="1" applyBorder="1" applyAlignment="1">
      <alignment horizontal="center" vertical="center"/>
    </xf>
    <xf numFmtId="200" fontId="9" fillId="0" borderId="220" xfId="0" applyNumberFormat="1" applyFont="1" applyBorder="1" applyAlignment="1">
      <alignment horizontal="center" vertical="center"/>
    </xf>
    <xf numFmtId="200" fontId="9" fillId="0" borderId="213" xfId="0" applyNumberFormat="1" applyFont="1" applyBorder="1" applyAlignment="1">
      <alignment horizontal="center" vertical="center"/>
    </xf>
    <xf numFmtId="200" fontId="9" fillId="0" borderId="175" xfId="0" applyNumberFormat="1" applyFont="1" applyBorder="1" applyAlignment="1">
      <alignment horizontal="center" vertical="center"/>
    </xf>
    <xf numFmtId="200" fontId="9" fillId="0" borderId="169" xfId="0" applyNumberFormat="1" applyFont="1" applyBorder="1" applyAlignment="1">
      <alignment horizontal="center" vertical="center"/>
    </xf>
    <xf numFmtId="200" fontId="9" fillId="0" borderId="212" xfId="0" applyNumberFormat="1" applyFont="1" applyBorder="1" applyAlignment="1">
      <alignment horizontal="center" vertical="center"/>
    </xf>
    <xf numFmtId="3" fontId="9" fillId="0" borderId="175" xfId="6" applyNumberFormat="1" applyFont="1" applyBorder="1" applyAlignment="1">
      <alignment horizontal="center" vertical="center" wrapText="1"/>
    </xf>
    <xf numFmtId="3" fontId="9" fillId="0" borderId="182" xfId="6" applyNumberFormat="1" applyFont="1" applyBorder="1" applyAlignment="1">
      <alignment horizontal="center" vertical="center" wrapText="1"/>
    </xf>
    <xf numFmtId="3" fontId="9" fillId="0" borderId="13" xfId="6" applyNumberFormat="1" applyFont="1" applyBorder="1" applyAlignment="1">
      <alignment horizontal="center" vertical="center" wrapText="1"/>
    </xf>
    <xf numFmtId="0" fontId="9" fillId="0" borderId="12" xfId="8" applyFont="1" applyBorder="1" applyAlignment="1">
      <alignment horizontal="center"/>
    </xf>
    <xf numFmtId="0" fontId="9" fillId="0" borderId="9" xfId="8" applyFont="1" applyBorder="1" applyAlignment="1">
      <alignment horizontal="center"/>
    </xf>
    <xf numFmtId="0" fontId="9" fillId="0" borderId="10" xfId="8" applyFont="1" applyBorder="1" applyAlignment="1">
      <alignment horizontal="center"/>
    </xf>
    <xf numFmtId="3" fontId="9" fillId="0" borderId="7" xfId="6" applyNumberFormat="1" applyFont="1" applyBorder="1" applyAlignment="1">
      <alignment horizontal="center" vertical="center" wrapText="1"/>
    </xf>
  </cellXfs>
  <cellStyles count="11">
    <cellStyle name="Comma [0] 2" xfId="2"/>
    <cellStyle name="Normal 2" xfId="1"/>
    <cellStyle name="パーセント" xfId="4" builtinId="5"/>
    <cellStyle name="桁区切り" xfId="5" builtinId="6"/>
    <cellStyle name="標準" xfId="0" builtinId="0"/>
    <cellStyle name="標準 2" xfId="3"/>
    <cellStyle name="標準 2 3" xfId="8"/>
    <cellStyle name="標準 3" xfId="7"/>
    <cellStyle name="標準 4 2" xfId="6"/>
    <cellStyle name="標準 7 4 2 2" xfId="9"/>
    <cellStyle name="標準 7 6" xfId="10"/>
  </cellStyles>
  <dxfs count="5">
    <dxf>
      <font>
        <color rgb="FFFF0000"/>
      </font>
      <fill>
        <patternFill>
          <bgColor rgb="FFFFFF99"/>
        </patternFill>
      </fill>
    </dxf>
    <dxf>
      <font>
        <color rgb="FF0070C0"/>
      </font>
      <fill>
        <patternFill>
          <bgColor rgb="FFFFFF99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</dxfs>
  <tableStyles count="0" defaultTableStyle="TableStyleMedium2" defaultPivotStyle="PivotStyleLight16"/>
  <colors>
    <mruColors>
      <color rgb="FFFFF2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103654</xdr:colOff>
      <xdr:row>14</xdr:row>
      <xdr:rowOff>55469</xdr:rowOff>
    </xdr:from>
    <xdr:to>
      <xdr:col>23</xdr:col>
      <xdr:colOff>322730</xdr:colOff>
      <xdr:row>20</xdr:row>
      <xdr:rowOff>156882</xdr:rowOff>
    </xdr:to>
    <xdr:sp macro="" textlink="">
      <xdr:nvSpPr>
        <xdr:cNvPr id="2" name="右中かっこ 1"/>
        <xdr:cNvSpPr/>
      </xdr:nvSpPr>
      <xdr:spPr>
        <a:xfrm>
          <a:off x="7902948" y="3125881"/>
          <a:ext cx="219076" cy="1109942"/>
        </a:xfrm>
        <a:prstGeom prst="rightBrace">
          <a:avLst>
            <a:gd name="adj1" fmla="val 8333"/>
            <a:gd name="adj2" fmla="val 48347"/>
          </a:avLst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170888</xdr:colOff>
      <xdr:row>29</xdr:row>
      <xdr:rowOff>55469</xdr:rowOff>
    </xdr:from>
    <xdr:to>
      <xdr:col>23</xdr:col>
      <xdr:colOff>323289</xdr:colOff>
      <xdr:row>35</xdr:row>
      <xdr:rowOff>156883</xdr:rowOff>
    </xdr:to>
    <xdr:sp macro="" textlink="">
      <xdr:nvSpPr>
        <xdr:cNvPr id="4" name="右中かっこ 3"/>
        <xdr:cNvSpPr/>
      </xdr:nvSpPr>
      <xdr:spPr>
        <a:xfrm>
          <a:off x="7970182" y="5860116"/>
          <a:ext cx="152401" cy="1109943"/>
        </a:xfrm>
        <a:prstGeom prst="rightBrace">
          <a:avLst>
            <a:gd name="adj1" fmla="val 8333"/>
            <a:gd name="adj2" fmla="val 48347"/>
          </a:avLst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134471</xdr:colOff>
      <xdr:row>22</xdr:row>
      <xdr:rowOff>22411</xdr:rowOff>
    </xdr:from>
    <xdr:to>
      <xdr:col>23</xdr:col>
      <xdr:colOff>305922</xdr:colOff>
      <xdr:row>26</xdr:row>
      <xdr:rowOff>134470</xdr:rowOff>
    </xdr:to>
    <xdr:sp macro="" textlink="">
      <xdr:nvSpPr>
        <xdr:cNvPr id="5" name="右中かっこ 4"/>
        <xdr:cNvSpPr/>
      </xdr:nvSpPr>
      <xdr:spPr>
        <a:xfrm>
          <a:off x="7933765" y="4437529"/>
          <a:ext cx="171451" cy="784412"/>
        </a:xfrm>
        <a:prstGeom prst="rightBrace">
          <a:avLst>
            <a:gd name="adj1" fmla="val 8333"/>
            <a:gd name="adj2" fmla="val 48347"/>
          </a:avLst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168089</xdr:colOff>
      <xdr:row>37</xdr:row>
      <xdr:rowOff>56029</xdr:rowOff>
    </xdr:from>
    <xdr:to>
      <xdr:col>23</xdr:col>
      <xdr:colOff>301440</xdr:colOff>
      <xdr:row>42</xdr:row>
      <xdr:rowOff>11767</xdr:rowOff>
    </xdr:to>
    <xdr:sp macro="" textlink="">
      <xdr:nvSpPr>
        <xdr:cNvPr id="6" name="右中かっこ 5"/>
        <xdr:cNvSpPr/>
      </xdr:nvSpPr>
      <xdr:spPr>
        <a:xfrm>
          <a:off x="7967383" y="7205382"/>
          <a:ext cx="133351" cy="796179"/>
        </a:xfrm>
        <a:prstGeom prst="rightBrace">
          <a:avLst>
            <a:gd name="adj1" fmla="val 8333"/>
            <a:gd name="adj2" fmla="val 48347"/>
          </a:avLst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266699</xdr:colOff>
      <xdr:row>147</xdr:row>
      <xdr:rowOff>152400</xdr:rowOff>
    </xdr:from>
    <xdr:to>
      <xdr:col>23</xdr:col>
      <xdr:colOff>209549</xdr:colOff>
      <xdr:row>157</xdr:row>
      <xdr:rowOff>19050</xdr:rowOff>
    </xdr:to>
    <xdr:sp macro="" textlink="">
      <xdr:nvSpPr>
        <xdr:cNvPr id="2" name="右中かっこ 1"/>
        <xdr:cNvSpPr/>
      </xdr:nvSpPr>
      <xdr:spPr>
        <a:xfrm>
          <a:off x="7010399" y="6324600"/>
          <a:ext cx="219075" cy="15811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19050</xdr:colOff>
      <xdr:row>165</xdr:row>
      <xdr:rowOff>133350</xdr:rowOff>
    </xdr:from>
    <xdr:to>
      <xdr:col>23</xdr:col>
      <xdr:colOff>238125</xdr:colOff>
      <xdr:row>175</xdr:row>
      <xdr:rowOff>0</xdr:rowOff>
    </xdr:to>
    <xdr:sp macro="" textlink="">
      <xdr:nvSpPr>
        <xdr:cNvPr id="3" name="右中かっこ 2"/>
        <xdr:cNvSpPr/>
      </xdr:nvSpPr>
      <xdr:spPr>
        <a:xfrm>
          <a:off x="7038975" y="9391650"/>
          <a:ext cx="219075" cy="15811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62192</xdr:colOff>
      <xdr:row>201</xdr:row>
      <xdr:rowOff>161924</xdr:rowOff>
    </xdr:from>
    <xdr:to>
      <xdr:col>23</xdr:col>
      <xdr:colOff>243167</xdr:colOff>
      <xdr:row>211</xdr:row>
      <xdr:rowOff>3360</xdr:rowOff>
    </xdr:to>
    <xdr:sp macro="" textlink="">
      <xdr:nvSpPr>
        <xdr:cNvPr id="4" name="右中かっこ 3"/>
        <xdr:cNvSpPr/>
      </xdr:nvSpPr>
      <xdr:spPr>
        <a:xfrm>
          <a:off x="7144310" y="29577365"/>
          <a:ext cx="180975" cy="849966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47625</xdr:colOff>
      <xdr:row>220</xdr:row>
      <xdr:rowOff>19049</xdr:rowOff>
    </xdr:from>
    <xdr:to>
      <xdr:col>23</xdr:col>
      <xdr:colOff>228600</xdr:colOff>
      <xdr:row>229</xdr:row>
      <xdr:rowOff>28574</xdr:rowOff>
    </xdr:to>
    <xdr:sp macro="" textlink="">
      <xdr:nvSpPr>
        <xdr:cNvPr id="5" name="右中かっこ 4"/>
        <xdr:cNvSpPr/>
      </xdr:nvSpPr>
      <xdr:spPr>
        <a:xfrm>
          <a:off x="7067550" y="18707099"/>
          <a:ext cx="180975" cy="155257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25978</xdr:colOff>
      <xdr:row>17</xdr:row>
      <xdr:rowOff>17318</xdr:rowOff>
    </xdr:from>
    <xdr:to>
      <xdr:col>28</xdr:col>
      <xdr:colOff>112568</xdr:colOff>
      <xdr:row>63</xdr:row>
      <xdr:rowOff>8659</xdr:rowOff>
    </xdr:to>
    <xdr:sp macro="" textlink="">
      <xdr:nvSpPr>
        <xdr:cNvPr id="2" name="大かっこ 1"/>
        <xdr:cNvSpPr/>
      </xdr:nvSpPr>
      <xdr:spPr>
        <a:xfrm>
          <a:off x="9598603" y="29129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85</xdr:row>
      <xdr:rowOff>17318</xdr:rowOff>
    </xdr:from>
    <xdr:to>
      <xdr:col>28</xdr:col>
      <xdr:colOff>112568</xdr:colOff>
      <xdr:row>131</xdr:row>
      <xdr:rowOff>8659</xdr:rowOff>
    </xdr:to>
    <xdr:sp macro="" textlink="">
      <xdr:nvSpPr>
        <xdr:cNvPr id="3" name="大かっこ 2"/>
        <xdr:cNvSpPr/>
      </xdr:nvSpPr>
      <xdr:spPr>
        <a:xfrm>
          <a:off x="9598603" y="145715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221</xdr:row>
      <xdr:rowOff>17318</xdr:rowOff>
    </xdr:from>
    <xdr:to>
      <xdr:col>28</xdr:col>
      <xdr:colOff>112568</xdr:colOff>
      <xdr:row>267</xdr:row>
      <xdr:rowOff>8659</xdr:rowOff>
    </xdr:to>
    <xdr:sp macro="" textlink="">
      <xdr:nvSpPr>
        <xdr:cNvPr id="4" name="大かっこ 3"/>
        <xdr:cNvSpPr/>
      </xdr:nvSpPr>
      <xdr:spPr>
        <a:xfrm>
          <a:off x="9598603" y="378887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153</xdr:row>
      <xdr:rowOff>17318</xdr:rowOff>
    </xdr:from>
    <xdr:to>
      <xdr:col>28</xdr:col>
      <xdr:colOff>112568</xdr:colOff>
      <xdr:row>199</xdr:row>
      <xdr:rowOff>8659</xdr:rowOff>
    </xdr:to>
    <xdr:sp macro="" textlink="">
      <xdr:nvSpPr>
        <xdr:cNvPr id="5" name="大かっこ 4"/>
        <xdr:cNvSpPr/>
      </xdr:nvSpPr>
      <xdr:spPr>
        <a:xfrm>
          <a:off x="9598603" y="262301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289</xdr:row>
      <xdr:rowOff>17318</xdr:rowOff>
    </xdr:from>
    <xdr:to>
      <xdr:col>28</xdr:col>
      <xdr:colOff>112568</xdr:colOff>
      <xdr:row>335</xdr:row>
      <xdr:rowOff>8659</xdr:rowOff>
    </xdr:to>
    <xdr:sp macro="" textlink="">
      <xdr:nvSpPr>
        <xdr:cNvPr id="6" name="大かっこ 5"/>
        <xdr:cNvSpPr/>
      </xdr:nvSpPr>
      <xdr:spPr>
        <a:xfrm>
          <a:off x="9598603" y="495473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357</xdr:row>
      <xdr:rowOff>17318</xdr:rowOff>
    </xdr:from>
    <xdr:to>
      <xdr:col>28</xdr:col>
      <xdr:colOff>112568</xdr:colOff>
      <xdr:row>403</xdr:row>
      <xdr:rowOff>8659</xdr:rowOff>
    </xdr:to>
    <xdr:sp macro="" textlink="">
      <xdr:nvSpPr>
        <xdr:cNvPr id="7" name="大かっこ 6"/>
        <xdr:cNvSpPr/>
      </xdr:nvSpPr>
      <xdr:spPr>
        <a:xfrm>
          <a:off x="9598603" y="612059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425</xdr:row>
      <xdr:rowOff>17318</xdr:rowOff>
    </xdr:from>
    <xdr:to>
      <xdr:col>28</xdr:col>
      <xdr:colOff>112568</xdr:colOff>
      <xdr:row>471</xdr:row>
      <xdr:rowOff>8659</xdr:rowOff>
    </xdr:to>
    <xdr:sp macro="" textlink="">
      <xdr:nvSpPr>
        <xdr:cNvPr id="8" name="大かっこ 7"/>
        <xdr:cNvSpPr/>
      </xdr:nvSpPr>
      <xdr:spPr>
        <a:xfrm>
          <a:off x="9598603" y="728645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493</xdr:row>
      <xdr:rowOff>17318</xdr:rowOff>
    </xdr:from>
    <xdr:to>
      <xdr:col>28</xdr:col>
      <xdr:colOff>112568</xdr:colOff>
      <xdr:row>539</xdr:row>
      <xdr:rowOff>8659</xdr:rowOff>
    </xdr:to>
    <xdr:sp macro="" textlink="">
      <xdr:nvSpPr>
        <xdr:cNvPr id="9" name="大かっこ 8"/>
        <xdr:cNvSpPr/>
      </xdr:nvSpPr>
      <xdr:spPr>
        <a:xfrm>
          <a:off x="9598603" y="845231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17</xdr:row>
      <xdr:rowOff>17318</xdr:rowOff>
    </xdr:from>
    <xdr:to>
      <xdr:col>28</xdr:col>
      <xdr:colOff>112568</xdr:colOff>
      <xdr:row>63</xdr:row>
      <xdr:rowOff>8659</xdr:rowOff>
    </xdr:to>
    <xdr:sp macro="" textlink="">
      <xdr:nvSpPr>
        <xdr:cNvPr id="10" name="大かっこ 9"/>
        <xdr:cNvSpPr/>
      </xdr:nvSpPr>
      <xdr:spPr>
        <a:xfrm>
          <a:off x="9598603" y="29129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85</xdr:row>
      <xdr:rowOff>17318</xdr:rowOff>
    </xdr:from>
    <xdr:to>
      <xdr:col>28</xdr:col>
      <xdr:colOff>112568</xdr:colOff>
      <xdr:row>131</xdr:row>
      <xdr:rowOff>8659</xdr:rowOff>
    </xdr:to>
    <xdr:sp macro="" textlink="">
      <xdr:nvSpPr>
        <xdr:cNvPr id="11" name="大かっこ 10"/>
        <xdr:cNvSpPr/>
      </xdr:nvSpPr>
      <xdr:spPr>
        <a:xfrm>
          <a:off x="9598603" y="145715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221</xdr:row>
      <xdr:rowOff>17318</xdr:rowOff>
    </xdr:from>
    <xdr:to>
      <xdr:col>28</xdr:col>
      <xdr:colOff>112568</xdr:colOff>
      <xdr:row>267</xdr:row>
      <xdr:rowOff>8659</xdr:rowOff>
    </xdr:to>
    <xdr:sp macro="" textlink="">
      <xdr:nvSpPr>
        <xdr:cNvPr id="12" name="大かっこ 11"/>
        <xdr:cNvSpPr/>
      </xdr:nvSpPr>
      <xdr:spPr>
        <a:xfrm>
          <a:off x="9598603" y="378887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153</xdr:row>
      <xdr:rowOff>17318</xdr:rowOff>
    </xdr:from>
    <xdr:to>
      <xdr:col>28</xdr:col>
      <xdr:colOff>112568</xdr:colOff>
      <xdr:row>199</xdr:row>
      <xdr:rowOff>8659</xdr:rowOff>
    </xdr:to>
    <xdr:sp macro="" textlink="">
      <xdr:nvSpPr>
        <xdr:cNvPr id="13" name="大かっこ 12"/>
        <xdr:cNvSpPr/>
      </xdr:nvSpPr>
      <xdr:spPr>
        <a:xfrm>
          <a:off x="9598603" y="262301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289</xdr:row>
      <xdr:rowOff>17318</xdr:rowOff>
    </xdr:from>
    <xdr:to>
      <xdr:col>28</xdr:col>
      <xdr:colOff>112568</xdr:colOff>
      <xdr:row>335</xdr:row>
      <xdr:rowOff>8659</xdr:rowOff>
    </xdr:to>
    <xdr:sp macro="" textlink="">
      <xdr:nvSpPr>
        <xdr:cNvPr id="14" name="大かっこ 13"/>
        <xdr:cNvSpPr/>
      </xdr:nvSpPr>
      <xdr:spPr>
        <a:xfrm>
          <a:off x="9598603" y="495473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357</xdr:row>
      <xdr:rowOff>17318</xdr:rowOff>
    </xdr:from>
    <xdr:to>
      <xdr:col>28</xdr:col>
      <xdr:colOff>112568</xdr:colOff>
      <xdr:row>403</xdr:row>
      <xdr:rowOff>8659</xdr:rowOff>
    </xdr:to>
    <xdr:sp macro="" textlink="">
      <xdr:nvSpPr>
        <xdr:cNvPr id="15" name="大かっこ 14"/>
        <xdr:cNvSpPr/>
      </xdr:nvSpPr>
      <xdr:spPr>
        <a:xfrm>
          <a:off x="9598603" y="612059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425</xdr:row>
      <xdr:rowOff>17318</xdr:rowOff>
    </xdr:from>
    <xdr:to>
      <xdr:col>28</xdr:col>
      <xdr:colOff>112568</xdr:colOff>
      <xdr:row>471</xdr:row>
      <xdr:rowOff>8659</xdr:rowOff>
    </xdr:to>
    <xdr:sp macro="" textlink="">
      <xdr:nvSpPr>
        <xdr:cNvPr id="16" name="大かっこ 15"/>
        <xdr:cNvSpPr/>
      </xdr:nvSpPr>
      <xdr:spPr>
        <a:xfrm>
          <a:off x="9598603" y="728645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493</xdr:row>
      <xdr:rowOff>17318</xdr:rowOff>
    </xdr:from>
    <xdr:to>
      <xdr:col>28</xdr:col>
      <xdr:colOff>112568</xdr:colOff>
      <xdr:row>539</xdr:row>
      <xdr:rowOff>8659</xdr:rowOff>
    </xdr:to>
    <xdr:sp macro="" textlink="">
      <xdr:nvSpPr>
        <xdr:cNvPr id="17" name="大かっこ 16"/>
        <xdr:cNvSpPr/>
      </xdr:nvSpPr>
      <xdr:spPr>
        <a:xfrm>
          <a:off x="9598603" y="845231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564</xdr:row>
      <xdr:rowOff>17318</xdr:rowOff>
    </xdr:from>
    <xdr:to>
      <xdr:col>28</xdr:col>
      <xdr:colOff>112568</xdr:colOff>
      <xdr:row>610</xdr:row>
      <xdr:rowOff>8659</xdr:rowOff>
    </xdr:to>
    <xdr:sp macro="" textlink="">
      <xdr:nvSpPr>
        <xdr:cNvPr id="18" name="大かっこ 17"/>
        <xdr:cNvSpPr/>
      </xdr:nvSpPr>
      <xdr:spPr>
        <a:xfrm>
          <a:off x="9598603" y="9669606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17</xdr:row>
      <xdr:rowOff>17318</xdr:rowOff>
    </xdr:from>
    <xdr:to>
      <xdr:col>28</xdr:col>
      <xdr:colOff>112568</xdr:colOff>
      <xdr:row>63</xdr:row>
      <xdr:rowOff>8659</xdr:rowOff>
    </xdr:to>
    <xdr:sp macro="" textlink="">
      <xdr:nvSpPr>
        <xdr:cNvPr id="19" name="大かっこ 18"/>
        <xdr:cNvSpPr/>
      </xdr:nvSpPr>
      <xdr:spPr>
        <a:xfrm>
          <a:off x="9598603" y="29129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85</xdr:row>
      <xdr:rowOff>17318</xdr:rowOff>
    </xdr:from>
    <xdr:to>
      <xdr:col>28</xdr:col>
      <xdr:colOff>112568</xdr:colOff>
      <xdr:row>131</xdr:row>
      <xdr:rowOff>8659</xdr:rowOff>
    </xdr:to>
    <xdr:sp macro="" textlink="">
      <xdr:nvSpPr>
        <xdr:cNvPr id="20" name="大かっこ 19"/>
        <xdr:cNvSpPr/>
      </xdr:nvSpPr>
      <xdr:spPr>
        <a:xfrm>
          <a:off x="9598603" y="145715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221</xdr:row>
      <xdr:rowOff>17318</xdr:rowOff>
    </xdr:from>
    <xdr:to>
      <xdr:col>28</xdr:col>
      <xdr:colOff>112568</xdr:colOff>
      <xdr:row>267</xdr:row>
      <xdr:rowOff>8659</xdr:rowOff>
    </xdr:to>
    <xdr:sp macro="" textlink="">
      <xdr:nvSpPr>
        <xdr:cNvPr id="21" name="大かっこ 20"/>
        <xdr:cNvSpPr/>
      </xdr:nvSpPr>
      <xdr:spPr>
        <a:xfrm>
          <a:off x="9598603" y="378887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153</xdr:row>
      <xdr:rowOff>17318</xdr:rowOff>
    </xdr:from>
    <xdr:to>
      <xdr:col>28</xdr:col>
      <xdr:colOff>112568</xdr:colOff>
      <xdr:row>199</xdr:row>
      <xdr:rowOff>8659</xdr:rowOff>
    </xdr:to>
    <xdr:sp macro="" textlink="">
      <xdr:nvSpPr>
        <xdr:cNvPr id="22" name="大かっこ 21"/>
        <xdr:cNvSpPr/>
      </xdr:nvSpPr>
      <xdr:spPr>
        <a:xfrm>
          <a:off x="9598603" y="262301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289</xdr:row>
      <xdr:rowOff>17318</xdr:rowOff>
    </xdr:from>
    <xdr:to>
      <xdr:col>28</xdr:col>
      <xdr:colOff>112568</xdr:colOff>
      <xdr:row>335</xdr:row>
      <xdr:rowOff>8659</xdr:rowOff>
    </xdr:to>
    <xdr:sp macro="" textlink="">
      <xdr:nvSpPr>
        <xdr:cNvPr id="23" name="大かっこ 22"/>
        <xdr:cNvSpPr/>
      </xdr:nvSpPr>
      <xdr:spPr>
        <a:xfrm>
          <a:off x="9598603" y="495473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357</xdr:row>
      <xdr:rowOff>17318</xdr:rowOff>
    </xdr:from>
    <xdr:to>
      <xdr:col>28</xdr:col>
      <xdr:colOff>112568</xdr:colOff>
      <xdr:row>403</xdr:row>
      <xdr:rowOff>8659</xdr:rowOff>
    </xdr:to>
    <xdr:sp macro="" textlink="">
      <xdr:nvSpPr>
        <xdr:cNvPr id="24" name="大かっこ 23"/>
        <xdr:cNvSpPr/>
      </xdr:nvSpPr>
      <xdr:spPr>
        <a:xfrm>
          <a:off x="9598603" y="612059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425</xdr:row>
      <xdr:rowOff>17318</xdr:rowOff>
    </xdr:from>
    <xdr:to>
      <xdr:col>28</xdr:col>
      <xdr:colOff>112568</xdr:colOff>
      <xdr:row>471</xdr:row>
      <xdr:rowOff>8659</xdr:rowOff>
    </xdr:to>
    <xdr:sp macro="" textlink="">
      <xdr:nvSpPr>
        <xdr:cNvPr id="25" name="大かっこ 24"/>
        <xdr:cNvSpPr/>
      </xdr:nvSpPr>
      <xdr:spPr>
        <a:xfrm>
          <a:off x="9598603" y="728645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493</xdr:row>
      <xdr:rowOff>17318</xdr:rowOff>
    </xdr:from>
    <xdr:to>
      <xdr:col>28</xdr:col>
      <xdr:colOff>112568</xdr:colOff>
      <xdr:row>539</xdr:row>
      <xdr:rowOff>8659</xdr:rowOff>
    </xdr:to>
    <xdr:sp macro="" textlink="">
      <xdr:nvSpPr>
        <xdr:cNvPr id="26" name="大かっこ 25"/>
        <xdr:cNvSpPr/>
      </xdr:nvSpPr>
      <xdr:spPr>
        <a:xfrm>
          <a:off x="9598603" y="845231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85</xdr:row>
      <xdr:rowOff>17318</xdr:rowOff>
    </xdr:from>
    <xdr:to>
      <xdr:col>28</xdr:col>
      <xdr:colOff>112568</xdr:colOff>
      <xdr:row>131</xdr:row>
      <xdr:rowOff>8659</xdr:rowOff>
    </xdr:to>
    <xdr:sp macro="" textlink="">
      <xdr:nvSpPr>
        <xdr:cNvPr id="27" name="大かっこ 26"/>
        <xdr:cNvSpPr/>
      </xdr:nvSpPr>
      <xdr:spPr>
        <a:xfrm>
          <a:off x="9598603" y="145715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221</xdr:row>
      <xdr:rowOff>17318</xdr:rowOff>
    </xdr:from>
    <xdr:to>
      <xdr:col>28</xdr:col>
      <xdr:colOff>112568</xdr:colOff>
      <xdr:row>267</xdr:row>
      <xdr:rowOff>8659</xdr:rowOff>
    </xdr:to>
    <xdr:sp macro="" textlink="">
      <xdr:nvSpPr>
        <xdr:cNvPr id="28" name="大かっこ 27"/>
        <xdr:cNvSpPr/>
      </xdr:nvSpPr>
      <xdr:spPr>
        <a:xfrm>
          <a:off x="9598603" y="378887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153</xdr:row>
      <xdr:rowOff>17318</xdr:rowOff>
    </xdr:from>
    <xdr:to>
      <xdr:col>28</xdr:col>
      <xdr:colOff>112568</xdr:colOff>
      <xdr:row>199</xdr:row>
      <xdr:rowOff>8659</xdr:rowOff>
    </xdr:to>
    <xdr:sp macro="" textlink="">
      <xdr:nvSpPr>
        <xdr:cNvPr id="29" name="大かっこ 28"/>
        <xdr:cNvSpPr/>
      </xdr:nvSpPr>
      <xdr:spPr>
        <a:xfrm>
          <a:off x="9598603" y="262301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289</xdr:row>
      <xdr:rowOff>17318</xdr:rowOff>
    </xdr:from>
    <xdr:to>
      <xdr:col>28</xdr:col>
      <xdr:colOff>112568</xdr:colOff>
      <xdr:row>335</xdr:row>
      <xdr:rowOff>8659</xdr:rowOff>
    </xdr:to>
    <xdr:sp macro="" textlink="">
      <xdr:nvSpPr>
        <xdr:cNvPr id="30" name="大かっこ 29"/>
        <xdr:cNvSpPr/>
      </xdr:nvSpPr>
      <xdr:spPr>
        <a:xfrm>
          <a:off x="9598603" y="495473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357</xdr:row>
      <xdr:rowOff>17318</xdr:rowOff>
    </xdr:from>
    <xdr:to>
      <xdr:col>28</xdr:col>
      <xdr:colOff>112568</xdr:colOff>
      <xdr:row>403</xdr:row>
      <xdr:rowOff>8659</xdr:rowOff>
    </xdr:to>
    <xdr:sp macro="" textlink="">
      <xdr:nvSpPr>
        <xdr:cNvPr id="31" name="大かっこ 30"/>
        <xdr:cNvSpPr/>
      </xdr:nvSpPr>
      <xdr:spPr>
        <a:xfrm>
          <a:off x="9598603" y="612059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425</xdr:row>
      <xdr:rowOff>17318</xdr:rowOff>
    </xdr:from>
    <xdr:to>
      <xdr:col>28</xdr:col>
      <xdr:colOff>112568</xdr:colOff>
      <xdr:row>471</xdr:row>
      <xdr:rowOff>8659</xdr:rowOff>
    </xdr:to>
    <xdr:sp macro="" textlink="">
      <xdr:nvSpPr>
        <xdr:cNvPr id="32" name="大かっこ 31"/>
        <xdr:cNvSpPr/>
      </xdr:nvSpPr>
      <xdr:spPr>
        <a:xfrm>
          <a:off x="9598603" y="728645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493</xdr:row>
      <xdr:rowOff>17318</xdr:rowOff>
    </xdr:from>
    <xdr:to>
      <xdr:col>28</xdr:col>
      <xdr:colOff>112568</xdr:colOff>
      <xdr:row>539</xdr:row>
      <xdr:rowOff>8659</xdr:rowOff>
    </xdr:to>
    <xdr:sp macro="" textlink="">
      <xdr:nvSpPr>
        <xdr:cNvPr id="33" name="大かっこ 32"/>
        <xdr:cNvSpPr/>
      </xdr:nvSpPr>
      <xdr:spPr>
        <a:xfrm>
          <a:off x="9598603" y="845231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564</xdr:row>
      <xdr:rowOff>17318</xdr:rowOff>
    </xdr:from>
    <xdr:to>
      <xdr:col>28</xdr:col>
      <xdr:colOff>112568</xdr:colOff>
      <xdr:row>610</xdr:row>
      <xdr:rowOff>8659</xdr:rowOff>
    </xdr:to>
    <xdr:sp macro="" textlink="">
      <xdr:nvSpPr>
        <xdr:cNvPr id="34" name="大かっこ 33"/>
        <xdr:cNvSpPr/>
      </xdr:nvSpPr>
      <xdr:spPr>
        <a:xfrm>
          <a:off x="9598603" y="9669606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85</xdr:row>
      <xdr:rowOff>17318</xdr:rowOff>
    </xdr:from>
    <xdr:to>
      <xdr:col>28</xdr:col>
      <xdr:colOff>112568</xdr:colOff>
      <xdr:row>131</xdr:row>
      <xdr:rowOff>8659</xdr:rowOff>
    </xdr:to>
    <xdr:sp macro="" textlink="">
      <xdr:nvSpPr>
        <xdr:cNvPr id="35" name="大かっこ 34"/>
        <xdr:cNvSpPr/>
      </xdr:nvSpPr>
      <xdr:spPr>
        <a:xfrm>
          <a:off x="9598603" y="145715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221</xdr:row>
      <xdr:rowOff>17318</xdr:rowOff>
    </xdr:from>
    <xdr:to>
      <xdr:col>28</xdr:col>
      <xdr:colOff>112568</xdr:colOff>
      <xdr:row>267</xdr:row>
      <xdr:rowOff>8659</xdr:rowOff>
    </xdr:to>
    <xdr:sp macro="" textlink="">
      <xdr:nvSpPr>
        <xdr:cNvPr id="36" name="大かっこ 35"/>
        <xdr:cNvSpPr/>
      </xdr:nvSpPr>
      <xdr:spPr>
        <a:xfrm>
          <a:off x="9598603" y="378887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153</xdr:row>
      <xdr:rowOff>17318</xdr:rowOff>
    </xdr:from>
    <xdr:to>
      <xdr:col>28</xdr:col>
      <xdr:colOff>112568</xdr:colOff>
      <xdr:row>199</xdr:row>
      <xdr:rowOff>8659</xdr:rowOff>
    </xdr:to>
    <xdr:sp macro="" textlink="">
      <xdr:nvSpPr>
        <xdr:cNvPr id="37" name="大かっこ 36"/>
        <xdr:cNvSpPr/>
      </xdr:nvSpPr>
      <xdr:spPr>
        <a:xfrm>
          <a:off x="9598603" y="262301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289</xdr:row>
      <xdr:rowOff>17318</xdr:rowOff>
    </xdr:from>
    <xdr:to>
      <xdr:col>28</xdr:col>
      <xdr:colOff>112568</xdr:colOff>
      <xdr:row>335</xdr:row>
      <xdr:rowOff>8659</xdr:rowOff>
    </xdr:to>
    <xdr:sp macro="" textlink="">
      <xdr:nvSpPr>
        <xdr:cNvPr id="38" name="大かっこ 37"/>
        <xdr:cNvSpPr/>
      </xdr:nvSpPr>
      <xdr:spPr>
        <a:xfrm>
          <a:off x="9598603" y="495473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357</xdr:row>
      <xdr:rowOff>17318</xdr:rowOff>
    </xdr:from>
    <xdr:to>
      <xdr:col>28</xdr:col>
      <xdr:colOff>112568</xdr:colOff>
      <xdr:row>403</xdr:row>
      <xdr:rowOff>8659</xdr:rowOff>
    </xdr:to>
    <xdr:sp macro="" textlink="">
      <xdr:nvSpPr>
        <xdr:cNvPr id="39" name="大かっこ 38"/>
        <xdr:cNvSpPr/>
      </xdr:nvSpPr>
      <xdr:spPr>
        <a:xfrm>
          <a:off x="9598603" y="612059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425</xdr:row>
      <xdr:rowOff>17318</xdr:rowOff>
    </xdr:from>
    <xdr:to>
      <xdr:col>28</xdr:col>
      <xdr:colOff>112568</xdr:colOff>
      <xdr:row>471</xdr:row>
      <xdr:rowOff>8659</xdr:rowOff>
    </xdr:to>
    <xdr:sp macro="" textlink="">
      <xdr:nvSpPr>
        <xdr:cNvPr id="40" name="大かっこ 39"/>
        <xdr:cNvSpPr/>
      </xdr:nvSpPr>
      <xdr:spPr>
        <a:xfrm>
          <a:off x="9598603" y="728645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493</xdr:row>
      <xdr:rowOff>17318</xdr:rowOff>
    </xdr:from>
    <xdr:to>
      <xdr:col>28</xdr:col>
      <xdr:colOff>112568</xdr:colOff>
      <xdr:row>539</xdr:row>
      <xdr:rowOff>8659</xdr:rowOff>
    </xdr:to>
    <xdr:sp macro="" textlink="">
      <xdr:nvSpPr>
        <xdr:cNvPr id="41" name="大かっこ 40"/>
        <xdr:cNvSpPr/>
      </xdr:nvSpPr>
      <xdr:spPr>
        <a:xfrm>
          <a:off x="9598603" y="845231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564</xdr:row>
      <xdr:rowOff>17318</xdr:rowOff>
    </xdr:from>
    <xdr:to>
      <xdr:col>28</xdr:col>
      <xdr:colOff>112568</xdr:colOff>
      <xdr:row>610</xdr:row>
      <xdr:rowOff>8659</xdr:rowOff>
    </xdr:to>
    <xdr:sp macro="" textlink="">
      <xdr:nvSpPr>
        <xdr:cNvPr id="42" name="大かっこ 41"/>
        <xdr:cNvSpPr/>
      </xdr:nvSpPr>
      <xdr:spPr>
        <a:xfrm>
          <a:off x="9598603" y="9669606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17</xdr:row>
      <xdr:rowOff>17318</xdr:rowOff>
    </xdr:from>
    <xdr:to>
      <xdr:col>28</xdr:col>
      <xdr:colOff>112568</xdr:colOff>
      <xdr:row>63</xdr:row>
      <xdr:rowOff>8659</xdr:rowOff>
    </xdr:to>
    <xdr:sp macro="" textlink="" fLocksText="0">
      <xdr:nvSpPr>
        <xdr:cNvPr id="43" name="大かっこ 42"/>
        <xdr:cNvSpPr/>
      </xdr:nvSpPr>
      <xdr:spPr>
        <a:xfrm>
          <a:off x="9598603" y="29129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24</xdr:col>
      <xdr:colOff>25978</xdr:colOff>
      <xdr:row>85</xdr:row>
      <xdr:rowOff>17318</xdr:rowOff>
    </xdr:from>
    <xdr:to>
      <xdr:col>28</xdr:col>
      <xdr:colOff>112568</xdr:colOff>
      <xdr:row>131</xdr:row>
      <xdr:rowOff>8659</xdr:rowOff>
    </xdr:to>
    <xdr:sp macro="" textlink="" fLocksText="0">
      <xdr:nvSpPr>
        <xdr:cNvPr id="44" name="大かっこ 43"/>
        <xdr:cNvSpPr/>
      </xdr:nvSpPr>
      <xdr:spPr>
        <a:xfrm>
          <a:off x="9598603" y="145715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24</xdr:col>
      <xdr:colOff>25978</xdr:colOff>
      <xdr:row>221</xdr:row>
      <xdr:rowOff>17318</xdr:rowOff>
    </xdr:from>
    <xdr:to>
      <xdr:col>28</xdr:col>
      <xdr:colOff>112568</xdr:colOff>
      <xdr:row>267</xdr:row>
      <xdr:rowOff>8659</xdr:rowOff>
    </xdr:to>
    <xdr:sp macro="" textlink="" fLocksText="0">
      <xdr:nvSpPr>
        <xdr:cNvPr id="45" name="大かっこ 44"/>
        <xdr:cNvSpPr/>
      </xdr:nvSpPr>
      <xdr:spPr>
        <a:xfrm>
          <a:off x="9598603" y="378887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24</xdr:col>
      <xdr:colOff>25978</xdr:colOff>
      <xdr:row>153</xdr:row>
      <xdr:rowOff>17318</xdr:rowOff>
    </xdr:from>
    <xdr:to>
      <xdr:col>28</xdr:col>
      <xdr:colOff>112568</xdr:colOff>
      <xdr:row>199</xdr:row>
      <xdr:rowOff>8659</xdr:rowOff>
    </xdr:to>
    <xdr:sp macro="" textlink="" fLocksText="0">
      <xdr:nvSpPr>
        <xdr:cNvPr id="46" name="大かっこ 45"/>
        <xdr:cNvSpPr/>
      </xdr:nvSpPr>
      <xdr:spPr>
        <a:xfrm>
          <a:off x="9598603" y="262301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24</xdr:col>
      <xdr:colOff>25978</xdr:colOff>
      <xdr:row>289</xdr:row>
      <xdr:rowOff>17318</xdr:rowOff>
    </xdr:from>
    <xdr:to>
      <xdr:col>28</xdr:col>
      <xdr:colOff>112568</xdr:colOff>
      <xdr:row>335</xdr:row>
      <xdr:rowOff>8659</xdr:rowOff>
    </xdr:to>
    <xdr:sp macro="" textlink="" fLocksText="0">
      <xdr:nvSpPr>
        <xdr:cNvPr id="47" name="大かっこ 46"/>
        <xdr:cNvSpPr/>
      </xdr:nvSpPr>
      <xdr:spPr>
        <a:xfrm>
          <a:off x="9598603" y="495473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24</xdr:col>
      <xdr:colOff>25978</xdr:colOff>
      <xdr:row>357</xdr:row>
      <xdr:rowOff>17318</xdr:rowOff>
    </xdr:from>
    <xdr:to>
      <xdr:col>28</xdr:col>
      <xdr:colOff>112568</xdr:colOff>
      <xdr:row>403</xdr:row>
      <xdr:rowOff>8659</xdr:rowOff>
    </xdr:to>
    <xdr:sp macro="" textlink="" fLocksText="0">
      <xdr:nvSpPr>
        <xdr:cNvPr id="48" name="大かっこ 47"/>
        <xdr:cNvSpPr/>
      </xdr:nvSpPr>
      <xdr:spPr>
        <a:xfrm>
          <a:off x="9598603" y="612059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24</xdr:col>
      <xdr:colOff>25978</xdr:colOff>
      <xdr:row>425</xdr:row>
      <xdr:rowOff>17318</xdr:rowOff>
    </xdr:from>
    <xdr:to>
      <xdr:col>28</xdr:col>
      <xdr:colOff>112568</xdr:colOff>
      <xdr:row>471</xdr:row>
      <xdr:rowOff>8659</xdr:rowOff>
    </xdr:to>
    <xdr:sp macro="" textlink="" fLocksText="0">
      <xdr:nvSpPr>
        <xdr:cNvPr id="49" name="大かっこ 48"/>
        <xdr:cNvSpPr/>
      </xdr:nvSpPr>
      <xdr:spPr>
        <a:xfrm>
          <a:off x="9598603" y="728645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24</xdr:col>
      <xdr:colOff>25978</xdr:colOff>
      <xdr:row>493</xdr:row>
      <xdr:rowOff>17318</xdr:rowOff>
    </xdr:from>
    <xdr:to>
      <xdr:col>28</xdr:col>
      <xdr:colOff>112568</xdr:colOff>
      <xdr:row>539</xdr:row>
      <xdr:rowOff>8659</xdr:rowOff>
    </xdr:to>
    <xdr:sp macro="" textlink="" fLocksText="0">
      <xdr:nvSpPr>
        <xdr:cNvPr id="50" name="大かっこ 49"/>
        <xdr:cNvSpPr/>
      </xdr:nvSpPr>
      <xdr:spPr>
        <a:xfrm>
          <a:off x="9598603" y="845231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24</xdr:col>
      <xdr:colOff>25978</xdr:colOff>
      <xdr:row>17</xdr:row>
      <xdr:rowOff>17318</xdr:rowOff>
    </xdr:from>
    <xdr:to>
      <xdr:col>28</xdr:col>
      <xdr:colOff>112568</xdr:colOff>
      <xdr:row>63</xdr:row>
      <xdr:rowOff>8659</xdr:rowOff>
    </xdr:to>
    <xdr:sp macro="" textlink="">
      <xdr:nvSpPr>
        <xdr:cNvPr id="51" name="大かっこ 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370253" y="29129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85</xdr:row>
      <xdr:rowOff>17318</xdr:rowOff>
    </xdr:from>
    <xdr:to>
      <xdr:col>28</xdr:col>
      <xdr:colOff>112568</xdr:colOff>
      <xdr:row>131</xdr:row>
      <xdr:rowOff>8659</xdr:rowOff>
    </xdr:to>
    <xdr:sp macro="" textlink="">
      <xdr:nvSpPr>
        <xdr:cNvPr id="52" name="大かっこ 5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370253" y="145715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221</xdr:row>
      <xdr:rowOff>17318</xdr:rowOff>
    </xdr:from>
    <xdr:to>
      <xdr:col>28</xdr:col>
      <xdr:colOff>112568</xdr:colOff>
      <xdr:row>267</xdr:row>
      <xdr:rowOff>8659</xdr:rowOff>
    </xdr:to>
    <xdr:sp macro="" textlink="">
      <xdr:nvSpPr>
        <xdr:cNvPr id="53" name="大かっこ 5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370253" y="378887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153</xdr:row>
      <xdr:rowOff>17318</xdr:rowOff>
    </xdr:from>
    <xdr:to>
      <xdr:col>28</xdr:col>
      <xdr:colOff>112568</xdr:colOff>
      <xdr:row>199</xdr:row>
      <xdr:rowOff>8659</xdr:rowOff>
    </xdr:to>
    <xdr:sp macro="" textlink="">
      <xdr:nvSpPr>
        <xdr:cNvPr id="54" name="大かっこ 5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1370253" y="262301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289</xdr:row>
      <xdr:rowOff>17318</xdr:rowOff>
    </xdr:from>
    <xdr:to>
      <xdr:col>28</xdr:col>
      <xdr:colOff>112568</xdr:colOff>
      <xdr:row>335</xdr:row>
      <xdr:rowOff>8659</xdr:rowOff>
    </xdr:to>
    <xdr:sp macro="" textlink="">
      <xdr:nvSpPr>
        <xdr:cNvPr id="55" name="大かっこ 5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1370253" y="495473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357</xdr:row>
      <xdr:rowOff>17318</xdr:rowOff>
    </xdr:from>
    <xdr:to>
      <xdr:col>28</xdr:col>
      <xdr:colOff>112568</xdr:colOff>
      <xdr:row>403</xdr:row>
      <xdr:rowOff>8659</xdr:rowOff>
    </xdr:to>
    <xdr:sp macro="" textlink="">
      <xdr:nvSpPr>
        <xdr:cNvPr id="56" name="大かっこ 5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1370253" y="612059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425</xdr:row>
      <xdr:rowOff>17318</xdr:rowOff>
    </xdr:from>
    <xdr:to>
      <xdr:col>28</xdr:col>
      <xdr:colOff>112568</xdr:colOff>
      <xdr:row>471</xdr:row>
      <xdr:rowOff>8659</xdr:rowOff>
    </xdr:to>
    <xdr:sp macro="" textlink="">
      <xdr:nvSpPr>
        <xdr:cNvPr id="57" name="大かっこ 5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1370253" y="728645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25978</xdr:colOff>
      <xdr:row>493</xdr:row>
      <xdr:rowOff>17318</xdr:rowOff>
    </xdr:from>
    <xdr:to>
      <xdr:col>28</xdr:col>
      <xdr:colOff>112568</xdr:colOff>
      <xdr:row>539</xdr:row>
      <xdr:rowOff>8659</xdr:rowOff>
    </xdr:to>
    <xdr:sp macro="" textlink="">
      <xdr:nvSpPr>
        <xdr:cNvPr id="58" name="大かっこ 5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370253" y="84523118"/>
          <a:ext cx="2467840" cy="7878041"/>
        </a:xfrm>
        <a:prstGeom prst="bracketPair">
          <a:avLst>
            <a:gd name="adj" fmla="val 6849"/>
          </a:avLst>
        </a:prstGeom>
        <a:noFill/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Y42"/>
  <sheetViews>
    <sheetView zoomScale="85" zoomScaleNormal="85" workbookViewId="0">
      <selection activeCell="AB35" sqref="AB35"/>
    </sheetView>
  </sheetViews>
  <sheetFormatPr defaultRowHeight="13.5"/>
  <cols>
    <col min="1" max="1" width="3.625" style="203" customWidth="1"/>
    <col min="2" max="10" width="5.875" style="203" customWidth="1"/>
    <col min="11" max="22" width="3.375" style="203" customWidth="1"/>
    <col min="23" max="23" width="5.125" style="203" customWidth="1"/>
    <col min="24" max="24" width="5.375" style="203" customWidth="1"/>
    <col min="25" max="16384" width="9" style="203"/>
  </cols>
  <sheetData>
    <row r="1" spans="1:23" ht="25.5" customHeight="1">
      <c r="A1" s="202" t="s">
        <v>530</v>
      </c>
    </row>
    <row r="2" spans="1:23" ht="15.75" customHeight="1">
      <c r="B2" s="203" t="s">
        <v>531</v>
      </c>
    </row>
    <row r="4" spans="1:23" ht="24" customHeight="1">
      <c r="A4" s="204" t="s">
        <v>532</v>
      </c>
    </row>
    <row r="5" spans="1:23" ht="16.5" customHeight="1">
      <c r="B5" s="203" t="s">
        <v>568</v>
      </c>
    </row>
    <row r="6" spans="1:23" ht="16.5" customHeight="1">
      <c r="B6" s="203" t="s">
        <v>569</v>
      </c>
    </row>
    <row r="7" spans="1:23" ht="16.5" customHeight="1">
      <c r="B7" s="203" t="s">
        <v>570</v>
      </c>
    </row>
    <row r="9" spans="1:23" ht="19.5" customHeight="1">
      <c r="A9" s="204" t="s">
        <v>533</v>
      </c>
    </row>
    <row r="10" spans="1:23" ht="16.5" customHeight="1">
      <c r="B10" s="496" t="s">
        <v>534</v>
      </c>
    </row>
    <row r="11" spans="1:23">
      <c r="B11" s="218" t="s">
        <v>576</v>
      </c>
    </row>
    <row r="12" spans="1:23" ht="16.5" customHeight="1">
      <c r="B12" s="203" t="s">
        <v>535</v>
      </c>
    </row>
    <row r="13" spans="1:23" ht="16.5" customHeight="1">
      <c r="B13" s="203" t="s">
        <v>635</v>
      </c>
    </row>
    <row r="14" spans="1:23" ht="26.25" customHeight="1">
      <c r="B14" s="203" t="s">
        <v>637</v>
      </c>
    </row>
    <row r="15" spans="1:23">
      <c r="B15" s="541" t="s">
        <v>397</v>
      </c>
      <c r="C15" s="436" t="s">
        <v>390</v>
      </c>
      <c r="D15" s="437"/>
      <c r="E15" s="438"/>
      <c r="F15" s="438"/>
      <c r="G15" s="438"/>
      <c r="H15" s="438"/>
      <c r="I15" s="438"/>
      <c r="J15" s="438"/>
      <c r="K15" s="439"/>
      <c r="L15" s="544" t="s">
        <v>39</v>
      </c>
      <c r="M15" s="545"/>
      <c r="N15" s="544" t="s">
        <v>391</v>
      </c>
      <c r="O15" s="545"/>
      <c r="P15" s="546" t="s">
        <v>392</v>
      </c>
      <c r="Q15" s="546"/>
      <c r="R15" s="519" t="s">
        <v>66</v>
      </c>
      <c r="S15" s="520"/>
      <c r="T15" s="519" t="s">
        <v>65</v>
      </c>
      <c r="U15" s="520"/>
      <c r="V15" s="519" t="s">
        <v>144</v>
      </c>
      <c r="W15" s="520"/>
    </row>
    <row r="16" spans="1:23">
      <c r="B16" s="542"/>
      <c r="C16" s="514" t="s">
        <v>394</v>
      </c>
      <c r="D16" s="515"/>
      <c r="E16" s="515"/>
      <c r="F16" s="515"/>
      <c r="G16" s="515"/>
      <c r="H16" s="515"/>
      <c r="I16" s="515"/>
      <c r="J16" s="515"/>
      <c r="K16" s="516"/>
      <c r="L16" s="537">
        <v>20</v>
      </c>
      <c r="M16" s="538"/>
      <c r="N16" s="537">
        <v>19</v>
      </c>
      <c r="O16" s="538"/>
      <c r="P16" s="537">
        <v>13</v>
      </c>
      <c r="Q16" s="538"/>
      <c r="R16" s="537">
        <v>6</v>
      </c>
      <c r="S16" s="538"/>
      <c r="T16" s="537">
        <v>6</v>
      </c>
      <c r="U16" s="538"/>
      <c r="V16" s="537">
        <v>3</v>
      </c>
      <c r="W16" s="538"/>
    </row>
    <row r="17" spans="2:25">
      <c r="B17" s="542"/>
      <c r="C17" s="505" t="s">
        <v>627</v>
      </c>
      <c r="D17" s="506"/>
      <c r="E17" s="506"/>
      <c r="F17" s="506"/>
      <c r="G17" s="506"/>
      <c r="H17" s="506"/>
      <c r="I17" s="506"/>
      <c r="J17" s="506"/>
      <c r="K17" s="507"/>
      <c r="L17" s="539"/>
      <c r="M17" s="540"/>
      <c r="N17" s="539"/>
      <c r="O17" s="540"/>
      <c r="P17" s="539"/>
      <c r="Q17" s="540"/>
      <c r="R17" s="539"/>
      <c r="S17" s="540"/>
      <c r="T17" s="539"/>
      <c r="U17" s="540"/>
      <c r="V17" s="539"/>
      <c r="W17" s="540"/>
    </row>
    <row r="18" spans="2:25">
      <c r="B18" s="542"/>
      <c r="C18" s="514" t="s">
        <v>394</v>
      </c>
      <c r="D18" s="515"/>
      <c r="E18" s="515"/>
      <c r="F18" s="515"/>
      <c r="G18" s="515"/>
      <c r="H18" s="515"/>
      <c r="I18" s="515"/>
      <c r="J18" s="515"/>
      <c r="K18" s="516"/>
      <c r="L18" s="537">
        <v>0</v>
      </c>
      <c r="M18" s="538"/>
      <c r="N18" s="537">
        <v>1</v>
      </c>
      <c r="O18" s="538"/>
      <c r="P18" s="537">
        <v>2</v>
      </c>
      <c r="Q18" s="538"/>
      <c r="R18" s="521"/>
      <c r="S18" s="522"/>
      <c r="T18" s="522"/>
      <c r="U18" s="522"/>
      <c r="V18" s="522"/>
      <c r="W18" s="523"/>
      <c r="Y18" s="203" t="s">
        <v>634</v>
      </c>
    </row>
    <row r="19" spans="2:25">
      <c r="B19" s="542"/>
      <c r="C19" s="505" t="s">
        <v>628</v>
      </c>
      <c r="D19" s="506"/>
      <c r="E19" s="506"/>
      <c r="F19" s="506"/>
      <c r="G19" s="506"/>
      <c r="H19" s="506"/>
      <c r="I19" s="506"/>
      <c r="J19" s="506"/>
      <c r="K19" s="507"/>
      <c r="L19" s="539"/>
      <c r="M19" s="540"/>
      <c r="N19" s="539"/>
      <c r="O19" s="540"/>
      <c r="P19" s="539"/>
      <c r="Q19" s="540"/>
      <c r="R19" s="524"/>
      <c r="S19" s="525"/>
      <c r="T19" s="525"/>
      <c r="U19" s="525"/>
      <c r="V19" s="525"/>
      <c r="W19" s="526"/>
    </row>
    <row r="20" spans="2:25">
      <c r="B20" s="542"/>
      <c r="C20" s="527" t="s">
        <v>633</v>
      </c>
      <c r="D20" s="528"/>
      <c r="E20" s="528"/>
      <c r="F20" s="528"/>
      <c r="G20" s="528"/>
      <c r="H20" s="528"/>
      <c r="I20" s="528"/>
      <c r="J20" s="528"/>
      <c r="K20" s="529"/>
      <c r="L20" s="533">
        <v>0</v>
      </c>
      <c r="M20" s="534"/>
      <c r="N20" s="533">
        <v>0</v>
      </c>
      <c r="O20" s="534"/>
      <c r="P20" s="533">
        <v>1</v>
      </c>
      <c r="Q20" s="534"/>
      <c r="R20" s="533">
        <v>0</v>
      </c>
      <c r="S20" s="534"/>
      <c r="T20" s="533">
        <v>0</v>
      </c>
      <c r="U20" s="534"/>
      <c r="V20" s="533">
        <v>0</v>
      </c>
      <c r="W20" s="534"/>
    </row>
    <row r="21" spans="2:25">
      <c r="B21" s="542"/>
      <c r="C21" s="530"/>
      <c r="D21" s="531"/>
      <c r="E21" s="531"/>
      <c r="F21" s="531"/>
      <c r="G21" s="531"/>
      <c r="H21" s="531"/>
      <c r="I21" s="531"/>
      <c r="J21" s="531"/>
      <c r="K21" s="532"/>
      <c r="L21" s="535"/>
      <c r="M21" s="536"/>
      <c r="N21" s="535"/>
      <c r="O21" s="536"/>
      <c r="P21" s="535"/>
      <c r="Q21" s="536"/>
      <c r="R21" s="535"/>
      <c r="S21" s="536"/>
      <c r="T21" s="535"/>
      <c r="U21" s="536"/>
      <c r="V21" s="535"/>
      <c r="W21" s="536"/>
    </row>
    <row r="22" spans="2:25">
      <c r="B22" s="542"/>
      <c r="C22" s="494"/>
      <c r="D22" s="495"/>
      <c r="E22" s="495"/>
      <c r="F22" s="495"/>
      <c r="G22" s="495"/>
      <c r="H22" s="495"/>
      <c r="I22" s="495"/>
      <c r="J22" s="495"/>
      <c r="K22" s="495"/>
      <c r="L22" s="446"/>
      <c r="M22" s="446"/>
      <c r="N22" s="446"/>
      <c r="O22" s="446"/>
      <c r="P22" s="446"/>
      <c r="Q22" s="446"/>
      <c r="R22" s="446"/>
      <c r="S22" s="446"/>
      <c r="T22" s="446"/>
      <c r="U22" s="446"/>
      <c r="V22" s="446"/>
      <c r="W22" s="446"/>
    </row>
    <row r="23" spans="2:25">
      <c r="B23" s="542"/>
      <c r="C23" s="447" t="s">
        <v>632</v>
      </c>
      <c r="D23" s="447"/>
      <c r="E23" s="448"/>
      <c r="F23" s="448"/>
      <c r="G23" s="493"/>
      <c r="H23" s="493"/>
      <c r="I23" s="493"/>
      <c r="J23" s="493"/>
      <c r="K23" s="493"/>
      <c r="L23" s="544" t="s">
        <v>39</v>
      </c>
      <c r="M23" s="545"/>
      <c r="N23" s="544" t="s">
        <v>391</v>
      </c>
      <c r="O23" s="545"/>
      <c r="P23" s="546" t="s">
        <v>392</v>
      </c>
      <c r="Q23" s="546"/>
      <c r="R23" s="519" t="s">
        <v>66</v>
      </c>
      <c r="S23" s="520"/>
      <c r="T23" s="519" t="s">
        <v>65</v>
      </c>
      <c r="U23" s="520"/>
      <c r="V23" s="519" t="s">
        <v>144</v>
      </c>
      <c r="W23" s="520"/>
    </row>
    <row r="24" spans="2:25">
      <c r="B24" s="542"/>
      <c r="C24" s="514" t="s">
        <v>394</v>
      </c>
      <c r="D24" s="515"/>
      <c r="E24" s="515"/>
      <c r="F24" s="515"/>
      <c r="G24" s="515"/>
      <c r="H24" s="515"/>
      <c r="I24" s="515"/>
      <c r="J24" s="515"/>
      <c r="K24" s="516"/>
      <c r="L24" s="503"/>
      <c r="M24" s="504"/>
      <c r="N24" s="503"/>
      <c r="O24" s="504"/>
      <c r="P24" s="517">
        <v>12</v>
      </c>
      <c r="Q24" s="518"/>
      <c r="R24" s="503"/>
      <c r="S24" s="504"/>
      <c r="T24" s="503"/>
      <c r="U24" s="504"/>
      <c r="V24" s="503"/>
      <c r="W24" s="504"/>
    </row>
    <row r="25" spans="2:25">
      <c r="B25" s="542"/>
      <c r="C25" s="505" t="s">
        <v>631</v>
      </c>
      <c r="D25" s="506"/>
      <c r="E25" s="506"/>
      <c r="F25" s="506"/>
      <c r="G25" s="506"/>
      <c r="H25" s="506"/>
      <c r="I25" s="506"/>
      <c r="J25" s="506"/>
      <c r="K25" s="507"/>
      <c r="L25" s="508"/>
      <c r="M25" s="509"/>
      <c r="N25" s="508"/>
      <c r="O25" s="509"/>
      <c r="P25" s="508"/>
      <c r="Q25" s="509"/>
      <c r="R25" s="512"/>
      <c r="S25" s="513"/>
      <c r="T25" s="512"/>
      <c r="U25" s="513"/>
      <c r="V25" s="512"/>
      <c r="W25" s="513"/>
      <c r="Y25" s="203" t="s">
        <v>636</v>
      </c>
    </row>
    <row r="26" spans="2:25">
      <c r="B26" s="542"/>
      <c r="C26" s="514" t="s">
        <v>394</v>
      </c>
      <c r="D26" s="515"/>
      <c r="E26" s="515"/>
      <c r="F26" s="515"/>
      <c r="G26" s="515"/>
      <c r="H26" s="515"/>
      <c r="I26" s="515"/>
      <c r="J26" s="515"/>
      <c r="K26" s="516"/>
      <c r="L26" s="503"/>
      <c r="M26" s="504"/>
      <c r="N26" s="503"/>
      <c r="O26" s="504"/>
      <c r="P26" s="503"/>
      <c r="Q26" s="504"/>
      <c r="R26" s="521"/>
      <c r="S26" s="522"/>
      <c r="T26" s="522"/>
      <c r="U26" s="522"/>
      <c r="V26" s="522"/>
      <c r="W26" s="523"/>
    </row>
    <row r="27" spans="2:25">
      <c r="B27" s="543"/>
      <c r="C27" s="505" t="s">
        <v>622</v>
      </c>
      <c r="D27" s="506"/>
      <c r="E27" s="506"/>
      <c r="F27" s="506"/>
      <c r="G27" s="506"/>
      <c r="H27" s="506"/>
      <c r="I27" s="506"/>
      <c r="J27" s="506"/>
      <c r="K27" s="507"/>
      <c r="L27" s="512"/>
      <c r="M27" s="513"/>
      <c r="N27" s="512"/>
      <c r="O27" s="513"/>
      <c r="P27" s="512"/>
      <c r="Q27" s="513"/>
      <c r="R27" s="524"/>
      <c r="S27" s="525"/>
      <c r="T27" s="525"/>
      <c r="U27" s="525"/>
      <c r="V27" s="525"/>
      <c r="W27" s="526"/>
    </row>
    <row r="29" spans="2:25" ht="25.5" customHeight="1">
      <c r="B29" s="203" t="s">
        <v>638</v>
      </c>
    </row>
    <row r="30" spans="2:25">
      <c r="B30" s="541" t="s">
        <v>397</v>
      </c>
      <c r="C30" s="436" t="s">
        <v>390</v>
      </c>
      <c r="D30" s="437"/>
      <c r="E30" s="438"/>
      <c r="F30" s="438"/>
      <c r="G30" s="438"/>
      <c r="H30" s="438"/>
      <c r="I30" s="438"/>
      <c r="J30" s="438"/>
      <c r="K30" s="439"/>
      <c r="L30" s="544" t="s">
        <v>39</v>
      </c>
      <c r="M30" s="545"/>
      <c r="N30" s="544" t="s">
        <v>391</v>
      </c>
      <c r="O30" s="545"/>
      <c r="P30" s="546" t="s">
        <v>392</v>
      </c>
      <c r="Q30" s="546"/>
      <c r="R30" s="519" t="s">
        <v>66</v>
      </c>
      <c r="S30" s="520"/>
      <c r="T30" s="519" t="s">
        <v>65</v>
      </c>
      <c r="U30" s="520"/>
      <c r="V30" s="519" t="s">
        <v>144</v>
      </c>
      <c r="W30" s="520"/>
    </row>
    <row r="31" spans="2:25">
      <c r="B31" s="542"/>
      <c r="C31" s="514" t="s">
        <v>394</v>
      </c>
      <c r="D31" s="515"/>
      <c r="E31" s="515"/>
      <c r="F31" s="515"/>
      <c r="G31" s="515"/>
      <c r="H31" s="515"/>
      <c r="I31" s="515"/>
      <c r="J31" s="515"/>
      <c r="K31" s="516"/>
      <c r="L31" s="537">
        <v>20</v>
      </c>
      <c r="M31" s="538"/>
      <c r="N31" s="537">
        <v>19</v>
      </c>
      <c r="O31" s="538"/>
      <c r="P31" s="537">
        <v>13</v>
      </c>
      <c r="Q31" s="538"/>
      <c r="R31" s="537">
        <v>6</v>
      </c>
      <c r="S31" s="538"/>
      <c r="T31" s="537">
        <v>6</v>
      </c>
      <c r="U31" s="538"/>
      <c r="V31" s="537">
        <v>3</v>
      </c>
      <c r="W31" s="538"/>
    </row>
    <row r="32" spans="2:25">
      <c r="B32" s="542"/>
      <c r="C32" s="505" t="s">
        <v>627</v>
      </c>
      <c r="D32" s="506"/>
      <c r="E32" s="506"/>
      <c r="F32" s="506"/>
      <c r="G32" s="506"/>
      <c r="H32" s="506"/>
      <c r="I32" s="506"/>
      <c r="J32" s="506"/>
      <c r="K32" s="507"/>
      <c r="L32" s="539"/>
      <c r="M32" s="540"/>
      <c r="N32" s="539"/>
      <c r="O32" s="540"/>
      <c r="P32" s="539"/>
      <c r="Q32" s="540"/>
      <c r="R32" s="539"/>
      <c r="S32" s="540"/>
      <c r="T32" s="539"/>
      <c r="U32" s="540"/>
      <c r="V32" s="539"/>
      <c r="W32" s="540"/>
    </row>
    <row r="33" spans="2:25">
      <c r="B33" s="542"/>
      <c r="C33" s="514" t="s">
        <v>394</v>
      </c>
      <c r="D33" s="515"/>
      <c r="E33" s="515"/>
      <c r="F33" s="515"/>
      <c r="G33" s="515"/>
      <c r="H33" s="515"/>
      <c r="I33" s="515"/>
      <c r="J33" s="515"/>
      <c r="K33" s="516"/>
      <c r="L33" s="537">
        <v>0</v>
      </c>
      <c r="M33" s="538"/>
      <c r="N33" s="537">
        <v>1</v>
      </c>
      <c r="O33" s="538"/>
      <c r="P33" s="537">
        <v>2</v>
      </c>
      <c r="Q33" s="538"/>
      <c r="R33" s="521"/>
      <c r="S33" s="522"/>
      <c r="T33" s="522"/>
      <c r="U33" s="522"/>
      <c r="V33" s="522"/>
      <c r="W33" s="523"/>
      <c r="Y33" s="203" t="s">
        <v>634</v>
      </c>
    </row>
    <row r="34" spans="2:25">
      <c r="B34" s="542"/>
      <c r="C34" s="505" t="s">
        <v>628</v>
      </c>
      <c r="D34" s="506"/>
      <c r="E34" s="506"/>
      <c r="F34" s="506"/>
      <c r="G34" s="506"/>
      <c r="H34" s="506"/>
      <c r="I34" s="506"/>
      <c r="J34" s="506"/>
      <c r="K34" s="507"/>
      <c r="L34" s="539"/>
      <c r="M34" s="540"/>
      <c r="N34" s="539"/>
      <c r="O34" s="540"/>
      <c r="P34" s="539"/>
      <c r="Q34" s="540"/>
      <c r="R34" s="524"/>
      <c r="S34" s="525"/>
      <c r="T34" s="525"/>
      <c r="U34" s="525"/>
      <c r="V34" s="525"/>
      <c r="W34" s="526"/>
    </row>
    <row r="35" spans="2:25">
      <c r="B35" s="542"/>
      <c r="C35" s="527" t="s">
        <v>633</v>
      </c>
      <c r="D35" s="528"/>
      <c r="E35" s="528"/>
      <c r="F35" s="528"/>
      <c r="G35" s="528"/>
      <c r="H35" s="528"/>
      <c r="I35" s="528"/>
      <c r="J35" s="528"/>
      <c r="K35" s="529"/>
      <c r="L35" s="533">
        <v>0</v>
      </c>
      <c r="M35" s="534"/>
      <c r="N35" s="533">
        <v>0</v>
      </c>
      <c r="O35" s="534"/>
      <c r="P35" s="533">
        <v>1</v>
      </c>
      <c r="Q35" s="534"/>
      <c r="R35" s="533">
        <v>0</v>
      </c>
      <c r="S35" s="534"/>
      <c r="T35" s="533">
        <v>0</v>
      </c>
      <c r="U35" s="534"/>
      <c r="V35" s="533">
        <v>0</v>
      </c>
      <c r="W35" s="534"/>
    </row>
    <row r="36" spans="2:25">
      <c r="B36" s="542"/>
      <c r="C36" s="530"/>
      <c r="D36" s="531"/>
      <c r="E36" s="531"/>
      <c r="F36" s="531"/>
      <c r="G36" s="531"/>
      <c r="H36" s="531"/>
      <c r="I36" s="531"/>
      <c r="J36" s="531"/>
      <c r="K36" s="532"/>
      <c r="L36" s="535"/>
      <c r="M36" s="536"/>
      <c r="N36" s="535"/>
      <c r="O36" s="536"/>
      <c r="P36" s="535"/>
      <c r="Q36" s="536"/>
      <c r="R36" s="535"/>
      <c r="S36" s="536"/>
      <c r="T36" s="535"/>
      <c r="U36" s="536"/>
      <c r="V36" s="535"/>
      <c r="W36" s="536"/>
    </row>
    <row r="37" spans="2:25">
      <c r="B37" s="542"/>
      <c r="C37" s="494"/>
      <c r="D37" s="495"/>
      <c r="E37" s="495"/>
      <c r="F37" s="495"/>
      <c r="G37" s="495"/>
      <c r="H37" s="495"/>
      <c r="I37" s="495"/>
      <c r="J37" s="495"/>
      <c r="K37" s="495"/>
      <c r="L37" s="446"/>
      <c r="M37" s="446"/>
      <c r="N37" s="446"/>
      <c r="O37" s="446"/>
      <c r="P37" s="446"/>
      <c r="Q37" s="446"/>
      <c r="R37" s="446"/>
      <c r="S37" s="446"/>
      <c r="T37" s="446"/>
      <c r="U37" s="446"/>
      <c r="V37" s="446"/>
      <c r="W37" s="446"/>
    </row>
    <row r="38" spans="2:25">
      <c r="B38" s="542"/>
      <c r="C38" s="447" t="s">
        <v>632</v>
      </c>
      <c r="D38" s="447"/>
      <c r="E38" s="448"/>
      <c r="F38" s="448"/>
      <c r="G38" s="493"/>
      <c r="H38" s="493"/>
      <c r="I38" s="493"/>
      <c r="J38" s="493"/>
      <c r="K38" s="493"/>
      <c r="L38" s="544" t="s">
        <v>39</v>
      </c>
      <c r="M38" s="545"/>
      <c r="N38" s="544" t="s">
        <v>391</v>
      </c>
      <c r="O38" s="545"/>
      <c r="P38" s="546" t="s">
        <v>392</v>
      </c>
      <c r="Q38" s="546"/>
      <c r="R38" s="519" t="s">
        <v>66</v>
      </c>
      <c r="S38" s="520"/>
      <c r="T38" s="519" t="s">
        <v>65</v>
      </c>
      <c r="U38" s="520"/>
      <c r="V38" s="519" t="s">
        <v>144</v>
      </c>
      <c r="W38" s="520"/>
    </row>
    <row r="39" spans="2:25">
      <c r="B39" s="542"/>
      <c r="C39" s="514" t="s">
        <v>394</v>
      </c>
      <c r="D39" s="515"/>
      <c r="E39" s="515"/>
      <c r="F39" s="515"/>
      <c r="G39" s="515"/>
      <c r="H39" s="515"/>
      <c r="I39" s="515"/>
      <c r="J39" s="515"/>
      <c r="K39" s="516"/>
      <c r="L39" s="503"/>
      <c r="M39" s="504"/>
      <c r="N39" s="517"/>
      <c r="O39" s="518"/>
      <c r="P39" s="517"/>
      <c r="Q39" s="518"/>
      <c r="R39" s="503"/>
      <c r="S39" s="504"/>
      <c r="T39" s="503"/>
      <c r="U39" s="504"/>
      <c r="V39" s="503"/>
      <c r="W39" s="504"/>
    </row>
    <row r="40" spans="2:25">
      <c r="B40" s="542"/>
      <c r="C40" s="505" t="s">
        <v>631</v>
      </c>
      <c r="D40" s="506"/>
      <c r="E40" s="506"/>
      <c r="F40" s="506"/>
      <c r="G40" s="506"/>
      <c r="H40" s="506"/>
      <c r="I40" s="506"/>
      <c r="J40" s="506"/>
      <c r="K40" s="507"/>
      <c r="L40" s="508"/>
      <c r="M40" s="509"/>
      <c r="N40" s="510"/>
      <c r="O40" s="511"/>
      <c r="P40" s="508"/>
      <c r="Q40" s="509"/>
      <c r="R40" s="512"/>
      <c r="S40" s="513"/>
      <c r="T40" s="512"/>
      <c r="U40" s="513"/>
      <c r="V40" s="512"/>
      <c r="W40" s="513"/>
      <c r="Y40" s="203" t="s">
        <v>636</v>
      </c>
    </row>
    <row r="41" spans="2:25">
      <c r="B41" s="542"/>
      <c r="C41" s="514" t="s">
        <v>394</v>
      </c>
      <c r="D41" s="515"/>
      <c r="E41" s="515"/>
      <c r="F41" s="515"/>
      <c r="G41" s="515"/>
      <c r="H41" s="515"/>
      <c r="I41" s="515"/>
      <c r="J41" s="515"/>
      <c r="K41" s="516"/>
      <c r="L41" s="503"/>
      <c r="M41" s="504"/>
      <c r="N41" s="517">
        <v>17</v>
      </c>
      <c r="O41" s="518"/>
      <c r="P41" s="503"/>
      <c r="Q41" s="504"/>
      <c r="R41" s="521"/>
      <c r="S41" s="522"/>
      <c r="T41" s="522"/>
      <c r="U41" s="522"/>
      <c r="V41" s="522"/>
      <c r="W41" s="523"/>
    </row>
    <row r="42" spans="2:25">
      <c r="B42" s="543"/>
      <c r="C42" s="505" t="s">
        <v>622</v>
      </c>
      <c r="D42" s="506"/>
      <c r="E42" s="506"/>
      <c r="F42" s="506"/>
      <c r="G42" s="506"/>
      <c r="H42" s="506"/>
      <c r="I42" s="506"/>
      <c r="J42" s="506"/>
      <c r="K42" s="507"/>
      <c r="L42" s="512"/>
      <c r="M42" s="513"/>
      <c r="N42" s="547">
        <v>17</v>
      </c>
      <c r="O42" s="548"/>
      <c r="P42" s="512"/>
      <c r="Q42" s="513"/>
      <c r="R42" s="524"/>
      <c r="S42" s="525"/>
      <c r="T42" s="525"/>
      <c r="U42" s="525"/>
      <c r="V42" s="525"/>
      <c r="W42" s="526"/>
    </row>
  </sheetData>
  <mergeCells count="114">
    <mergeCell ref="B15:B27"/>
    <mergeCell ref="L15:M15"/>
    <mergeCell ref="N15:O15"/>
    <mergeCell ref="P15:Q15"/>
    <mergeCell ref="R15:S15"/>
    <mergeCell ref="T15:U15"/>
    <mergeCell ref="C18:K18"/>
    <mergeCell ref="L18:M19"/>
    <mergeCell ref="N18:O19"/>
    <mergeCell ref="P18:Q19"/>
    <mergeCell ref="L23:M23"/>
    <mergeCell ref="N23:O23"/>
    <mergeCell ref="P23:Q23"/>
    <mergeCell ref="R23:S23"/>
    <mergeCell ref="T23:U23"/>
    <mergeCell ref="C26:K26"/>
    <mergeCell ref="L26:M26"/>
    <mergeCell ref="N26:O26"/>
    <mergeCell ref="P26:Q26"/>
    <mergeCell ref="R26:W27"/>
    <mergeCell ref="C27:K27"/>
    <mergeCell ref="L27:M27"/>
    <mergeCell ref="N27:O27"/>
    <mergeCell ref="P27:Q27"/>
    <mergeCell ref="V15:W15"/>
    <mergeCell ref="C16:K16"/>
    <mergeCell ref="L16:M17"/>
    <mergeCell ref="N16:O17"/>
    <mergeCell ref="P16:Q17"/>
    <mergeCell ref="R16:S17"/>
    <mergeCell ref="T16:U17"/>
    <mergeCell ref="V16:W17"/>
    <mergeCell ref="C17:K17"/>
    <mergeCell ref="V23:W23"/>
    <mergeCell ref="R18:W19"/>
    <mergeCell ref="C19:K19"/>
    <mergeCell ref="C20:K21"/>
    <mergeCell ref="L20:M21"/>
    <mergeCell ref="N20:O21"/>
    <mergeCell ref="P20:Q21"/>
    <mergeCell ref="R20:S21"/>
    <mergeCell ref="T20:U21"/>
    <mergeCell ref="V20:W21"/>
    <mergeCell ref="V24:W24"/>
    <mergeCell ref="C25:K25"/>
    <mergeCell ref="L25:M25"/>
    <mergeCell ref="N25:O25"/>
    <mergeCell ref="P25:Q25"/>
    <mergeCell ref="R25:S25"/>
    <mergeCell ref="T25:U25"/>
    <mergeCell ref="V25:W25"/>
    <mergeCell ref="C24:K24"/>
    <mergeCell ref="L24:M24"/>
    <mergeCell ref="N24:O24"/>
    <mergeCell ref="P24:Q24"/>
    <mergeCell ref="R24:S24"/>
    <mergeCell ref="T24:U24"/>
    <mergeCell ref="B30:B42"/>
    <mergeCell ref="L30:M30"/>
    <mergeCell ref="N30:O30"/>
    <mergeCell ref="P30:Q30"/>
    <mergeCell ref="R30:S30"/>
    <mergeCell ref="T30:U30"/>
    <mergeCell ref="C33:K33"/>
    <mergeCell ref="L33:M34"/>
    <mergeCell ref="N33:O34"/>
    <mergeCell ref="P33:Q34"/>
    <mergeCell ref="L38:M38"/>
    <mergeCell ref="N38:O38"/>
    <mergeCell ref="P38:Q38"/>
    <mergeCell ref="R38:S38"/>
    <mergeCell ref="T38:U38"/>
    <mergeCell ref="C41:K41"/>
    <mergeCell ref="L41:M41"/>
    <mergeCell ref="N41:O41"/>
    <mergeCell ref="P41:Q41"/>
    <mergeCell ref="R41:W42"/>
    <mergeCell ref="C42:K42"/>
    <mergeCell ref="L42:M42"/>
    <mergeCell ref="N42:O42"/>
    <mergeCell ref="P42:Q42"/>
    <mergeCell ref="V30:W30"/>
    <mergeCell ref="C31:K31"/>
    <mergeCell ref="L31:M32"/>
    <mergeCell ref="N31:O32"/>
    <mergeCell ref="P31:Q32"/>
    <mergeCell ref="R31:S32"/>
    <mergeCell ref="T31:U32"/>
    <mergeCell ref="V31:W32"/>
    <mergeCell ref="C32:K32"/>
    <mergeCell ref="V38:W38"/>
    <mergeCell ref="R33:W34"/>
    <mergeCell ref="C34:K34"/>
    <mergeCell ref="C35:K36"/>
    <mergeCell ref="L35:M36"/>
    <mergeCell ref="N35:O36"/>
    <mergeCell ref="P35:Q36"/>
    <mergeCell ref="R35:S36"/>
    <mergeCell ref="T35:U36"/>
    <mergeCell ref="V35:W36"/>
    <mergeCell ref="V39:W39"/>
    <mergeCell ref="C40:K40"/>
    <mergeCell ref="L40:M40"/>
    <mergeCell ref="N40:O40"/>
    <mergeCell ref="P40:Q40"/>
    <mergeCell ref="R40:S40"/>
    <mergeCell ref="T40:U40"/>
    <mergeCell ref="V40:W40"/>
    <mergeCell ref="C39:K39"/>
    <mergeCell ref="L39:M39"/>
    <mergeCell ref="N39:O39"/>
    <mergeCell ref="P39:Q39"/>
    <mergeCell ref="R39:S39"/>
    <mergeCell ref="T39:U39"/>
  </mergeCells>
  <phoneticPr fontId="1"/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IU391"/>
  <sheetViews>
    <sheetView tabSelected="1" view="pageBreakPreview" zoomScale="85" zoomScaleNormal="100" zoomScaleSheetLayoutView="85" workbookViewId="0">
      <selection activeCell="O14" sqref="O14:Z14"/>
    </sheetView>
  </sheetViews>
  <sheetFormatPr defaultRowHeight="13.5"/>
  <cols>
    <col min="1" max="26" width="3.375" style="234" customWidth="1"/>
    <col min="27" max="30" width="9" style="234" customWidth="1"/>
    <col min="31" max="58" width="9.125" style="234" customWidth="1"/>
    <col min="59" max="167" width="9.25" style="234" customWidth="1"/>
    <col min="168" max="172" width="10.25" style="234" bestFit="1" customWidth="1"/>
    <col min="173" max="174" width="10" style="234" bestFit="1" customWidth="1"/>
    <col min="175" max="184" width="10.25" style="234" bestFit="1" customWidth="1"/>
    <col min="185" max="186" width="10" style="234" bestFit="1" customWidth="1"/>
    <col min="187" max="196" width="10.25" style="234" bestFit="1" customWidth="1"/>
    <col min="197" max="198" width="10" style="234" bestFit="1" customWidth="1"/>
    <col min="199" max="206" width="10.25" style="234" bestFit="1" customWidth="1"/>
    <col min="207" max="208" width="10.5" style="234" bestFit="1" customWidth="1"/>
    <col min="209" max="210" width="10.25" style="234" bestFit="1" customWidth="1"/>
    <col min="211" max="218" width="10.5" style="234" bestFit="1" customWidth="1"/>
    <col min="219" max="220" width="10.25" style="234" bestFit="1" customWidth="1"/>
    <col min="221" max="222" width="10" style="234" bestFit="1" customWidth="1"/>
    <col min="223" max="230" width="10.25" style="234" bestFit="1" customWidth="1"/>
    <col min="231" max="232" width="10.5" style="234" bestFit="1" customWidth="1"/>
    <col min="233" max="234" width="10.25" style="234" bestFit="1" customWidth="1"/>
    <col min="235" max="244" width="10.5" style="234" bestFit="1" customWidth="1"/>
    <col min="245" max="246" width="10.25" style="234" bestFit="1" customWidth="1"/>
    <col min="247" max="254" width="10.5" style="234" bestFit="1" customWidth="1"/>
    <col min="255" max="255" width="9.25" style="234" bestFit="1" customWidth="1"/>
    <col min="256" max="16384" width="9" style="234"/>
  </cols>
  <sheetData>
    <row r="1" spans="1:57" s="221" customFormat="1" ht="13.5" customHeight="1">
      <c r="A1" s="219" t="s">
        <v>182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1292">
        <v>2024</v>
      </c>
      <c r="U1" s="1292"/>
      <c r="V1" s="219" t="s">
        <v>0</v>
      </c>
      <c r="W1" s="310">
        <v>4</v>
      </c>
      <c r="X1" s="219" t="s">
        <v>25</v>
      </c>
      <c r="Y1" s="310">
        <v>1</v>
      </c>
      <c r="Z1" s="219" t="s">
        <v>26</v>
      </c>
      <c r="AA1" s="220">
        <v>2021</v>
      </c>
      <c r="AB1" s="220">
        <v>2022</v>
      </c>
      <c r="AC1" s="220">
        <v>2023</v>
      </c>
      <c r="AD1" s="220">
        <v>2024</v>
      </c>
      <c r="AE1" s="220">
        <v>2025</v>
      </c>
      <c r="AF1" s="220">
        <v>2026</v>
      </c>
      <c r="AG1" s="220">
        <v>2027</v>
      </c>
      <c r="AH1" s="220">
        <v>2028</v>
      </c>
      <c r="AI1" s="220">
        <v>2029</v>
      </c>
      <c r="AJ1" s="220">
        <v>2030</v>
      </c>
    </row>
    <row r="2" spans="1:57" s="221" customFormat="1" ht="13.5" customHeight="1">
      <c r="A2" s="219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20">
        <v>1</v>
      </c>
      <c r="AB2" s="222">
        <v>2</v>
      </c>
      <c r="AC2" s="222">
        <v>3</v>
      </c>
      <c r="AD2" s="222">
        <v>4</v>
      </c>
      <c r="AE2" s="222">
        <v>5</v>
      </c>
      <c r="AF2" s="222">
        <v>6</v>
      </c>
      <c r="AG2" s="222">
        <v>7</v>
      </c>
      <c r="AH2" s="222">
        <v>8</v>
      </c>
      <c r="AI2" s="222">
        <v>9</v>
      </c>
      <c r="AJ2" s="222">
        <v>10</v>
      </c>
      <c r="AK2" s="222">
        <v>11</v>
      </c>
      <c r="AL2" s="222">
        <v>12</v>
      </c>
    </row>
    <row r="3" spans="1:57" s="221" customFormat="1" ht="13.5" customHeight="1">
      <c r="A3" s="1304" t="s">
        <v>73</v>
      </c>
      <c r="B3" s="1304"/>
      <c r="C3" s="1304"/>
      <c r="D3" s="1304"/>
      <c r="E3" s="1304"/>
      <c r="F3" s="1304"/>
      <c r="G3" s="1304"/>
      <c r="H3" s="1304"/>
      <c r="I3" s="1304"/>
      <c r="J3" s="1304"/>
      <c r="K3" s="1304"/>
      <c r="L3" s="1304"/>
      <c r="M3" s="1304"/>
      <c r="N3" s="1304"/>
      <c r="O3" s="1304"/>
      <c r="P3" s="1304"/>
      <c r="Q3" s="1304"/>
      <c r="R3" s="1304"/>
      <c r="S3" s="1304"/>
      <c r="T3" s="1304"/>
      <c r="U3" s="1304"/>
      <c r="V3" s="1304"/>
      <c r="W3" s="1304"/>
      <c r="X3" s="1304"/>
      <c r="Y3" s="1304"/>
      <c r="Z3" s="1304"/>
      <c r="AA3" s="220">
        <v>1</v>
      </c>
      <c r="AB3" s="220">
        <v>2</v>
      </c>
      <c r="AC3" s="220">
        <v>3</v>
      </c>
      <c r="AD3" s="220">
        <v>4</v>
      </c>
      <c r="AE3" s="220">
        <v>5</v>
      </c>
      <c r="AF3" s="220">
        <v>6</v>
      </c>
      <c r="AG3" s="220">
        <v>7</v>
      </c>
      <c r="AH3" s="220">
        <v>8</v>
      </c>
      <c r="AI3" s="220">
        <v>9</v>
      </c>
      <c r="AJ3" s="220">
        <v>10</v>
      </c>
      <c r="AK3" s="220">
        <v>11</v>
      </c>
      <c r="AL3" s="220">
        <v>12</v>
      </c>
      <c r="AM3" s="220">
        <v>13</v>
      </c>
      <c r="AN3" s="220">
        <v>14</v>
      </c>
      <c r="AO3" s="220">
        <v>15</v>
      </c>
      <c r="AP3" s="220">
        <v>16</v>
      </c>
      <c r="AQ3" s="220">
        <v>17</v>
      </c>
      <c r="AR3" s="220">
        <v>18</v>
      </c>
      <c r="AS3" s="220">
        <v>19</v>
      </c>
      <c r="AT3" s="220">
        <v>20</v>
      </c>
      <c r="AU3" s="220">
        <v>21</v>
      </c>
      <c r="AV3" s="220">
        <v>22</v>
      </c>
      <c r="AW3" s="220">
        <v>23</v>
      </c>
      <c r="AX3" s="220">
        <v>24</v>
      </c>
      <c r="AY3" s="220">
        <v>25</v>
      </c>
      <c r="AZ3" s="220">
        <v>26</v>
      </c>
      <c r="BA3" s="220">
        <v>27</v>
      </c>
      <c r="BB3" s="220">
        <v>28</v>
      </c>
      <c r="BC3" s="220">
        <v>29</v>
      </c>
      <c r="BD3" s="220">
        <v>30</v>
      </c>
      <c r="BE3" s="220">
        <v>31</v>
      </c>
    </row>
    <row r="4" spans="1:57" s="221" customFormat="1" ht="13.5" customHeight="1">
      <c r="A4" s="219"/>
      <c r="B4" s="219"/>
      <c r="C4" s="219"/>
      <c r="D4" s="219"/>
      <c r="E4" s="219"/>
      <c r="F4" s="219"/>
      <c r="G4" s="219"/>
      <c r="H4" s="219" t="s">
        <v>70</v>
      </c>
      <c r="I4" s="1292">
        <v>2024</v>
      </c>
      <c r="J4" s="1292"/>
      <c r="K4" s="219" t="s">
        <v>67</v>
      </c>
      <c r="L4" s="219"/>
      <c r="M4" s="310">
        <v>4</v>
      </c>
      <c r="N4" s="219" t="s">
        <v>27</v>
      </c>
      <c r="O4" s="219" t="s">
        <v>68</v>
      </c>
      <c r="P4" s="310">
        <v>4</v>
      </c>
      <c r="Q4" s="219" t="s">
        <v>71</v>
      </c>
      <c r="R4" s="219"/>
      <c r="S4" s="223"/>
      <c r="T4" s="219" t="s">
        <v>72</v>
      </c>
      <c r="U4" s="219"/>
      <c r="V4" s="219"/>
      <c r="W4" s="219"/>
      <c r="X4" s="219"/>
      <c r="Y4" s="219"/>
      <c r="Z4" s="219"/>
    </row>
    <row r="5" spans="1:57" s="221" customFormat="1" ht="13.5" customHeight="1">
      <c r="A5" s="219"/>
      <c r="B5" s="219"/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</row>
    <row r="6" spans="1:57" s="221" customFormat="1" ht="13.5" customHeight="1">
      <c r="A6" s="219"/>
      <c r="B6" s="1281" t="s">
        <v>515</v>
      </c>
      <c r="C6" s="1281"/>
      <c r="D6" s="1281"/>
      <c r="E6" s="1281"/>
      <c r="F6" s="1281"/>
      <c r="G6" s="1281"/>
      <c r="H6" s="219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20" t="s">
        <v>69</v>
      </c>
      <c r="AB6" s="220" t="s">
        <v>73</v>
      </c>
      <c r="AC6" s="220" t="s">
        <v>137</v>
      </c>
      <c r="AD6" s="220" t="s">
        <v>138</v>
      </c>
    </row>
    <row r="7" spans="1:57" s="221" customFormat="1" ht="13.5" customHeight="1">
      <c r="A7" s="219"/>
      <c r="B7" s="219"/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</row>
    <row r="8" spans="1:57" s="221" customFormat="1" ht="13.5" customHeight="1">
      <c r="A8" s="219"/>
      <c r="B8" s="219"/>
      <c r="C8" s="219"/>
      <c r="D8" s="219"/>
      <c r="E8" s="219"/>
      <c r="F8" s="219"/>
      <c r="G8" s="219"/>
      <c r="H8" s="219" t="s">
        <v>74</v>
      </c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</row>
    <row r="9" spans="1:57" s="221" customFormat="1" ht="13.5" customHeight="1">
      <c r="A9" s="219"/>
      <c r="B9" s="219"/>
      <c r="C9" s="219"/>
      <c r="D9" s="219"/>
      <c r="E9" s="219"/>
      <c r="F9" s="219"/>
      <c r="G9" s="219"/>
      <c r="H9" s="1311" t="s">
        <v>58</v>
      </c>
      <c r="I9" s="1311"/>
      <c r="J9" s="1311"/>
      <c r="K9" s="1311"/>
      <c r="L9" s="1311"/>
      <c r="M9" s="1311"/>
      <c r="N9" s="1311"/>
      <c r="O9" s="1305" t="s">
        <v>639</v>
      </c>
      <c r="P9" s="1305"/>
      <c r="Q9" s="1305"/>
      <c r="R9" s="1305"/>
      <c r="S9" s="1305"/>
      <c r="T9" s="1305"/>
      <c r="U9" s="1305"/>
      <c r="V9" s="1305"/>
      <c r="W9" s="1305"/>
      <c r="X9" s="1305"/>
      <c r="Y9" s="1305"/>
      <c r="Z9" s="1305"/>
    </row>
    <row r="10" spans="1:57" s="221" customFormat="1" ht="13.5" customHeight="1">
      <c r="A10" s="219"/>
      <c r="B10" s="219"/>
      <c r="C10" s="219"/>
      <c r="D10" s="219"/>
      <c r="E10" s="219"/>
      <c r="F10" s="219"/>
      <c r="G10" s="219"/>
      <c r="H10" s="1311" t="s">
        <v>28</v>
      </c>
      <c r="I10" s="1311"/>
      <c r="J10" s="1311"/>
      <c r="K10" s="1311"/>
      <c r="L10" s="1311"/>
      <c r="M10" s="1311"/>
      <c r="N10" s="1311"/>
      <c r="O10" s="1312" t="s">
        <v>458</v>
      </c>
      <c r="P10" s="1312"/>
      <c r="Q10" s="1312"/>
      <c r="R10" s="1312"/>
      <c r="S10" s="1312"/>
      <c r="T10" s="1312"/>
      <c r="U10" s="1312"/>
      <c r="V10" s="1312"/>
      <c r="W10" s="1312"/>
      <c r="X10" s="1313"/>
      <c r="Y10" s="1313"/>
      <c r="Z10" s="1313"/>
    </row>
    <row r="11" spans="1:57" s="221" customFormat="1" ht="13.5" customHeight="1">
      <c r="A11" s="219"/>
      <c r="B11" s="219"/>
      <c r="C11" s="219"/>
      <c r="D11" s="219"/>
      <c r="E11" s="219"/>
      <c r="F11" s="219"/>
      <c r="G11" s="219"/>
      <c r="H11" s="1311" t="s">
        <v>75</v>
      </c>
      <c r="I11" s="1311"/>
      <c r="J11" s="1311"/>
      <c r="K11" s="1311"/>
      <c r="L11" s="1311"/>
      <c r="M11" s="1311"/>
      <c r="N11" s="1311"/>
      <c r="O11" s="1306" t="s">
        <v>640</v>
      </c>
      <c r="P11" s="1306"/>
      <c r="Q11" s="1306"/>
      <c r="R11" s="1306"/>
      <c r="S11" s="1306"/>
      <c r="T11" s="1306"/>
      <c r="U11" s="1306"/>
      <c r="V11" s="1306"/>
      <c r="W11" s="1306"/>
      <c r="X11" s="1306"/>
      <c r="Y11" s="1306"/>
      <c r="Z11" s="1306"/>
    </row>
    <row r="12" spans="1:57" s="221" customFormat="1" ht="13.5" customHeight="1">
      <c r="A12" s="219"/>
      <c r="B12" s="219"/>
      <c r="C12" s="219"/>
      <c r="D12" s="219"/>
      <c r="E12" s="219"/>
      <c r="F12" s="219"/>
      <c r="G12" s="219"/>
      <c r="H12" s="1311" t="s">
        <v>76</v>
      </c>
      <c r="I12" s="1311"/>
      <c r="J12" s="1311"/>
      <c r="K12" s="1311"/>
      <c r="L12" s="1311"/>
      <c r="M12" s="1311"/>
      <c r="N12" s="1311"/>
      <c r="O12" s="1305" t="s">
        <v>640</v>
      </c>
      <c r="P12" s="1305"/>
      <c r="Q12" s="1305"/>
      <c r="R12" s="1305"/>
      <c r="S12" s="1305"/>
      <c r="T12" s="1305"/>
      <c r="U12" s="1305"/>
      <c r="V12" s="1305"/>
      <c r="W12" s="1305"/>
      <c r="X12" s="1305"/>
      <c r="Y12" s="1305"/>
      <c r="Z12" s="1305"/>
    </row>
    <row r="13" spans="1:57" s="221" customFormat="1" ht="13.5" customHeight="1">
      <c r="A13" s="219"/>
      <c r="B13" s="219"/>
      <c r="C13" s="219"/>
      <c r="D13" s="219"/>
      <c r="E13" s="219"/>
      <c r="F13" s="219"/>
      <c r="G13" s="219"/>
      <c r="H13" s="1311" t="s">
        <v>57</v>
      </c>
      <c r="I13" s="1311"/>
      <c r="J13" s="1311"/>
      <c r="K13" s="1311"/>
      <c r="L13" s="1311"/>
      <c r="M13" s="1311"/>
      <c r="N13" s="1311"/>
      <c r="O13" s="1305" t="s">
        <v>646</v>
      </c>
      <c r="P13" s="1305"/>
      <c r="Q13" s="1305"/>
      <c r="R13" s="1305"/>
      <c r="S13" s="1305"/>
      <c r="T13" s="1305"/>
      <c r="U13" s="1305"/>
      <c r="V13" s="1305"/>
      <c r="W13" s="1305"/>
      <c r="X13" s="1305"/>
      <c r="Y13" s="1305"/>
      <c r="Z13" s="1305"/>
    </row>
    <row r="14" spans="1:57" s="221" customFormat="1" ht="13.5" customHeight="1">
      <c r="A14" s="219"/>
      <c r="B14" s="219"/>
      <c r="C14" s="219"/>
      <c r="D14" s="219"/>
      <c r="E14" s="219"/>
      <c r="F14" s="219"/>
      <c r="G14" s="219"/>
      <c r="H14" s="1311" t="s">
        <v>77</v>
      </c>
      <c r="I14" s="1311"/>
      <c r="J14" s="1311"/>
      <c r="K14" s="1311"/>
      <c r="L14" s="1311"/>
      <c r="M14" s="1311"/>
      <c r="N14" s="1311"/>
      <c r="O14" s="1306" t="s">
        <v>641</v>
      </c>
      <c r="P14" s="1306"/>
      <c r="Q14" s="1306"/>
      <c r="R14" s="1306"/>
      <c r="S14" s="1306"/>
      <c r="T14" s="1306"/>
      <c r="U14" s="1306"/>
      <c r="V14" s="1306"/>
      <c r="W14" s="1306"/>
      <c r="X14" s="1306"/>
      <c r="Y14" s="1306"/>
      <c r="Z14" s="1306"/>
    </row>
    <row r="15" spans="1:57" s="221" customFormat="1" ht="13.5" customHeight="1">
      <c r="A15" s="219"/>
      <c r="B15" s="219"/>
      <c r="C15" s="219"/>
      <c r="D15" s="219"/>
      <c r="E15" s="219"/>
      <c r="F15" s="219"/>
      <c r="G15" s="219"/>
      <c r="H15" s="1311" t="s">
        <v>78</v>
      </c>
      <c r="I15" s="1311"/>
      <c r="J15" s="1311"/>
      <c r="K15" s="1311"/>
      <c r="L15" s="1311"/>
      <c r="M15" s="1311"/>
      <c r="N15" s="1311"/>
      <c r="O15" s="1306" t="s">
        <v>642</v>
      </c>
      <c r="P15" s="1306"/>
      <c r="Q15" s="1306"/>
      <c r="R15" s="1306"/>
      <c r="S15" s="1306"/>
      <c r="T15" s="1306"/>
      <c r="U15" s="1306"/>
      <c r="V15" s="1306"/>
      <c r="W15" s="1306"/>
      <c r="X15" s="1306"/>
      <c r="Y15" s="1306"/>
      <c r="Z15" s="1306"/>
    </row>
    <row r="16" spans="1:57" s="221" customFormat="1" ht="13.5" customHeight="1">
      <c r="A16" s="219"/>
      <c r="B16" s="219"/>
      <c r="C16" s="219"/>
      <c r="D16" s="219"/>
      <c r="E16" s="219"/>
      <c r="F16" s="219"/>
      <c r="G16" s="219"/>
      <c r="H16" s="219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</row>
    <row r="17" spans="1:32" s="221" customFormat="1" ht="13.5" customHeight="1">
      <c r="A17" s="1307" t="s">
        <v>139</v>
      </c>
      <c r="B17" s="1307"/>
      <c r="C17" s="1307"/>
      <c r="D17" s="1307"/>
      <c r="E17" s="1307"/>
      <c r="F17" s="1307"/>
      <c r="G17" s="1307"/>
      <c r="H17" s="1307"/>
      <c r="I17" s="1307"/>
      <c r="J17" s="1307"/>
      <c r="K17" s="1307"/>
      <c r="L17" s="1307"/>
      <c r="M17" s="1307"/>
      <c r="N17" s="1307"/>
      <c r="O17" s="1307"/>
      <c r="P17" s="1307"/>
      <c r="Q17" s="1307"/>
      <c r="R17" s="1307"/>
      <c r="S17" s="1307"/>
      <c r="T17" s="1307"/>
      <c r="U17" s="1307"/>
      <c r="V17" s="1307"/>
      <c r="W17" s="1307"/>
      <c r="X17" s="1307"/>
      <c r="Y17" s="1307"/>
      <c r="Z17" s="1307"/>
      <c r="AA17" s="220" t="s">
        <v>64</v>
      </c>
      <c r="AB17" s="222" t="s">
        <v>79</v>
      </c>
      <c r="AC17" s="220" t="s">
        <v>139</v>
      </c>
      <c r="AD17" s="222" t="s">
        <v>424</v>
      </c>
      <c r="AE17" s="220" t="s">
        <v>177</v>
      </c>
      <c r="AF17" s="222" t="s">
        <v>178</v>
      </c>
    </row>
    <row r="18" spans="1:32" s="221" customFormat="1" ht="13.5" customHeight="1">
      <c r="A18" s="1307"/>
      <c r="B18" s="1307"/>
      <c r="C18" s="1307"/>
      <c r="D18" s="1307"/>
      <c r="E18" s="1307"/>
      <c r="F18" s="1307"/>
      <c r="G18" s="1307"/>
      <c r="H18" s="1307"/>
      <c r="I18" s="1307"/>
      <c r="J18" s="1307"/>
      <c r="K18" s="1307"/>
      <c r="L18" s="1307"/>
      <c r="M18" s="1307"/>
      <c r="N18" s="1307"/>
      <c r="O18" s="1307"/>
      <c r="P18" s="1307"/>
      <c r="Q18" s="1307"/>
      <c r="R18" s="1307"/>
      <c r="S18" s="1307"/>
      <c r="T18" s="1307"/>
      <c r="U18" s="1307"/>
      <c r="V18" s="1307"/>
      <c r="W18" s="1307"/>
      <c r="X18" s="1307"/>
      <c r="Y18" s="1307"/>
      <c r="Z18" s="1307"/>
    </row>
    <row r="19" spans="1:32" s="221" customFormat="1" ht="13.5" customHeight="1">
      <c r="A19" s="219"/>
      <c r="B19" s="219"/>
      <c r="C19" s="219"/>
      <c r="D19" s="219"/>
      <c r="E19" s="219"/>
      <c r="F19" s="219"/>
      <c r="G19" s="219"/>
      <c r="H19" s="219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</row>
    <row r="20" spans="1:32" s="225" customFormat="1" ht="21.75" customHeight="1">
      <c r="A20" s="224" t="s">
        <v>29</v>
      </c>
      <c r="B20" s="224"/>
      <c r="C20" s="224"/>
      <c r="D20" s="224"/>
      <c r="E20" s="224"/>
      <c r="F20" s="224"/>
      <c r="G20" s="224"/>
      <c r="H20" s="224"/>
      <c r="I20" s="224" t="s">
        <v>80</v>
      </c>
      <c r="J20" s="1308">
        <f ca="1">SUM(N22:T24)</f>
        <v>0</v>
      </c>
      <c r="K20" s="1308"/>
      <c r="L20" s="1308"/>
      <c r="M20" s="1308"/>
      <c r="N20" s="1308"/>
      <c r="O20" s="1308"/>
      <c r="P20" s="1308"/>
      <c r="Q20" s="1308"/>
      <c r="R20" s="1308"/>
      <c r="S20" s="1308"/>
      <c r="T20" s="1308"/>
      <c r="U20" s="224" t="s">
        <v>30</v>
      </c>
      <c r="V20" s="224"/>
      <c r="W20" s="224"/>
      <c r="X20" s="224"/>
      <c r="Y20" s="224"/>
      <c r="Z20" s="224"/>
    </row>
    <row r="21" spans="1:32" s="221" customFormat="1" ht="13.5" customHeight="1">
      <c r="A21" s="219"/>
      <c r="B21" s="219" t="s">
        <v>81</v>
      </c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6"/>
      <c r="O21" s="226"/>
      <c r="P21" s="226"/>
      <c r="Q21" s="226"/>
      <c r="R21" s="226"/>
      <c r="S21" s="226"/>
      <c r="T21" s="226"/>
      <c r="U21" s="219"/>
      <c r="V21" s="219"/>
      <c r="W21" s="219"/>
      <c r="X21" s="219"/>
      <c r="Y21" s="219"/>
      <c r="Z21" s="219"/>
    </row>
    <row r="22" spans="1:32" s="221" customFormat="1" ht="13.5" customHeight="1">
      <c r="A22" s="219"/>
      <c r="B22" s="219"/>
      <c r="C22" s="219" t="s">
        <v>82</v>
      </c>
      <c r="D22" s="219"/>
      <c r="E22" s="219"/>
      <c r="F22" s="219"/>
      <c r="G22" s="219"/>
      <c r="H22" s="219"/>
      <c r="I22" s="219"/>
      <c r="J22" s="219"/>
      <c r="K22" s="219"/>
      <c r="L22" s="219"/>
      <c r="M22" s="219" t="s">
        <v>80</v>
      </c>
      <c r="N22" s="1309">
        <f ca="1">I391</f>
        <v>0</v>
      </c>
      <c r="O22" s="1309"/>
      <c r="P22" s="1309"/>
      <c r="Q22" s="1309"/>
      <c r="R22" s="1309"/>
      <c r="S22" s="1309"/>
      <c r="T22" s="1309"/>
      <c r="U22" s="219" t="s">
        <v>30</v>
      </c>
      <c r="V22" s="219"/>
      <c r="W22" s="219"/>
      <c r="X22" s="219"/>
      <c r="Y22" s="219"/>
      <c r="Z22" s="219"/>
    </row>
    <row r="23" spans="1:32" s="221" customFormat="1" ht="13.5" customHeight="1">
      <c r="A23" s="219"/>
      <c r="B23" s="219"/>
      <c r="C23" s="219" t="s">
        <v>83</v>
      </c>
      <c r="D23" s="219"/>
      <c r="E23" s="219"/>
      <c r="F23" s="219"/>
      <c r="G23" s="219"/>
      <c r="H23" s="219"/>
      <c r="I23" s="219"/>
      <c r="J23" s="219"/>
      <c r="K23" s="219"/>
      <c r="L23" s="219"/>
      <c r="M23" s="219" t="s">
        <v>80</v>
      </c>
      <c r="N23" s="1310"/>
      <c r="O23" s="1310"/>
      <c r="P23" s="1310"/>
      <c r="Q23" s="1310"/>
      <c r="R23" s="1310"/>
      <c r="S23" s="1310"/>
      <c r="T23" s="1310"/>
      <c r="U23" s="219" t="s">
        <v>30</v>
      </c>
      <c r="V23" s="219"/>
      <c r="W23" s="219"/>
      <c r="X23" s="219"/>
      <c r="Y23" s="219"/>
      <c r="Z23" s="219"/>
    </row>
    <row r="24" spans="1:32" s="221" customFormat="1" ht="13.5" customHeight="1">
      <c r="A24" s="219"/>
      <c r="B24" s="219"/>
      <c r="C24" s="219" t="s">
        <v>84</v>
      </c>
      <c r="D24" s="219"/>
      <c r="E24" s="219"/>
      <c r="F24" s="219"/>
      <c r="G24" s="219"/>
      <c r="H24" s="219"/>
      <c r="I24" s="219"/>
      <c r="J24" s="219"/>
      <c r="K24" s="219"/>
      <c r="L24" s="219"/>
      <c r="M24" s="219" t="s">
        <v>80</v>
      </c>
      <c r="N24" s="1310"/>
      <c r="O24" s="1310"/>
      <c r="P24" s="1310"/>
      <c r="Q24" s="1310"/>
      <c r="R24" s="1310"/>
      <c r="S24" s="1310"/>
      <c r="T24" s="1310"/>
      <c r="U24" s="219" t="s">
        <v>30</v>
      </c>
      <c r="V24" s="219"/>
      <c r="W24" s="219"/>
      <c r="X24" s="219"/>
      <c r="Y24" s="219"/>
      <c r="Z24" s="219"/>
    </row>
    <row r="25" spans="1:32" s="221" customFormat="1" ht="13.5" customHeight="1">
      <c r="A25" s="219"/>
      <c r="B25" s="219"/>
      <c r="C25" s="219"/>
      <c r="D25" s="219"/>
      <c r="E25" s="219"/>
      <c r="F25" s="219"/>
      <c r="G25" s="219"/>
      <c r="H25" s="219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</row>
    <row r="26" spans="1:32" s="221" customFormat="1" ht="13.5" customHeight="1">
      <c r="A26" s="219" t="s">
        <v>85</v>
      </c>
      <c r="B26" s="219"/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</row>
    <row r="27" spans="1:32" s="221" customFormat="1" ht="13.5" customHeight="1">
      <c r="A27" s="219"/>
      <c r="B27" s="1277" t="s">
        <v>31</v>
      </c>
      <c r="C27" s="1277"/>
      <c r="D27" s="1277"/>
      <c r="E27" s="1277"/>
      <c r="F27" s="1291" t="s">
        <v>643</v>
      </c>
      <c r="G27" s="1291"/>
      <c r="H27" s="1291"/>
      <c r="I27" s="1291"/>
      <c r="J27" s="1291"/>
      <c r="K27" s="1291"/>
      <c r="L27" s="1291"/>
      <c r="M27" s="1291"/>
      <c r="N27" s="1291"/>
      <c r="O27" s="1291"/>
      <c r="P27" s="1291"/>
      <c r="Q27" s="1291"/>
      <c r="R27" s="1291"/>
      <c r="S27" s="1291"/>
      <c r="T27" s="1291"/>
      <c r="U27" s="1291"/>
      <c r="V27" s="1291"/>
      <c r="W27" s="1291"/>
      <c r="X27" s="1291"/>
      <c r="Y27" s="227"/>
      <c r="Z27" s="219"/>
    </row>
    <row r="28" spans="1:32" s="221" customFormat="1" ht="13.5" customHeight="1">
      <c r="A28" s="219"/>
      <c r="B28" s="1277" t="s">
        <v>32</v>
      </c>
      <c r="C28" s="1277"/>
      <c r="D28" s="1277"/>
      <c r="E28" s="1277"/>
      <c r="F28" s="1291" t="s">
        <v>639</v>
      </c>
      <c r="G28" s="1291"/>
      <c r="H28" s="1291"/>
      <c r="I28" s="1291"/>
      <c r="J28" s="1291"/>
      <c r="K28" s="1291"/>
      <c r="L28" s="1291"/>
      <c r="M28" s="1291"/>
      <c r="N28" s="1291"/>
      <c r="O28" s="1291"/>
      <c r="P28" s="1291"/>
      <c r="Q28" s="1291"/>
      <c r="R28" s="1291"/>
      <c r="S28" s="1291"/>
      <c r="T28" s="1291"/>
      <c r="U28" s="1291"/>
      <c r="V28" s="1291"/>
      <c r="W28" s="1291"/>
      <c r="X28" s="1291"/>
      <c r="Y28" s="227"/>
      <c r="Z28" s="219"/>
    </row>
    <row r="29" spans="1:32" s="221" customFormat="1" ht="13.5" customHeight="1">
      <c r="A29" s="219"/>
      <c r="B29" s="1278" t="s">
        <v>33</v>
      </c>
      <c r="C29" s="1279"/>
      <c r="D29" s="1279"/>
      <c r="E29" s="1279"/>
      <c r="F29" s="1282" t="s">
        <v>644</v>
      </c>
      <c r="G29" s="1283"/>
      <c r="H29" s="1283"/>
      <c r="I29" s="1283"/>
      <c r="J29" s="1283"/>
      <c r="K29" s="1283"/>
      <c r="L29" s="1283"/>
      <c r="M29" s="1283"/>
      <c r="N29" s="1283" t="s">
        <v>40</v>
      </c>
      <c r="O29" s="1286"/>
      <c r="P29" s="498"/>
      <c r="Q29" s="1292" t="s">
        <v>645</v>
      </c>
      <c r="R29" s="1292"/>
      <c r="S29" s="1292"/>
      <c r="T29" s="1292"/>
      <c r="U29" s="1292"/>
      <c r="V29" s="498"/>
      <c r="W29" s="1293" t="s">
        <v>444</v>
      </c>
      <c r="X29" s="1294"/>
      <c r="Y29" s="227"/>
      <c r="Z29" s="219"/>
      <c r="AA29" s="220" t="s">
        <v>40</v>
      </c>
      <c r="AB29" s="220" t="s">
        <v>42</v>
      </c>
      <c r="AC29" s="220" t="s">
        <v>44</v>
      </c>
    </row>
    <row r="30" spans="1:32" s="221" customFormat="1" ht="13.5" customHeight="1">
      <c r="A30" s="219"/>
      <c r="B30" s="1280"/>
      <c r="C30" s="1281"/>
      <c r="D30" s="1281"/>
      <c r="E30" s="1281"/>
      <c r="F30" s="1284"/>
      <c r="G30" s="1285"/>
      <c r="H30" s="1285"/>
      <c r="I30" s="1285"/>
      <c r="J30" s="1285"/>
      <c r="K30" s="1285"/>
      <c r="L30" s="1285"/>
      <c r="M30" s="1285"/>
      <c r="N30" s="1285"/>
      <c r="O30" s="1287"/>
      <c r="P30" s="497"/>
      <c r="Q30" s="1285"/>
      <c r="R30" s="1285"/>
      <c r="S30" s="1285"/>
      <c r="T30" s="1285"/>
      <c r="U30" s="1285"/>
      <c r="V30" s="497"/>
      <c r="W30" s="1295"/>
      <c r="X30" s="1296"/>
      <c r="Y30" s="227"/>
      <c r="Z30" s="219"/>
      <c r="AA30" s="220" t="s">
        <v>444</v>
      </c>
      <c r="AB30" s="220" t="s">
        <v>445</v>
      </c>
    </row>
    <row r="31" spans="1:32" s="221" customFormat="1" ht="13.5" customHeight="1">
      <c r="A31" s="219"/>
      <c r="B31" s="1280"/>
      <c r="C31" s="1281"/>
      <c r="D31" s="1281"/>
      <c r="E31" s="1281"/>
      <c r="F31" s="1288" t="s">
        <v>34</v>
      </c>
      <c r="G31" s="1289"/>
      <c r="H31" s="1289"/>
      <c r="I31" s="1289"/>
      <c r="J31" s="1289"/>
      <c r="K31" s="1290"/>
      <c r="L31" s="1297">
        <v>1111</v>
      </c>
      <c r="M31" s="1298"/>
      <c r="N31" s="1298"/>
      <c r="O31" s="1299"/>
      <c r="P31" s="499"/>
      <c r="Q31" s="1288" t="s">
        <v>35</v>
      </c>
      <c r="R31" s="1289"/>
      <c r="S31" s="1289"/>
      <c r="T31" s="1290"/>
      <c r="U31" s="1297">
        <v>111</v>
      </c>
      <c r="V31" s="1298"/>
      <c r="W31" s="1298"/>
      <c r="X31" s="1299"/>
      <c r="Y31" s="228"/>
      <c r="Z31" s="219"/>
    </row>
    <row r="32" spans="1:32" s="221" customFormat="1" ht="13.5" customHeight="1">
      <c r="A32" s="219"/>
      <c r="B32" s="1302" t="s">
        <v>36</v>
      </c>
      <c r="C32" s="1303"/>
      <c r="D32" s="1303"/>
      <c r="E32" s="1303"/>
      <c r="F32" s="1297" t="s">
        <v>41</v>
      </c>
      <c r="G32" s="1298"/>
      <c r="H32" s="1298"/>
      <c r="I32" s="1298"/>
      <c r="J32" s="1298"/>
      <c r="K32" s="1299"/>
      <c r="L32" s="1288" t="s">
        <v>37</v>
      </c>
      <c r="M32" s="1289"/>
      <c r="N32" s="1290"/>
      <c r="O32" s="1297">
        <v>1111111</v>
      </c>
      <c r="P32" s="1298"/>
      <c r="Q32" s="1298"/>
      <c r="R32" s="1298"/>
      <c r="S32" s="1298"/>
      <c r="T32" s="1298"/>
      <c r="U32" s="1298"/>
      <c r="V32" s="1298"/>
      <c r="W32" s="1298"/>
      <c r="X32" s="1299"/>
      <c r="Y32" s="228"/>
      <c r="Z32" s="219"/>
      <c r="AA32" s="220" t="s">
        <v>41</v>
      </c>
      <c r="AB32" s="220" t="s">
        <v>43</v>
      </c>
    </row>
    <row r="33" spans="1:32" s="221" customFormat="1" ht="38.25" customHeight="1">
      <c r="A33" s="219"/>
      <c r="B33" s="1300" t="s">
        <v>583</v>
      </c>
      <c r="C33" s="1301"/>
      <c r="D33" s="1301"/>
      <c r="E33" s="1301"/>
      <c r="F33" s="1297">
        <v>1111</v>
      </c>
      <c r="G33" s="1298"/>
      <c r="H33" s="1298"/>
      <c r="I33" s="1298"/>
      <c r="J33" s="1298"/>
      <c r="K33" s="1298"/>
      <c r="L33" s="1298"/>
      <c r="M33" s="1298"/>
      <c r="N33" s="1298"/>
      <c r="O33" s="1298"/>
      <c r="P33" s="1298"/>
      <c r="Q33" s="1298"/>
      <c r="R33" s="1298"/>
      <c r="S33" s="1298"/>
      <c r="T33" s="1298"/>
      <c r="U33" s="1298"/>
      <c r="V33" s="1298"/>
      <c r="W33" s="1298"/>
      <c r="X33" s="1299"/>
      <c r="Y33" s="228"/>
      <c r="Z33" s="219"/>
    </row>
    <row r="34" spans="1:32" s="221" customFormat="1" ht="13.5" hidden="1" customHeight="1">
      <c r="A34" s="219"/>
      <c r="B34" s="219" t="s">
        <v>86</v>
      </c>
      <c r="C34" s="219"/>
      <c r="D34" s="219"/>
      <c r="E34" s="219" t="s">
        <v>87</v>
      </c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</row>
    <row r="35" spans="1:32" s="221" customFormat="1" ht="13.5" hidden="1" customHeight="1">
      <c r="A35" s="219"/>
      <c r="B35" s="1328" t="str">
        <f>B6</f>
        <v>新座市長　並木　傑　宛て</v>
      </c>
      <c r="C35" s="1328"/>
      <c r="D35" s="1328"/>
      <c r="E35" s="1328"/>
      <c r="F35" s="1328"/>
      <c r="G35" s="1328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</row>
    <row r="36" spans="1:32" s="221" customFormat="1" ht="13.5" hidden="1" customHeight="1">
      <c r="A36" s="219"/>
      <c r="B36" s="219"/>
      <c r="C36" s="219" t="s">
        <v>88</v>
      </c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</row>
    <row r="37" spans="1:32" s="221" customFormat="1" ht="13.5" hidden="1" customHeight="1">
      <c r="A37" s="219"/>
      <c r="B37" s="219"/>
      <c r="C37" s="219"/>
      <c r="D37" s="219"/>
      <c r="E37" s="219"/>
      <c r="F37" s="1281" t="s">
        <v>446</v>
      </c>
      <c r="G37" s="1281"/>
      <c r="H37" s="1281"/>
      <c r="I37" s="1311" t="s">
        <v>455</v>
      </c>
      <c r="J37" s="1311"/>
      <c r="K37" s="1311"/>
      <c r="L37" s="1311"/>
      <c r="M37" s="1311"/>
      <c r="N37" s="1311"/>
      <c r="O37" s="1325" t="str">
        <f>O9</f>
        <v>○○法人　○○</v>
      </c>
      <c r="P37" s="1325"/>
      <c r="Q37" s="1325"/>
      <c r="R37" s="1325"/>
      <c r="S37" s="1325"/>
      <c r="T37" s="1325"/>
      <c r="U37" s="1325"/>
      <c r="V37" s="1325"/>
      <c r="W37" s="1325"/>
      <c r="X37" s="1325"/>
      <c r="Y37" s="1325"/>
      <c r="Z37" s="1325"/>
    </row>
    <row r="38" spans="1:32" s="221" customFormat="1" ht="13.5" hidden="1" customHeight="1">
      <c r="A38" s="219"/>
      <c r="B38" s="219"/>
      <c r="C38" s="219"/>
      <c r="D38" s="219"/>
      <c r="E38" s="219"/>
      <c r="F38" s="219"/>
      <c r="G38" s="219"/>
      <c r="H38" s="219"/>
      <c r="I38" s="1311" t="s">
        <v>28</v>
      </c>
      <c r="J38" s="1311"/>
      <c r="K38" s="1311"/>
      <c r="L38" s="1311"/>
      <c r="M38" s="1311"/>
      <c r="N38" s="1311"/>
      <c r="O38" s="1326" t="str">
        <f>O10</f>
        <v xml:space="preserve">○○　○○                         </v>
      </c>
      <c r="P38" s="1326"/>
      <c r="Q38" s="1326"/>
      <c r="R38" s="1326"/>
      <c r="S38" s="1326"/>
      <c r="T38" s="1326"/>
      <c r="U38" s="1326"/>
      <c r="V38" s="1326"/>
      <c r="W38" s="1326"/>
      <c r="X38" s="1326"/>
      <c r="Y38" s="1326"/>
      <c r="Z38" s="1326"/>
    </row>
    <row r="39" spans="1:32" s="221" customFormat="1" ht="13.5" hidden="1" customHeight="1">
      <c r="A39" s="219"/>
      <c r="B39" s="219"/>
      <c r="C39" s="219"/>
      <c r="D39" s="219"/>
      <c r="E39" s="219"/>
      <c r="F39" s="219"/>
      <c r="G39" s="219"/>
      <c r="H39" s="219"/>
      <c r="I39" s="1311" t="s">
        <v>456</v>
      </c>
      <c r="J39" s="1311"/>
      <c r="K39" s="1311"/>
      <c r="L39" s="1311"/>
      <c r="M39" s="1311"/>
      <c r="N39" s="1311"/>
      <c r="O39" s="1326" t="str">
        <f>O11</f>
        <v>○○県○○市○○</v>
      </c>
      <c r="P39" s="1326"/>
      <c r="Q39" s="1326"/>
      <c r="R39" s="1326"/>
      <c r="S39" s="1326"/>
      <c r="T39" s="1326"/>
      <c r="U39" s="1326"/>
      <c r="V39" s="1326"/>
      <c r="W39" s="1326"/>
      <c r="X39" s="1326"/>
      <c r="Y39" s="1326"/>
      <c r="Z39" s="1326"/>
    </row>
    <row r="40" spans="1:32" s="221" customFormat="1" ht="13.5" hidden="1" customHeight="1">
      <c r="A40" s="219"/>
      <c r="B40" s="219"/>
      <c r="C40" s="219"/>
      <c r="D40" s="219"/>
      <c r="E40" s="219"/>
      <c r="F40" s="219"/>
      <c r="G40" s="219"/>
      <c r="H40" s="219"/>
      <c r="I40" s="229"/>
      <c r="J40" s="229"/>
      <c r="K40" s="229"/>
      <c r="L40" s="229"/>
      <c r="M40" s="229"/>
      <c r="N40" s="22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</row>
    <row r="41" spans="1:32" s="221" customFormat="1" ht="13.5" hidden="1" customHeight="1">
      <c r="A41" s="219"/>
      <c r="B41" s="219"/>
      <c r="C41" s="219"/>
      <c r="D41" s="219"/>
      <c r="E41" s="219"/>
      <c r="F41" s="1281" t="s">
        <v>447</v>
      </c>
      <c r="G41" s="1281"/>
      <c r="H41" s="1281"/>
      <c r="I41" s="1311" t="s">
        <v>455</v>
      </c>
      <c r="J41" s="1311"/>
      <c r="K41" s="1311"/>
      <c r="L41" s="1311"/>
      <c r="M41" s="1311"/>
      <c r="N41" s="1311"/>
      <c r="O41" s="1325" t="s">
        <v>457</v>
      </c>
      <c r="P41" s="1325"/>
      <c r="Q41" s="1325"/>
      <c r="R41" s="1325"/>
      <c r="S41" s="1325"/>
      <c r="T41" s="1325"/>
      <c r="U41" s="1325"/>
      <c r="V41" s="1325"/>
      <c r="W41" s="1325"/>
      <c r="X41" s="1325"/>
      <c r="Y41" s="1325"/>
      <c r="Z41" s="1325"/>
    </row>
    <row r="42" spans="1:32" s="221" customFormat="1" ht="13.5" hidden="1" customHeight="1">
      <c r="A42" s="219"/>
      <c r="B42" s="219"/>
      <c r="C42" s="219"/>
      <c r="D42" s="219"/>
      <c r="E42" s="219"/>
      <c r="F42" s="219"/>
      <c r="G42" s="219"/>
      <c r="H42" s="219"/>
      <c r="I42" s="1311" t="s">
        <v>28</v>
      </c>
      <c r="J42" s="1311"/>
      <c r="K42" s="1311"/>
      <c r="L42" s="1311"/>
      <c r="M42" s="1311"/>
      <c r="N42" s="1311"/>
      <c r="O42" s="1326" t="s">
        <v>458</v>
      </c>
      <c r="P42" s="1326"/>
      <c r="Q42" s="1326"/>
      <c r="R42" s="1326"/>
      <c r="S42" s="1326"/>
      <c r="T42" s="1326"/>
      <c r="U42" s="1326"/>
      <c r="V42" s="1326"/>
      <c r="W42" s="1326"/>
      <c r="X42" s="1326"/>
      <c r="Y42" s="1326"/>
      <c r="Z42" s="1326"/>
    </row>
    <row r="43" spans="1:32" s="221" customFormat="1" ht="13.5" hidden="1" customHeight="1">
      <c r="A43" s="219"/>
      <c r="B43" s="219"/>
      <c r="C43" s="219"/>
      <c r="D43" s="219"/>
      <c r="E43" s="219"/>
      <c r="F43" s="219"/>
      <c r="G43" s="219"/>
      <c r="H43" s="219"/>
      <c r="I43" s="1311" t="s">
        <v>456</v>
      </c>
      <c r="J43" s="1311"/>
      <c r="K43" s="1311"/>
      <c r="L43" s="1311"/>
      <c r="M43" s="1311"/>
      <c r="N43" s="1311"/>
      <c r="O43" s="1326" t="s">
        <v>459</v>
      </c>
      <c r="P43" s="1326"/>
      <c r="Q43" s="1326"/>
      <c r="R43" s="1326"/>
      <c r="S43" s="1326"/>
      <c r="T43" s="1326"/>
      <c r="U43" s="1326"/>
      <c r="V43" s="1326"/>
      <c r="W43" s="1326"/>
      <c r="X43" s="1326"/>
      <c r="Y43" s="1326"/>
      <c r="Z43" s="1326"/>
    </row>
    <row r="44" spans="1:32" s="221" customFormat="1" ht="13.5" hidden="1" customHeight="1">
      <c r="A44" s="219" t="s">
        <v>89</v>
      </c>
      <c r="B44" s="219"/>
      <c r="C44" s="219"/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</row>
    <row r="45" spans="1:32" s="221" customFormat="1" ht="13.5" hidden="1" customHeight="1">
      <c r="B45" s="1331" t="s">
        <v>425</v>
      </c>
      <c r="C45" s="1326"/>
      <c r="D45" s="1326"/>
      <c r="E45" s="1326"/>
      <c r="F45" s="1326"/>
      <c r="G45" s="1326"/>
      <c r="H45" s="1326"/>
      <c r="I45" s="1326"/>
      <c r="J45" s="1326"/>
      <c r="K45" s="1326"/>
      <c r="L45" s="1326"/>
      <c r="M45" s="1326"/>
      <c r="N45" s="1326"/>
      <c r="O45" s="1326"/>
      <c r="P45" s="1326"/>
      <c r="Q45" s="1326"/>
      <c r="R45" s="1326"/>
      <c r="S45" s="1326"/>
      <c r="T45" s="1326"/>
      <c r="U45" s="1326"/>
      <c r="V45" s="1326"/>
      <c r="W45" s="1326"/>
      <c r="X45" s="1326"/>
      <c r="Y45" s="1326"/>
      <c r="Z45" s="1332"/>
      <c r="AA45" s="220"/>
      <c r="AB45" s="220" t="s">
        <v>90</v>
      </c>
      <c r="AC45" s="220" t="s">
        <v>425</v>
      </c>
      <c r="AD45" s="220" t="s">
        <v>91</v>
      </c>
      <c r="AE45" s="220" t="s">
        <v>92</v>
      </c>
      <c r="AF45" s="230" t="s">
        <v>93</v>
      </c>
    </row>
    <row r="46" spans="1:32" s="221" customFormat="1" ht="13.5" hidden="1" customHeight="1">
      <c r="B46" s="1331" t="s">
        <v>94</v>
      </c>
      <c r="C46" s="1326"/>
      <c r="D46" s="1326"/>
      <c r="E46" s="1326"/>
      <c r="F46" s="1326"/>
      <c r="G46" s="1326"/>
      <c r="H46" s="1326"/>
      <c r="I46" s="1326"/>
      <c r="J46" s="1326"/>
      <c r="K46" s="1326"/>
      <c r="L46" s="1326"/>
      <c r="M46" s="1326"/>
      <c r="N46" s="1326"/>
      <c r="O46" s="1326"/>
      <c r="P46" s="1326"/>
      <c r="Q46" s="1326"/>
      <c r="R46" s="1326"/>
      <c r="S46" s="1326"/>
      <c r="T46" s="1326"/>
      <c r="U46" s="1326"/>
      <c r="V46" s="1326"/>
      <c r="W46" s="1326"/>
      <c r="X46" s="1326"/>
      <c r="Y46" s="1326"/>
      <c r="Z46" s="1332"/>
    </row>
    <row r="47" spans="1:32" s="221" customFormat="1" ht="13.5" hidden="1" customHeight="1">
      <c r="B47" s="1331" t="s">
        <v>95</v>
      </c>
      <c r="C47" s="1326"/>
      <c r="D47" s="1326"/>
      <c r="E47" s="1326"/>
      <c r="F47" s="1326"/>
      <c r="G47" s="1326"/>
      <c r="H47" s="1326"/>
      <c r="I47" s="1326"/>
      <c r="J47" s="1326"/>
      <c r="K47" s="1326"/>
      <c r="L47" s="1326"/>
      <c r="M47" s="1326"/>
      <c r="N47" s="1326"/>
      <c r="O47" s="1326"/>
      <c r="P47" s="1326"/>
      <c r="Q47" s="1326"/>
      <c r="R47" s="1326"/>
      <c r="S47" s="1326"/>
      <c r="T47" s="1326"/>
      <c r="U47" s="1326"/>
      <c r="V47" s="1326"/>
      <c r="W47" s="1326"/>
      <c r="X47" s="1326"/>
      <c r="Y47" s="1326"/>
      <c r="Z47" s="1332"/>
    </row>
    <row r="48" spans="1:32" s="221" customFormat="1" ht="13.5" hidden="1" customHeight="1">
      <c r="B48" s="1333" t="s">
        <v>95</v>
      </c>
      <c r="C48" s="1333"/>
      <c r="D48" s="1333"/>
      <c r="E48" s="1333"/>
      <c r="F48" s="1333"/>
      <c r="G48" s="1333"/>
      <c r="H48" s="1333"/>
      <c r="I48" s="1333"/>
      <c r="J48" s="1333"/>
      <c r="K48" s="1333"/>
      <c r="L48" s="1333"/>
      <c r="M48" s="1333"/>
      <c r="N48" s="1333"/>
      <c r="O48" s="1333"/>
      <c r="P48" s="1333"/>
      <c r="Q48" s="1333"/>
      <c r="R48" s="1333"/>
      <c r="S48" s="1333"/>
      <c r="T48" s="1333"/>
      <c r="U48" s="1333"/>
      <c r="V48" s="1333"/>
      <c r="W48" s="1333"/>
      <c r="X48" s="1333"/>
      <c r="Y48" s="1333"/>
      <c r="Z48" s="1333"/>
    </row>
    <row r="49" spans="1:38" s="221" customFormat="1" ht="13.5" hidden="1" customHeight="1">
      <c r="B49" s="1333" t="s">
        <v>96</v>
      </c>
      <c r="C49" s="1333"/>
      <c r="D49" s="1333"/>
      <c r="E49" s="1333"/>
      <c r="F49" s="1333"/>
      <c r="G49" s="1333"/>
      <c r="H49" s="1333"/>
      <c r="I49" s="1333"/>
      <c r="J49" s="1333"/>
      <c r="K49" s="1333"/>
      <c r="L49" s="1333"/>
      <c r="M49" s="1333"/>
      <c r="N49" s="1333"/>
      <c r="O49" s="1333"/>
      <c r="P49" s="1333"/>
      <c r="Q49" s="1333"/>
      <c r="R49" s="1333"/>
      <c r="S49" s="1333"/>
      <c r="T49" s="1333"/>
      <c r="U49" s="1333"/>
      <c r="V49" s="1333"/>
      <c r="W49" s="1333"/>
      <c r="X49" s="1333"/>
      <c r="Y49" s="1333"/>
      <c r="Z49" s="1333"/>
    </row>
    <row r="50" spans="1:38" s="221" customFormat="1" ht="13.5" customHeight="1">
      <c r="A50" s="219"/>
      <c r="B50" s="219"/>
      <c r="C50" s="219"/>
      <c r="D50" s="219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19"/>
      <c r="Z50" s="219"/>
    </row>
    <row r="51" spans="1:38" s="221" customFormat="1" ht="13.5" customHeight="1">
      <c r="A51" s="219" t="s">
        <v>89</v>
      </c>
      <c r="B51" s="219"/>
      <c r="C51" s="219"/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</row>
    <row r="52" spans="1:38" s="221" customFormat="1" ht="13.5" customHeight="1">
      <c r="B52" s="1334" t="s">
        <v>527</v>
      </c>
      <c r="C52" s="1335"/>
      <c r="D52" s="1335"/>
      <c r="E52" s="1335"/>
      <c r="F52" s="1335"/>
      <c r="G52" s="1335"/>
      <c r="H52" s="1335"/>
      <c r="I52" s="1335"/>
      <c r="J52" s="1335"/>
      <c r="K52" s="1335"/>
      <c r="L52" s="1335"/>
      <c r="M52" s="1335"/>
      <c r="N52" s="1335"/>
      <c r="O52" s="1335"/>
      <c r="P52" s="1335"/>
      <c r="Q52" s="1335"/>
      <c r="R52" s="1335"/>
      <c r="S52" s="1335"/>
      <c r="T52" s="1335"/>
      <c r="U52" s="1335"/>
      <c r="V52" s="1335"/>
      <c r="W52" s="1335"/>
      <c r="X52" s="1335"/>
      <c r="Y52" s="1335"/>
      <c r="Z52" s="1336"/>
      <c r="AA52" s="220"/>
      <c r="AB52" s="220" t="s">
        <v>90</v>
      </c>
      <c r="AC52" s="220" t="s">
        <v>425</v>
      </c>
      <c r="AD52" s="220" t="s">
        <v>91</v>
      </c>
      <c r="AE52" s="220" t="s">
        <v>528</v>
      </c>
      <c r="AF52" s="230" t="s">
        <v>93</v>
      </c>
    </row>
    <row r="53" spans="1:38" s="221" customFormat="1" ht="13.5" customHeight="1">
      <c r="B53" s="1334" t="s">
        <v>529</v>
      </c>
      <c r="C53" s="1335"/>
      <c r="D53" s="1335"/>
      <c r="E53" s="1335"/>
      <c r="F53" s="1335"/>
      <c r="G53" s="1335"/>
      <c r="H53" s="1335"/>
      <c r="I53" s="1335"/>
      <c r="J53" s="1335"/>
      <c r="K53" s="1335"/>
      <c r="L53" s="1335"/>
      <c r="M53" s="1335"/>
      <c r="N53" s="1335"/>
      <c r="O53" s="1335"/>
      <c r="P53" s="1335"/>
      <c r="Q53" s="1335"/>
      <c r="R53" s="1335"/>
      <c r="S53" s="1335"/>
      <c r="T53" s="1335"/>
      <c r="U53" s="1335"/>
      <c r="V53" s="1335"/>
      <c r="W53" s="1335"/>
      <c r="X53" s="1335"/>
      <c r="Y53" s="1335"/>
      <c r="Z53" s="1336"/>
    </row>
    <row r="54" spans="1:38" ht="13.5" customHeight="1">
      <c r="A54" s="231"/>
      <c r="B54" s="231"/>
      <c r="C54" s="231"/>
      <c r="D54" s="231"/>
      <c r="E54" s="231"/>
      <c r="F54" s="231"/>
      <c r="G54" s="231"/>
      <c r="H54" s="231"/>
      <c r="I54" s="231"/>
      <c r="J54" s="231"/>
      <c r="K54" s="231"/>
      <c r="L54" s="231"/>
      <c r="M54" s="231"/>
      <c r="N54" s="231"/>
      <c r="O54" s="231"/>
      <c r="P54" s="231"/>
      <c r="Q54" s="231"/>
      <c r="R54" s="231"/>
      <c r="S54" s="231"/>
      <c r="T54" s="231"/>
      <c r="U54" s="231"/>
      <c r="V54" s="231"/>
      <c r="W54" s="231"/>
      <c r="X54" s="231"/>
      <c r="Y54" s="231"/>
      <c r="Z54" s="231"/>
      <c r="AA54" s="232">
        <v>1</v>
      </c>
      <c r="AB54" s="233">
        <v>2</v>
      </c>
      <c r="AC54" s="233">
        <v>3</v>
      </c>
      <c r="AD54" s="233">
        <v>4</v>
      </c>
      <c r="AE54" s="233">
        <v>5</v>
      </c>
      <c r="AF54" s="233">
        <v>6</v>
      </c>
      <c r="AG54" s="233">
        <v>7</v>
      </c>
      <c r="AH54" s="233">
        <v>8</v>
      </c>
      <c r="AI54" s="233">
        <v>9</v>
      </c>
      <c r="AJ54" s="233">
        <v>10</v>
      </c>
      <c r="AK54" s="233">
        <v>11</v>
      </c>
      <c r="AL54" s="233">
        <v>12</v>
      </c>
    </row>
    <row r="55" spans="1:38" s="231" customFormat="1" ht="13.5" customHeight="1">
      <c r="A55" s="235" t="s">
        <v>3</v>
      </c>
      <c r="B55" s="235"/>
      <c r="C55" s="235"/>
      <c r="D55" s="235"/>
      <c r="E55" s="235"/>
      <c r="F55" s="235"/>
      <c r="G55" s="235"/>
      <c r="H55" s="235"/>
      <c r="I55" s="235"/>
      <c r="J55" s="235"/>
      <c r="K55" s="235"/>
      <c r="L55" s="235"/>
      <c r="M55" s="235"/>
      <c r="N55" s="235"/>
      <c r="O55" s="235"/>
      <c r="P55" s="235"/>
      <c r="AA55" s="230" t="s">
        <v>141</v>
      </c>
      <c r="AB55" s="230" t="s">
        <v>142</v>
      </c>
      <c r="AC55" s="236" t="s">
        <v>140</v>
      </c>
    </row>
    <row r="56" spans="1:38" s="231" customFormat="1" ht="13.5" hidden="1" customHeight="1">
      <c r="A56" s="1314" t="s">
        <v>59</v>
      </c>
      <c r="B56" s="1314"/>
      <c r="C56" s="1314"/>
      <c r="D56" s="1314"/>
      <c r="E56" s="1314"/>
      <c r="F56" s="1329" t="e">
        <f>#REF!</f>
        <v>#REF!</v>
      </c>
      <c r="G56" s="1330"/>
      <c r="H56" s="1330"/>
      <c r="I56" s="1330"/>
      <c r="J56" s="1330"/>
      <c r="K56" s="1330"/>
      <c r="L56" s="1330"/>
      <c r="M56" s="1330"/>
      <c r="N56" s="1330"/>
      <c r="O56" s="1330"/>
      <c r="P56" s="1330"/>
    </row>
    <row r="57" spans="1:38" s="231" customFormat="1" ht="13.5" hidden="1" customHeight="1">
      <c r="A57" s="1314" t="s">
        <v>97</v>
      </c>
      <c r="B57" s="1314"/>
      <c r="C57" s="1314"/>
      <c r="D57" s="1314"/>
      <c r="E57" s="1314"/>
      <c r="F57" s="1330" t="str">
        <f>O12</f>
        <v>○○県○○市○○</v>
      </c>
      <c r="G57" s="1330"/>
      <c r="H57" s="1330"/>
      <c r="I57" s="1330"/>
      <c r="J57" s="1330"/>
      <c r="K57" s="1330"/>
      <c r="L57" s="1330"/>
      <c r="M57" s="1330"/>
      <c r="N57" s="1330"/>
      <c r="O57" s="1330"/>
      <c r="P57" s="1330"/>
    </row>
    <row r="58" spans="1:38" s="231" customFormat="1" ht="13.5" hidden="1" customHeight="1">
      <c r="A58" s="1314" t="s">
        <v>60</v>
      </c>
      <c r="B58" s="1314"/>
      <c r="C58" s="1314"/>
      <c r="D58" s="1314"/>
      <c r="E58" s="1314"/>
      <c r="F58" s="1330" t="str">
        <f>O13</f>
        <v>○〇保育園</v>
      </c>
      <c r="G58" s="1330"/>
      <c r="H58" s="1330"/>
      <c r="I58" s="1330"/>
      <c r="J58" s="1330"/>
      <c r="K58" s="1330"/>
      <c r="L58" s="1330"/>
      <c r="M58" s="1330"/>
      <c r="N58" s="1330"/>
      <c r="O58" s="1330"/>
      <c r="P58" s="1330"/>
    </row>
    <row r="59" spans="1:38" s="231" customFormat="1" ht="13.5" customHeight="1">
      <c r="A59" s="1314" t="s">
        <v>299</v>
      </c>
      <c r="B59" s="1314"/>
      <c r="C59" s="1314"/>
      <c r="D59" s="1314"/>
      <c r="E59" s="1314"/>
      <c r="F59" s="1320"/>
      <c r="G59" s="1320"/>
      <c r="H59" s="1320"/>
      <c r="I59" s="1320"/>
      <c r="J59" s="1320"/>
      <c r="K59" s="1320"/>
      <c r="L59" s="1320"/>
      <c r="M59" s="1320"/>
      <c r="N59" s="1320"/>
      <c r="O59" s="1320"/>
      <c r="P59" s="1320"/>
    </row>
    <row r="60" spans="1:38" s="231" customFormat="1" ht="13.5" hidden="1" customHeight="1">
      <c r="A60" s="1314" t="s">
        <v>163</v>
      </c>
      <c r="B60" s="1314"/>
      <c r="C60" s="1314"/>
      <c r="D60" s="1314"/>
      <c r="E60" s="1314"/>
      <c r="F60" s="1320">
        <v>0</v>
      </c>
      <c r="G60" s="1320"/>
      <c r="H60" s="1320"/>
      <c r="I60" s="1320"/>
      <c r="J60" s="1320"/>
      <c r="K60" s="1320"/>
      <c r="L60" s="1320"/>
      <c r="M60" s="1320"/>
      <c r="N60" s="1320"/>
      <c r="O60" s="1320"/>
      <c r="P60" s="1320"/>
    </row>
    <row r="61" spans="1:38" s="231" customFormat="1" ht="13.5" customHeight="1">
      <c r="A61" s="1314" t="s">
        <v>321</v>
      </c>
      <c r="B61" s="1314"/>
      <c r="C61" s="1314"/>
      <c r="D61" s="1314"/>
      <c r="E61" s="1314"/>
      <c r="F61" s="1321">
        <f>SUM(F59:P60)</f>
        <v>0</v>
      </c>
      <c r="G61" s="1321"/>
      <c r="H61" s="1321"/>
      <c r="I61" s="1321"/>
      <c r="J61" s="1321"/>
      <c r="K61" s="1321"/>
      <c r="L61" s="1321"/>
      <c r="M61" s="1321"/>
      <c r="N61" s="1321"/>
      <c r="O61" s="1321"/>
      <c r="P61" s="1321"/>
    </row>
    <row r="62" spans="1:38" s="231" customFormat="1" ht="13.5" customHeight="1">
      <c r="A62" s="1314" t="s">
        <v>2</v>
      </c>
      <c r="B62" s="1314"/>
      <c r="C62" s="1314"/>
      <c r="D62" s="1314"/>
      <c r="E62" s="1314"/>
      <c r="F62" s="1322"/>
      <c r="G62" s="1322"/>
      <c r="H62" s="1322"/>
      <c r="I62" s="1322"/>
      <c r="J62" s="1322"/>
      <c r="K62" s="1322"/>
      <c r="L62" s="1322"/>
      <c r="M62" s="1322"/>
      <c r="N62" s="1322"/>
      <c r="O62" s="1322"/>
      <c r="P62" s="1322"/>
    </row>
    <row r="63" spans="1:38" s="231" customFormat="1" ht="13.5" hidden="1" customHeight="1">
      <c r="A63" s="237"/>
      <c r="B63" s="237"/>
      <c r="C63" s="237"/>
      <c r="D63" s="238"/>
      <c r="E63" s="238"/>
      <c r="F63" s="238"/>
      <c r="G63" s="238"/>
      <c r="H63" s="238"/>
      <c r="I63" s="238"/>
      <c r="J63" s="238"/>
      <c r="K63" s="238"/>
      <c r="L63" s="238"/>
      <c r="M63" s="238"/>
      <c r="N63" s="238"/>
      <c r="O63" s="238"/>
      <c r="P63" s="238"/>
      <c r="Q63" s="238"/>
    </row>
    <row r="64" spans="1:38" s="231" customFormat="1" ht="13.5" hidden="1" customHeight="1">
      <c r="A64" s="235" t="s">
        <v>143</v>
      </c>
      <c r="B64" s="235"/>
      <c r="C64" s="235"/>
      <c r="D64" s="235"/>
      <c r="E64" s="235"/>
      <c r="F64" s="235"/>
      <c r="G64" s="235"/>
      <c r="H64" s="235"/>
      <c r="I64" s="235"/>
      <c r="J64" s="235"/>
      <c r="K64" s="235"/>
      <c r="L64" s="235"/>
      <c r="M64" s="235"/>
      <c r="N64" s="235"/>
      <c r="O64" s="235"/>
      <c r="P64" s="235"/>
      <c r="Q64" s="238"/>
      <c r="AA64" s="239" t="s">
        <v>17</v>
      </c>
      <c r="AB64" s="239" t="s">
        <v>18</v>
      </c>
      <c r="AC64" s="239" t="s">
        <v>19</v>
      </c>
      <c r="AD64" s="239" t="s">
        <v>20</v>
      </c>
      <c r="AE64" s="239" t="s">
        <v>21</v>
      </c>
      <c r="AF64" s="239" t="s">
        <v>22</v>
      </c>
      <c r="AG64" s="239" t="s">
        <v>23</v>
      </c>
      <c r="AH64" s="239" t="s">
        <v>24</v>
      </c>
    </row>
    <row r="65" spans="1:255" s="231" customFormat="1" ht="13.5" hidden="1" customHeight="1">
      <c r="A65" s="1314" t="s">
        <v>49</v>
      </c>
      <c r="B65" s="1314"/>
      <c r="C65" s="1314"/>
      <c r="D65" s="1314"/>
      <c r="E65" s="1314"/>
      <c r="F65" s="1314"/>
      <c r="G65" s="1314"/>
      <c r="H65" s="1314"/>
      <c r="I65" s="1314"/>
      <c r="J65" s="1314"/>
      <c r="K65" s="1314"/>
      <c r="L65" s="1315"/>
      <c r="M65" s="1316"/>
      <c r="N65" s="240" t="s">
        <v>68</v>
      </c>
      <c r="O65" s="1316"/>
      <c r="P65" s="1317"/>
      <c r="Q65" s="238"/>
      <c r="R65" s="238"/>
      <c r="S65" s="238"/>
      <c r="T65" s="238"/>
      <c r="U65" s="238"/>
      <c r="V65" s="238"/>
      <c r="W65" s="238"/>
      <c r="X65" s="238"/>
      <c r="Y65" s="238"/>
      <c r="Z65" s="238"/>
    </row>
    <row r="66" spans="1:255" s="231" customFormat="1" ht="13.5" hidden="1" customHeight="1">
      <c r="A66" s="1314" t="s">
        <v>135</v>
      </c>
      <c r="B66" s="1314"/>
      <c r="C66" s="1314"/>
      <c r="D66" s="1314"/>
      <c r="E66" s="1314"/>
      <c r="F66" s="1314"/>
      <c r="G66" s="1314"/>
      <c r="H66" s="1314"/>
      <c r="I66" s="1314"/>
      <c r="J66" s="1314"/>
      <c r="K66" s="1314"/>
      <c r="L66" s="1315"/>
      <c r="M66" s="1316"/>
      <c r="N66" s="240" t="s">
        <v>68</v>
      </c>
      <c r="O66" s="1316"/>
      <c r="P66" s="1317"/>
      <c r="Q66" s="238"/>
      <c r="R66" s="238"/>
      <c r="S66" s="238"/>
      <c r="T66" s="238"/>
      <c r="U66" s="238"/>
      <c r="V66" s="238"/>
      <c r="W66" s="238"/>
      <c r="X66" s="238"/>
      <c r="Y66" s="238"/>
      <c r="Z66" s="238"/>
    </row>
    <row r="67" spans="1:255" s="231" customFormat="1" ht="13.5" hidden="1" customHeight="1">
      <c r="A67" s="1314" t="s">
        <v>136</v>
      </c>
      <c r="B67" s="1314"/>
      <c r="C67" s="1314"/>
      <c r="D67" s="1314"/>
      <c r="E67" s="1314"/>
      <c r="F67" s="1314"/>
      <c r="G67" s="1314"/>
      <c r="H67" s="1314"/>
      <c r="I67" s="1314"/>
      <c r="J67" s="1314"/>
      <c r="K67" s="1314"/>
      <c r="L67" s="1315"/>
      <c r="M67" s="1316"/>
      <c r="N67" s="240" t="s">
        <v>68</v>
      </c>
      <c r="O67" s="1316"/>
      <c r="P67" s="1317"/>
      <c r="Q67" s="238"/>
      <c r="R67" s="238"/>
      <c r="S67" s="238"/>
      <c r="T67" s="238"/>
      <c r="U67" s="238"/>
      <c r="V67" s="238"/>
      <c r="W67" s="238"/>
      <c r="X67" s="238"/>
      <c r="Y67" s="238"/>
      <c r="Z67" s="238"/>
      <c r="AA67" s="241">
        <v>0.20833333333333334</v>
      </c>
      <c r="AB67" s="241">
        <v>0.21180555555555555</v>
      </c>
      <c r="AC67" s="241">
        <v>0.21527777777777801</v>
      </c>
      <c r="AD67" s="241">
        <v>0.21875</v>
      </c>
      <c r="AE67" s="241">
        <v>0.22222222222222199</v>
      </c>
      <c r="AF67" s="241">
        <v>0.225694444444444</v>
      </c>
      <c r="AG67" s="241">
        <v>0.22916666666666699</v>
      </c>
      <c r="AH67" s="241">
        <v>0.23263888888888901</v>
      </c>
      <c r="AI67" s="241">
        <v>0.23611111111111099</v>
      </c>
      <c r="AJ67" s="241">
        <v>0.23958333333333301</v>
      </c>
      <c r="AK67" s="241">
        <v>0.243055555555555</v>
      </c>
      <c r="AL67" s="241">
        <v>0.24652777777777801</v>
      </c>
      <c r="AM67" s="241">
        <v>0.25</v>
      </c>
      <c r="AN67" s="241">
        <v>0.25347222222222199</v>
      </c>
      <c r="AO67" s="241">
        <v>0.25694444444444398</v>
      </c>
      <c r="AP67" s="241">
        <v>0.26041666666666602</v>
      </c>
      <c r="AQ67" s="241">
        <v>0.26388888888888901</v>
      </c>
      <c r="AR67" s="241">
        <v>0.26736111111111099</v>
      </c>
      <c r="AS67" s="241">
        <v>0.27083333333333298</v>
      </c>
      <c r="AT67" s="241">
        <v>0.27430555555555503</v>
      </c>
      <c r="AU67" s="241">
        <v>0.27777777777777801</v>
      </c>
      <c r="AV67" s="241">
        <v>0.28125</v>
      </c>
      <c r="AW67" s="241">
        <v>0.28472222222222199</v>
      </c>
      <c r="AX67" s="241">
        <v>0.28819444444444398</v>
      </c>
      <c r="AY67" s="241">
        <v>0.29166666666666602</v>
      </c>
      <c r="AZ67" s="241">
        <v>0.29513888888888901</v>
      </c>
      <c r="BA67" s="241">
        <v>0.29861111111111099</v>
      </c>
      <c r="BB67" s="241">
        <v>0.30208333333333298</v>
      </c>
      <c r="BC67" s="241">
        <v>0.30555555555555503</v>
      </c>
      <c r="BD67" s="241">
        <v>0.30902777777777701</v>
      </c>
      <c r="BE67" s="241">
        <v>0.312499999999999</v>
      </c>
      <c r="BF67" s="241">
        <v>0.31597222222222199</v>
      </c>
      <c r="BG67" s="241">
        <v>0.31944444444444398</v>
      </c>
      <c r="BH67" s="241">
        <v>0.32291666666666602</v>
      </c>
      <c r="BI67" s="241">
        <v>0.32638888888888801</v>
      </c>
      <c r="BJ67" s="241">
        <v>0.32986111111110999</v>
      </c>
      <c r="BK67" s="241">
        <v>0.33333333333333298</v>
      </c>
      <c r="BL67" s="241">
        <v>0.33680555555555503</v>
      </c>
      <c r="BM67" s="241">
        <v>0.34027777777777701</v>
      </c>
      <c r="BN67" s="241">
        <v>0.343749999999999</v>
      </c>
      <c r="BO67" s="241">
        <v>0.34722222222222099</v>
      </c>
      <c r="BP67" s="241">
        <v>0.35069444444444398</v>
      </c>
      <c r="BQ67" s="241">
        <v>0.35416666666666602</v>
      </c>
      <c r="BR67" s="241">
        <v>0.35763888888888801</v>
      </c>
      <c r="BS67" s="241">
        <v>0.36111111111110999</v>
      </c>
      <c r="BT67" s="241">
        <v>0.36458333333333198</v>
      </c>
      <c r="BU67" s="241">
        <v>0.36805555555555503</v>
      </c>
      <c r="BV67" s="241">
        <v>0.37152777777777701</v>
      </c>
      <c r="BW67" s="241">
        <v>0.374999999999999</v>
      </c>
      <c r="BX67" s="241">
        <v>0.37847222222222099</v>
      </c>
      <c r="BY67" s="241">
        <v>0.38194444444444298</v>
      </c>
      <c r="BZ67" s="241">
        <v>0.38541666666666602</v>
      </c>
      <c r="CA67" s="241">
        <v>0.38888888888888801</v>
      </c>
      <c r="CB67" s="241">
        <v>0.39236111111110999</v>
      </c>
      <c r="CC67" s="241">
        <v>0.39583333333333198</v>
      </c>
      <c r="CD67" s="241">
        <v>0.39930555555555503</v>
      </c>
      <c r="CE67" s="241">
        <v>0.40277777777777701</v>
      </c>
      <c r="CF67" s="241">
        <v>0.406249999999999</v>
      </c>
      <c r="CG67" s="241">
        <v>0.40972222222222099</v>
      </c>
      <c r="CH67" s="241">
        <v>0.41319444444444298</v>
      </c>
      <c r="CI67" s="241">
        <v>0.41666666666666602</v>
      </c>
      <c r="CJ67" s="241">
        <v>0.42013888888888801</v>
      </c>
      <c r="CK67" s="241">
        <v>0.42361111111110999</v>
      </c>
      <c r="CL67" s="241">
        <v>0.42708333333333198</v>
      </c>
      <c r="CM67" s="241">
        <v>0.43055555555555403</v>
      </c>
      <c r="CN67" s="241">
        <v>0.43402777777777701</v>
      </c>
      <c r="CO67" s="241">
        <v>0.437499999999999</v>
      </c>
      <c r="CP67" s="241">
        <v>0.44097222222222099</v>
      </c>
      <c r="CQ67" s="241">
        <v>0.44444444444444298</v>
      </c>
      <c r="CR67" s="241">
        <v>0.44791666666666502</v>
      </c>
      <c r="CS67" s="241">
        <v>0.45138888888888801</v>
      </c>
      <c r="CT67" s="241">
        <v>0.45486111111110999</v>
      </c>
      <c r="CU67" s="241">
        <v>0.45833333333333198</v>
      </c>
      <c r="CV67" s="241">
        <v>0.46180555555555403</v>
      </c>
      <c r="CW67" s="241">
        <v>0.46527777777777701</v>
      </c>
      <c r="CX67" s="241">
        <v>0.468749999999999</v>
      </c>
      <c r="CY67" s="241">
        <v>0.47222222222222099</v>
      </c>
      <c r="CZ67" s="241">
        <v>0.47569444444444298</v>
      </c>
      <c r="DA67" s="241">
        <v>0.47916666666666502</v>
      </c>
      <c r="DB67" s="241">
        <v>0.48263888888888801</v>
      </c>
      <c r="DC67" s="241">
        <v>0.48611111111110999</v>
      </c>
      <c r="DD67" s="241">
        <v>0.48958333333333198</v>
      </c>
      <c r="DE67" s="241">
        <v>0.49305555555555403</v>
      </c>
      <c r="DF67" s="241">
        <v>0.49652777777777601</v>
      </c>
      <c r="DG67" s="241">
        <v>0.499999999999999</v>
      </c>
      <c r="DH67" s="241">
        <v>0.50347222222222099</v>
      </c>
      <c r="DI67" s="241">
        <v>0.50694444444444298</v>
      </c>
      <c r="DJ67" s="241">
        <v>0.51041666666666496</v>
      </c>
      <c r="DK67" s="241">
        <v>0.51388888888888695</v>
      </c>
      <c r="DL67" s="241">
        <v>0.51736111111111005</v>
      </c>
      <c r="DM67" s="241">
        <v>0.52083333333333204</v>
      </c>
      <c r="DN67" s="241">
        <v>0.52430555555555403</v>
      </c>
      <c r="DO67" s="241">
        <v>0.52777777777777601</v>
      </c>
      <c r="DP67" s="241">
        <v>0.531249999999999</v>
      </c>
      <c r="DQ67" s="241">
        <v>0.53472222222222099</v>
      </c>
      <c r="DR67" s="241">
        <v>0.53819444444444298</v>
      </c>
      <c r="DS67" s="241">
        <v>0.54166666666666496</v>
      </c>
      <c r="DT67" s="241">
        <v>0.54513888888888695</v>
      </c>
      <c r="DU67" s="241">
        <v>0.54861111111111005</v>
      </c>
      <c r="DV67" s="241">
        <v>0.55208333333333204</v>
      </c>
      <c r="DW67" s="241">
        <v>0.55555555555555403</v>
      </c>
      <c r="DX67" s="241">
        <v>0.55902777777777601</v>
      </c>
      <c r="DY67" s="241">
        <v>0.562499999999998</v>
      </c>
      <c r="DZ67" s="241">
        <v>0.56597222222222099</v>
      </c>
      <c r="EA67" s="241">
        <v>0.56944444444444298</v>
      </c>
      <c r="EB67" s="241">
        <v>0.57291666666666496</v>
      </c>
      <c r="EC67" s="241">
        <v>0.57638888888888695</v>
      </c>
      <c r="ED67" s="241">
        <v>0.57986111111110905</v>
      </c>
      <c r="EE67" s="241">
        <v>0.58333333333333204</v>
      </c>
      <c r="EF67" s="241">
        <v>0.58680555555555403</v>
      </c>
      <c r="EG67" s="241">
        <v>0.59027777777777601</v>
      </c>
      <c r="EH67" s="241">
        <v>0.593749999999998</v>
      </c>
      <c r="EI67" s="241">
        <v>0.59722222222222099</v>
      </c>
      <c r="EJ67" s="241">
        <v>0.60069444444444298</v>
      </c>
      <c r="EK67" s="241">
        <v>0.60416666666666496</v>
      </c>
      <c r="EL67" s="241">
        <v>0.60763888888888695</v>
      </c>
      <c r="EM67" s="241">
        <v>0.61111111111110905</v>
      </c>
      <c r="EN67" s="241">
        <v>0.61458333333333204</v>
      </c>
      <c r="EO67" s="241">
        <v>0.61805555555555403</v>
      </c>
      <c r="EP67" s="241">
        <v>0.62152777777777601</v>
      </c>
      <c r="EQ67" s="241">
        <v>0.624999999999998</v>
      </c>
      <c r="ER67" s="241">
        <v>0.62847222222221999</v>
      </c>
      <c r="ES67" s="241">
        <v>0.63194444444444298</v>
      </c>
      <c r="ET67" s="241">
        <v>0.63541666666666496</v>
      </c>
      <c r="EU67" s="241">
        <v>0.63888888888888695</v>
      </c>
      <c r="EV67" s="241">
        <v>0.64236111111110905</v>
      </c>
      <c r="EW67" s="241">
        <v>0.64583333333333104</v>
      </c>
      <c r="EX67" s="241">
        <v>0.64930555555555403</v>
      </c>
      <c r="EY67" s="241">
        <v>0.65277777777777601</v>
      </c>
      <c r="EZ67" s="241">
        <v>0.656249999999998</v>
      </c>
      <c r="FA67" s="241">
        <v>0.65972222222221999</v>
      </c>
      <c r="FB67" s="241">
        <v>0.66319444444444198</v>
      </c>
      <c r="FC67" s="241">
        <v>0.66666666666666496</v>
      </c>
      <c r="FD67" s="241">
        <v>0.67013888888888695</v>
      </c>
      <c r="FE67" s="241">
        <v>0.67361111111110905</v>
      </c>
      <c r="FF67" s="241">
        <v>0.67708333333333104</v>
      </c>
      <c r="FG67" s="241">
        <v>0.68055555555555403</v>
      </c>
      <c r="FH67" s="241">
        <v>0.68402777777777601</v>
      </c>
      <c r="FI67" s="241">
        <v>0.687499999999998</v>
      </c>
      <c r="FJ67" s="241">
        <v>0.69097222222221999</v>
      </c>
      <c r="FK67" s="241">
        <v>0.69444444444444198</v>
      </c>
      <c r="FL67" s="241">
        <v>0.69791666666666496</v>
      </c>
      <c r="FM67" s="241">
        <v>0.70138888888888695</v>
      </c>
      <c r="FN67" s="241">
        <v>0.70486111111110905</v>
      </c>
      <c r="FO67" s="241">
        <v>0.70833333333333104</v>
      </c>
      <c r="FP67" s="241">
        <v>0.71180555555555303</v>
      </c>
      <c r="FQ67" s="241">
        <v>0.71527777777777601</v>
      </c>
      <c r="FR67" s="241">
        <v>0.718749999999998</v>
      </c>
      <c r="FS67" s="241">
        <v>0.72222222222221999</v>
      </c>
      <c r="FT67" s="241">
        <v>0.72569444444444198</v>
      </c>
      <c r="FU67" s="241">
        <v>0.72916666666666397</v>
      </c>
      <c r="FV67" s="241">
        <v>0.73263888888888695</v>
      </c>
      <c r="FW67" s="241">
        <v>0.73611111111110905</v>
      </c>
      <c r="FX67" s="241">
        <v>0.73958333333333104</v>
      </c>
      <c r="FY67" s="241">
        <v>0.74305555555555303</v>
      </c>
      <c r="FZ67" s="241">
        <v>0.74652777777777601</v>
      </c>
      <c r="GA67" s="241">
        <v>0.749999999999998</v>
      </c>
      <c r="GB67" s="241">
        <v>0.75347222222221999</v>
      </c>
      <c r="GC67" s="241">
        <v>0.75694444444444198</v>
      </c>
      <c r="GD67" s="241">
        <v>0.76041666666666397</v>
      </c>
      <c r="GE67" s="241">
        <v>0.76388888888888695</v>
      </c>
      <c r="GF67" s="241">
        <v>0.76736111111110905</v>
      </c>
      <c r="GG67" s="241">
        <v>0.77083333333333104</v>
      </c>
      <c r="GH67" s="241">
        <v>0.77430555555555303</v>
      </c>
      <c r="GI67" s="241">
        <v>0.77777777777777501</v>
      </c>
      <c r="GJ67" s="241">
        <v>0.781249999999998</v>
      </c>
      <c r="GK67" s="241">
        <v>0.78472222222221999</v>
      </c>
      <c r="GL67" s="241">
        <v>0.78819444444444198</v>
      </c>
      <c r="GM67" s="241">
        <v>0.79166666666666397</v>
      </c>
      <c r="GN67" s="241">
        <v>0.79513888888888595</v>
      </c>
      <c r="GO67" s="241">
        <v>0.79861111111110905</v>
      </c>
      <c r="GP67" s="241">
        <v>0.80208333333333104</v>
      </c>
      <c r="GQ67" s="241">
        <v>0.80555555555555303</v>
      </c>
      <c r="GR67" s="241">
        <v>0.80902777777777501</v>
      </c>
      <c r="GS67" s="241">
        <v>0.812499999999998</v>
      </c>
      <c r="GT67" s="241">
        <v>0.81597222222221999</v>
      </c>
      <c r="GU67" s="241">
        <v>0.81944444444444198</v>
      </c>
      <c r="GV67" s="241">
        <v>0.82291666666666397</v>
      </c>
      <c r="GW67" s="241">
        <v>0.82638888888888595</v>
      </c>
      <c r="GX67" s="241">
        <v>0.82986111111110905</v>
      </c>
      <c r="GY67" s="241">
        <v>0.83333333333333104</v>
      </c>
      <c r="GZ67" s="241">
        <v>0.83680555555555303</v>
      </c>
      <c r="HA67" s="241">
        <v>0.84027777777777501</v>
      </c>
      <c r="HB67" s="241">
        <v>0.843749999999997</v>
      </c>
      <c r="HC67" s="241">
        <v>0.84722222222221999</v>
      </c>
      <c r="HD67" s="241">
        <v>0.85069444444444198</v>
      </c>
      <c r="HE67" s="241">
        <v>0.85416666666666397</v>
      </c>
      <c r="HF67" s="241">
        <v>0.85763888888888595</v>
      </c>
      <c r="HG67" s="241">
        <v>0.86111111111110805</v>
      </c>
      <c r="HH67" s="241">
        <v>0.86458333333333104</v>
      </c>
      <c r="HI67" s="241">
        <v>0.86805555555555303</v>
      </c>
      <c r="HJ67" s="241">
        <v>0.87152777777777501</v>
      </c>
      <c r="HK67" s="241">
        <v>0.874999999999997</v>
      </c>
      <c r="HL67" s="241">
        <v>0.87847222222221999</v>
      </c>
      <c r="HM67" s="241">
        <v>0.88194444444444198</v>
      </c>
      <c r="HN67" s="241">
        <v>0.88541666666666397</v>
      </c>
      <c r="HO67" s="241">
        <v>0.88888888888888595</v>
      </c>
      <c r="HP67" s="241">
        <v>0.89236111111110805</v>
      </c>
      <c r="HQ67" s="241">
        <v>0.89583333333333104</v>
      </c>
      <c r="HR67" s="241">
        <v>0.89930555555555303</v>
      </c>
      <c r="HS67" s="241">
        <v>0.90277777777777501</v>
      </c>
      <c r="HT67" s="241">
        <v>0.906249999999997</v>
      </c>
      <c r="HU67" s="241">
        <v>0.90972222222221899</v>
      </c>
      <c r="HV67" s="241">
        <v>0.91319444444444198</v>
      </c>
      <c r="HW67" s="241">
        <v>0.91666666666666397</v>
      </c>
      <c r="HX67" s="241">
        <v>0.92013888888888595</v>
      </c>
      <c r="HY67" s="241">
        <v>0.92361111111110805</v>
      </c>
      <c r="HZ67" s="241">
        <v>0.92708333333333004</v>
      </c>
      <c r="IA67" s="241">
        <v>0.93055555555555303</v>
      </c>
      <c r="IB67" s="241">
        <v>0.93402777777777501</v>
      </c>
      <c r="IC67" s="241">
        <v>0.937499999999997</v>
      </c>
      <c r="ID67" s="241">
        <v>0.94097222222221899</v>
      </c>
      <c r="IE67" s="241">
        <v>0.94444444444444098</v>
      </c>
      <c r="IF67" s="241">
        <v>0.94791666666666397</v>
      </c>
      <c r="IG67" s="241">
        <v>0.95138888888888595</v>
      </c>
      <c r="IH67" s="241">
        <v>0.95486111111110805</v>
      </c>
      <c r="II67" s="241">
        <v>0.95833333333333004</v>
      </c>
      <c r="IJ67" s="241">
        <v>0.96180555555555303</v>
      </c>
      <c r="IK67" s="241">
        <v>0.96527777777777501</v>
      </c>
      <c r="IL67" s="241">
        <v>0.968749999999997</v>
      </c>
      <c r="IM67" s="241">
        <v>0.97222222222221899</v>
      </c>
      <c r="IN67" s="241">
        <v>0.97569444444444098</v>
      </c>
      <c r="IO67" s="241">
        <v>0.97916666666666397</v>
      </c>
      <c r="IP67" s="241">
        <v>0.98263888888888595</v>
      </c>
      <c r="IQ67" s="241">
        <v>0.98611111111110805</v>
      </c>
      <c r="IR67" s="241">
        <v>0.98958333333333004</v>
      </c>
      <c r="IS67" s="241">
        <v>0.99305555555555203</v>
      </c>
      <c r="IT67" s="241">
        <v>0.99652777777777501</v>
      </c>
      <c r="IU67" s="241">
        <v>0.999999999999997</v>
      </c>
    </row>
    <row r="68" spans="1:255" s="231" customFormat="1" ht="13.5" customHeight="1">
      <c r="A68" s="238"/>
      <c r="B68" s="238"/>
      <c r="C68" s="238"/>
      <c r="D68" s="238"/>
      <c r="E68" s="238"/>
      <c r="F68" s="238"/>
      <c r="G68" s="238"/>
      <c r="H68" s="238"/>
      <c r="I68" s="238"/>
      <c r="J68" s="238"/>
      <c r="K68" s="238"/>
      <c r="L68" s="238"/>
      <c r="M68" s="238"/>
      <c r="N68" s="238"/>
      <c r="O68" s="238"/>
      <c r="P68" s="238"/>
      <c r="Q68" s="238"/>
      <c r="S68" s="238"/>
      <c r="T68" s="238"/>
      <c r="U68" s="238"/>
      <c r="V68" s="238"/>
      <c r="W68" s="238"/>
      <c r="X68" s="238"/>
      <c r="Y68" s="238"/>
      <c r="Z68" s="238"/>
      <c r="AA68" s="242"/>
      <c r="AB68" s="242"/>
      <c r="AC68" s="242"/>
      <c r="AD68" s="242"/>
      <c r="AE68" s="242"/>
      <c r="AF68" s="242"/>
      <c r="AG68" s="242"/>
      <c r="AH68" s="242"/>
      <c r="AI68" s="242"/>
      <c r="AJ68" s="242"/>
      <c r="AK68" s="242"/>
      <c r="AL68" s="242"/>
      <c r="AM68" s="242"/>
      <c r="AN68" s="242"/>
      <c r="AO68" s="242"/>
      <c r="AP68" s="242"/>
      <c r="AQ68" s="242"/>
      <c r="AR68" s="242"/>
      <c r="AS68" s="242"/>
      <c r="AT68" s="242"/>
      <c r="AU68" s="242"/>
      <c r="AV68" s="242"/>
      <c r="AW68" s="242"/>
      <c r="AX68" s="242"/>
      <c r="AY68" s="242"/>
      <c r="AZ68" s="242"/>
      <c r="BA68" s="242"/>
      <c r="BB68" s="242"/>
      <c r="BC68" s="242"/>
      <c r="BD68" s="242"/>
      <c r="BE68" s="242"/>
      <c r="BF68" s="242"/>
      <c r="BG68" s="242"/>
      <c r="BH68" s="242"/>
      <c r="BI68" s="242"/>
      <c r="BJ68" s="242"/>
      <c r="BK68" s="242"/>
      <c r="BL68" s="242"/>
      <c r="BM68" s="242"/>
      <c r="BN68" s="242"/>
      <c r="BO68" s="242"/>
      <c r="BP68" s="242"/>
      <c r="BQ68" s="242"/>
      <c r="BR68" s="242"/>
      <c r="BS68" s="242"/>
      <c r="BT68" s="242"/>
      <c r="BU68" s="242"/>
      <c r="BV68" s="242"/>
      <c r="BW68" s="242"/>
      <c r="BX68" s="242"/>
      <c r="BY68" s="242"/>
      <c r="BZ68" s="242"/>
      <c r="CA68" s="242"/>
      <c r="CB68" s="242"/>
      <c r="CC68" s="242"/>
      <c r="CD68" s="242"/>
      <c r="CE68" s="242"/>
      <c r="CF68" s="242"/>
      <c r="CG68" s="242"/>
      <c r="CH68" s="242"/>
      <c r="CI68" s="242"/>
      <c r="CJ68" s="242"/>
      <c r="CK68" s="242"/>
      <c r="CL68" s="242"/>
      <c r="CM68" s="242"/>
      <c r="CN68" s="242"/>
      <c r="CO68" s="242"/>
      <c r="CP68" s="242"/>
      <c r="CQ68" s="242"/>
      <c r="CR68" s="242"/>
      <c r="CS68" s="242"/>
      <c r="CT68" s="242"/>
      <c r="CU68" s="242"/>
      <c r="CV68" s="242"/>
      <c r="CW68" s="242"/>
      <c r="CX68" s="242"/>
      <c r="CY68" s="242"/>
      <c r="CZ68" s="242"/>
      <c r="DA68" s="242"/>
      <c r="DB68" s="242"/>
      <c r="DC68" s="242"/>
      <c r="DD68" s="242"/>
      <c r="DE68" s="242"/>
      <c r="DF68" s="242"/>
      <c r="DG68" s="242"/>
      <c r="DH68" s="242"/>
      <c r="DI68" s="242"/>
      <c r="DJ68" s="242"/>
      <c r="DK68" s="242"/>
      <c r="DL68" s="242"/>
      <c r="DM68" s="242"/>
      <c r="DN68" s="242"/>
      <c r="DO68" s="242"/>
      <c r="DP68" s="242"/>
      <c r="DQ68" s="242"/>
      <c r="DR68" s="242"/>
      <c r="DS68" s="242"/>
      <c r="DT68" s="242"/>
      <c r="DU68" s="242"/>
      <c r="DV68" s="242"/>
      <c r="DW68" s="242"/>
      <c r="DX68" s="242"/>
      <c r="DY68" s="242"/>
      <c r="DZ68" s="242"/>
      <c r="EA68" s="242"/>
      <c r="EB68" s="242"/>
      <c r="EC68" s="242"/>
      <c r="ED68" s="242"/>
      <c r="EE68" s="242"/>
      <c r="EF68" s="242"/>
      <c r="EG68" s="242"/>
      <c r="EH68" s="242"/>
      <c r="EI68" s="242"/>
      <c r="EJ68" s="242"/>
      <c r="EK68" s="242"/>
      <c r="EL68" s="242"/>
      <c r="EM68" s="242"/>
      <c r="EN68" s="242"/>
      <c r="EO68" s="242"/>
      <c r="EP68" s="242"/>
      <c r="EQ68" s="242"/>
      <c r="ER68" s="242"/>
      <c r="ES68" s="242"/>
      <c r="ET68" s="242"/>
      <c r="EU68" s="242"/>
      <c r="EV68" s="242"/>
      <c r="EW68" s="242"/>
      <c r="EX68" s="242"/>
      <c r="EY68" s="242"/>
      <c r="EZ68" s="242"/>
      <c r="FA68" s="242"/>
      <c r="FB68" s="242"/>
      <c r="FC68" s="242"/>
      <c r="FD68" s="242"/>
      <c r="FE68" s="242"/>
      <c r="FF68" s="242"/>
      <c r="FG68" s="242"/>
      <c r="FH68" s="242"/>
      <c r="FI68" s="242"/>
      <c r="FJ68" s="242"/>
      <c r="FK68" s="242"/>
      <c r="FL68" s="242"/>
      <c r="FM68" s="242"/>
      <c r="FN68" s="242"/>
      <c r="FO68" s="242"/>
    </row>
    <row r="69" spans="1:255" s="231" customFormat="1" ht="13.5" customHeight="1">
      <c r="A69" s="235" t="s">
        <v>518</v>
      </c>
      <c r="B69" s="235"/>
      <c r="C69" s="235"/>
      <c r="D69" s="235"/>
      <c r="E69" s="235"/>
      <c r="F69" s="243" t="s">
        <v>519</v>
      </c>
      <c r="G69" s="235"/>
      <c r="H69" s="244"/>
      <c r="I69" s="244"/>
      <c r="J69" s="244"/>
      <c r="K69" s="244"/>
      <c r="L69" s="244"/>
      <c r="M69" s="244"/>
      <c r="N69" s="244"/>
      <c r="O69" s="244"/>
      <c r="P69" s="244"/>
      <c r="Q69" s="244"/>
    </row>
    <row r="70" spans="1:255" s="231" customFormat="1" ht="13.5" customHeight="1">
      <c r="A70" s="1318">
        <v>4</v>
      </c>
      <c r="B70" s="1319"/>
      <c r="C70" s="1318">
        <v>5</v>
      </c>
      <c r="D70" s="1319"/>
      <c r="E70" s="1318">
        <v>6</v>
      </c>
      <c r="F70" s="1319"/>
      <c r="G70" s="1318">
        <v>7</v>
      </c>
      <c r="H70" s="1319"/>
      <c r="I70" s="1318">
        <v>8</v>
      </c>
      <c r="J70" s="1319"/>
      <c r="K70" s="1318">
        <v>9</v>
      </c>
      <c r="L70" s="1319"/>
      <c r="M70" s="245"/>
      <c r="N70" s="246" t="s">
        <v>98</v>
      </c>
      <c r="O70" s="247"/>
      <c r="P70" s="247" t="str">
        <f>U82&amp;"月"&amp;IF(X82=U82,"）","～"&amp;X82&amp;"月）")</f>
        <v>4月）</v>
      </c>
      <c r="Q70" s="247"/>
      <c r="R70" s="247"/>
      <c r="S70" s="247"/>
      <c r="T70" s="247" t="s">
        <v>99</v>
      </c>
      <c r="U70" s="248"/>
      <c r="V70" s="248"/>
      <c r="W70" s="248"/>
      <c r="X70" s="248"/>
      <c r="Y70" s="249"/>
      <c r="Z70" s="238"/>
    </row>
    <row r="71" spans="1:255" s="231" customFormat="1" ht="13.5" customHeight="1">
      <c r="A71" s="1327"/>
      <c r="B71" s="1327"/>
      <c r="C71" s="1323"/>
      <c r="D71" s="1324"/>
      <c r="E71" s="1323"/>
      <c r="F71" s="1324"/>
      <c r="G71" s="1323"/>
      <c r="H71" s="1324"/>
      <c r="I71" s="1323"/>
      <c r="J71" s="1324"/>
      <c r="K71" s="1323"/>
      <c r="L71" s="1324"/>
      <c r="M71" s="245"/>
      <c r="N71" s="250" t="s">
        <v>100</v>
      </c>
      <c r="O71" s="251"/>
      <c r="P71" s="251"/>
      <c r="Q71" s="251"/>
      <c r="R71" s="251"/>
      <c r="S71" s="251"/>
      <c r="T71" s="251"/>
      <c r="U71" s="252"/>
      <c r="V71" s="252"/>
      <c r="W71" s="252"/>
      <c r="X71" s="252"/>
      <c r="Y71" s="253"/>
      <c r="Z71" s="238"/>
      <c r="AA71" s="254">
        <v>1</v>
      </c>
      <c r="AB71" s="254">
        <v>2</v>
      </c>
      <c r="AC71" s="254">
        <v>3</v>
      </c>
      <c r="AD71" s="254">
        <v>4</v>
      </c>
      <c r="AE71" s="254">
        <v>5</v>
      </c>
      <c r="AF71" s="254">
        <v>6</v>
      </c>
      <c r="AG71" s="254">
        <v>7</v>
      </c>
      <c r="AH71" s="254">
        <v>8</v>
      </c>
      <c r="AI71" s="254">
        <v>9</v>
      </c>
      <c r="AJ71" s="254">
        <v>10</v>
      </c>
      <c r="AK71" s="254">
        <v>11</v>
      </c>
      <c r="AL71" s="254">
        <v>12</v>
      </c>
    </row>
    <row r="72" spans="1:255" s="231" customFormat="1" ht="13.5" customHeight="1">
      <c r="A72" s="1318">
        <v>10</v>
      </c>
      <c r="B72" s="1319"/>
      <c r="C72" s="1318">
        <v>11</v>
      </c>
      <c r="D72" s="1319"/>
      <c r="E72" s="1318">
        <v>12</v>
      </c>
      <c r="F72" s="1319"/>
      <c r="G72" s="1318">
        <v>1</v>
      </c>
      <c r="H72" s="1319"/>
      <c r="I72" s="1318">
        <v>2</v>
      </c>
      <c r="J72" s="1319"/>
      <c r="K72" s="1318">
        <v>3</v>
      </c>
      <c r="L72" s="1319"/>
      <c r="M72" s="245"/>
      <c r="N72" s="613">
        <f>HLOOKUP(U82,AA71:AL72,2,FALSE)</f>
        <v>0</v>
      </c>
      <c r="O72" s="614"/>
      <c r="P72" s="614"/>
      <c r="Q72" s="614"/>
      <c r="R72" s="611" t="s">
        <v>463</v>
      </c>
      <c r="S72" s="611"/>
      <c r="T72" s="611"/>
      <c r="U72" s="611"/>
      <c r="V72" s="635" t="s">
        <v>517</v>
      </c>
      <c r="W72" s="635"/>
      <c r="X72" s="635"/>
      <c r="Y72" s="636"/>
      <c r="Z72" s="255"/>
      <c r="AA72" s="256">
        <f>G73</f>
        <v>0</v>
      </c>
      <c r="AB72" s="256">
        <f>I73</f>
        <v>0</v>
      </c>
      <c r="AC72" s="256">
        <f>K73</f>
        <v>0</v>
      </c>
      <c r="AD72" s="256">
        <f>A71</f>
        <v>0</v>
      </c>
      <c r="AE72" s="256">
        <f>C71</f>
        <v>0</v>
      </c>
      <c r="AF72" s="256">
        <f>E71</f>
        <v>0</v>
      </c>
      <c r="AG72" s="256">
        <f>G71</f>
        <v>0</v>
      </c>
      <c r="AH72" s="256">
        <f>I71</f>
        <v>0</v>
      </c>
      <c r="AI72" s="256">
        <f>K71</f>
        <v>0</v>
      </c>
      <c r="AJ72" s="256">
        <f>A73</f>
        <v>0</v>
      </c>
      <c r="AK72" s="256">
        <f>C73</f>
        <v>0</v>
      </c>
      <c r="AL72" s="256">
        <f>E73</f>
        <v>0</v>
      </c>
    </row>
    <row r="73" spans="1:255" s="231" customFormat="1" ht="13.5" customHeight="1">
      <c r="A73" s="1327"/>
      <c r="B73" s="1327"/>
      <c r="C73" s="1323"/>
      <c r="D73" s="1324"/>
      <c r="E73" s="1323"/>
      <c r="F73" s="1324"/>
      <c r="G73" s="1323"/>
      <c r="H73" s="1324"/>
      <c r="I73" s="1323"/>
      <c r="J73" s="1324"/>
      <c r="K73" s="1323"/>
      <c r="L73" s="1324"/>
      <c r="M73" s="245"/>
      <c r="N73" s="615"/>
      <c r="O73" s="616"/>
      <c r="P73" s="616"/>
      <c r="Q73" s="616"/>
      <c r="R73" s="612"/>
      <c r="S73" s="612"/>
      <c r="T73" s="612"/>
      <c r="U73" s="612"/>
      <c r="V73" s="612">
        <v>0</v>
      </c>
      <c r="W73" s="612"/>
      <c r="X73" s="612"/>
      <c r="Y73" s="637"/>
      <c r="Z73" s="255"/>
      <c r="AA73" s="238"/>
    </row>
    <row r="74" spans="1:255" s="231" customFormat="1" ht="13.5" customHeight="1">
      <c r="A74" s="234"/>
      <c r="B74" s="234"/>
      <c r="C74" s="234"/>
      <c r="D74" s="234"/>
      <c r="E74" s="234"/>
      <c r="F74" s="234"/>
      <c r="G74" s="234"/>
      <c r="H74" s="234"/>
      <c r="I74" s="234"/>
      <c r="J74" s="234"/>
      <c r="K74" s="234"/>
      <c r="L74" s="234"/>
      <c r="M74" s="234"/>
      <c r="N74" s="234"/>
      <c r="O74" s="234"/>
      <c r="P74" s="234"/>
      <c r="Q74" s="234"/>
      <c r="R74" s="234"/>
      <c r="S74" s="234"/>
      <c r="T74" s="234"/>
      <c r="U74" s="234"/>
      <c r="V74" s="234"/>
      <c r="W74" s="234"/>
      <c r="X74" s="234"/>
      <c r="Y74" s="234"/>
      <c r="Z74" s="234"/>
    </row>
    <row r="75" spans="1:255" s="231" customFormat="1" ht="13.5" customHeight="1"/>
    <row r="76" spans="1:255">
      <c r="A76" s="221" t="s">
        <v>516</v>
      </c>
      <c r="B76" s="221"/>
      <c r="C76" s="221"/>
      <c r="D76" s="221"/>
      <c r="E76" s="221"/>
      <c r="F76" s="221"/>
      <c r="G76" s="231"/>
      <c r="H76" s="231"/>
      <c r="I76" s="231"/>
      <c r="J76" s="231"/>
      <c r="K76" s="231"/>
      <c r="L76" s="231"/>
      <c r="M76" s="231"/>
      <c r="N76" s="231"/>
      <c r="O76" s="231"/>
      <c r="P76" s="231"/>
      <c r="Q76" s="231"/>
      <c r="R76" s="231"/>
      <c r="S76" s="231"/>
      <c r="T76" s="231"/>
      <c r="U76" s="231"/>
      <c r="V76" s="231"/>
      <c r="W76" s="231"/>
      <c r="X76" s="231"/>
      <c r="Y76" s="231"/>
      <c r="Z76" s="231"/>
    </row>
    <row r="77" spans="1:255" s="231" customFormat="1" ht="13.5" customHeight="1">
      <c r="A77" s="930" t="s">
        <v>526</v>
      </c>
      <c r="B77" s="931"/>
      <c r="C77" s="931"/>
      <c r="D77" s="931"/>
      <c r="E77" s="931"/>
      <c r="F77" s="931"/>
      <c r="G77" s="931"/>
      <c r="H77" s="931"/>
      <c r="I77" s="931"/>
      <c r="J77" s="931"/>
      <c r="K77" s="931"/>
      <c r="L77" s="931"/>
      <c r="M77" s="931"/>
      <c r="N77" s="931"/>
      <c r="O77" s="931"/>
      <c r="P77" s="931"/>
      <c r="Q77" s="931"/>
      <c r="R77" s="931"/>
      <c r="S77" s="931"/>
      <c r="T77" s="931"/>
      <c r="U77" s="931"/>
      <c r="V77" s="931"/>
      <c r="W77" s="931"/>
      <c r="X77" s="931"/>
      <c r="Y77" s="931"/>
      <c r="Z77" s="932"/>
    </row>
    <row r="78" spans="1:255" s="231" customFormat="1" ht="13.5" customHeight="1">
      <c r="A78" s="933"/>
      <c r="B78" s="934"/>
      <c r="C78" s="934"/>
      <c r="D78" s="934"/>
      <c r="E78" s="934"/>
      <c r="F78" s="934"/>
      <c r="G78" s="934"/>
      <c r="H78" s="934"/>
      <c r="I78" s="934"/>
      <c r="J78" s="934"/>
      <c r="K78" s="934"/>
      <c r="L78" s="934"/>
      <c r="M78" s="934"/>
      <c r="N78" s="934"/>
      <c r="O78" s="934"/>
      <c r="P78" s="934"/>
      <c r="Q78" s="934"/>
      <c r="R78" s="934"/>
      <c r="S78" s="934"/>
      <c r="T78" s="934"/>
      <c r="U78" s="934"/>
      <c r="V78" s="934"/>
      <c r="W78" s="934"/>
      <c r="X78" s="934"/>
      <c r="Y78" s="934"/>
      <c r="Z78" s="935"/>
      <c r="AA78" s="238"/>
    </row>
    <row r="79" spans="1:255" s="231" customFormat="1" ht="13.5" customHeight="1">
      <c r="A79" s="933"/>
      <c r="B79" s="934"/>
      <c r="C79" s="934"/>
      <c r="D79" s="934"/>
      <c r="E79" s="934"/>
      <c r="F79" s="934"/>
      <c r="G79" s="934"/>
      <c r="H79" s="934"/>
      <c r="I79" s="934"/>
      <c r="J79" s="934"/>
      <c r="K79" s="934"/>
      <c r="L79" s="934"/>
      <c r="M79" s="934"/>
      <c r="N79" s="934"/>
      <c r="O79" s="934"/>
      <c r="P79" s="934"/>
      <c r="Q79" s="934"/>
      <c r="R79" s="934"/>
      <c r="S79" s="934"/>
      <c r="T79" s="934"/>
      <c r="U79" s="934"/>
      <c r="V79" s="934"/>
      <c r="W79" s="934"/>
      <c r="X79" s="934"/>
      <c r="Y79" s="934"/>
      <c r="Z79" s="935"/>
      <c r="AA79" s="238"/>
    </row>
    <row r="80" spans="1:255" s="231" customFormat="1" ht="13.5" customHeight="1">
      <c r="A80" s="936"/>
      <c r="B80" s="937"/>
      <c r="C80" s="937"/>
      <c r="D80" s="937"/>
      <c r="E80" s="937"/>
      <c r="F80" s="937"/>
      <c r="G80" s="937"/>
      <c r="H80" s="937"/>
      <c r="I80" s="937"/>
      <c r="J80" s="937"/>
      <c r="K80" s="937"/>
      <c r="L80" s="937"/>
      <c r="M80" s="937"/>
      <c r="N80" s="937"/>
      <c r="O80" s="937"/>
      <c r="P80" s="937"/>
      <c r="Q80" s="937"/>
      <c r="R80" s="937"/>
      <c r="S80" s="937"/>
      <c r="T80" s="937"/>
      <c r="U80" s="937"/>
      <c r="V80" s="937"/>
      <c r="W80" s="937"/>
      <c r="X80" s="937"/>
      <c r="Y80" s="937"/>
      <c r="Z80" s="938"/>
      <c r="AA80" s="238"/>
    </row>
    <row r="81" spans="1:44" s="221" customFormat="1" ht="18.75" customHeight="1">
      <c r="A81" s="257" t="s">
        <v>575</v>
      </c>
      <c r="AA81" s="219"/>
      <c r="AB81" s="219"/>
      <c r="AC81" s="219"/>
      <c r="AD81" s="219"/>
      <c r="AE81" s="219"/>
      <c r="AF81" s="219"/>
      <c r="AG81" s="219"/>
      <c r="AH81" s="219"/>
      <c r="AI81" s="219"/>
      <c r="AJ81" s="219"/>
      <c r="AK81" s="219"/>
      <c r="AL81" s="219"/>
    </row>
    <row r="82" spans="1:44" s="231" customFormat="1" ht="13.5" customHeight="1">
      <c r="A82" s="234"/>
      <c r="B82" s="234"/>
      <c r="C82" s="234"/>
      <c r="D82" s="234"/>
      <c r="E82" s="234"/>
      <c r="F82" s="234"/>
      <c r="G82" s="234"/>
      <c r="H82" s="234"/>
      <c r="I82" s="234"/>
      <c r="J82" s="234"/>
      <c r="K82" s="234"/>
      <c r="L82" s="234"/>
      <c r="M82" s="234"/>
      <c r="N82" s="234"/>
      <c r="O82" s="234"/>
      <c r="P82" s="234"/>
      <c r="Q82" s="234"/>
      <c r="R82" s="234"/>
      <c r="S82" s="234"/>
      <c r="T82" s="258"/>
      <c r="U82" s="259">
        <f>M4</f>
        <v>4</v>
      </c>
      <c r="V82" s="259" t="s">
        <v>27</v>
      </c>
      <c r="W82" s="260" t="s">
        <v>68</v>
      </c>
      <c r="X82" s="259">
        <f>P4</f>
        <v>4</v>
      </c>
      <c r="Y82" s="261" t="s">
        <v>1</v>
      </c>
      <c r="Z82" s="259"/>
      <c r="AA82" s="262"/>
    </row>
    <row r="83" spans="1:44" s="231" customFormat="1" ht="13.5" customHeight="1">
      <c r="A83" s="263" t="s">
        <v>4</v>
      </c>
      <c r="B83" s="263"/>
      <c r="C83" s="263"/>
      <c r="D83" s="263"/>
      <c r="E83" s="263"/>
      <c r="F83" s="263"/>
      <c r="G83" s="263"/>
      <c r="H83" s="263"/>
      <c r="I83" s="263"/>
      <c r="J83" s="263"/>
      <c r="K83" s="263"/>
      <c r="L83" s="263"/>
      <c r="M83" s="263"/>
      <c r="N83" s="263"/>
      <c r="O83" s="263"/>
      <c r="P83" s="263"/>
      <c r="Q83" s="263"/>
      <c r="R83" s="263"/>
      <c r="S83" s="263"/>
      <c r="T83" s="263"/>
      <c r="U83" s="263"/>
      <c r="V83" s="263"/>
      <c r="W83" s="263"/>
      <c r="X83" s="263"/>
      <c r="Y83" s="263"/>
      <c r="Z83" s="263"/>
      <c r="AA83" s="238"/>
    </row>
    <row r="84" spans="1:44" s="231" customFormat="1" ht="13.5" customHeight="1">
      <c r="A84" s="620" t="s">
        <v>5</v>
      </c>
      <c r="B84" s="996"/>
      <c r="C84" s="996"/>
      <c r="D84" s="996"/>
      <c r="E84" s="996"/>
      <c r="F84" s="996"/>
      <c r="G84" s="996"/>
      <c r="H84" s="997"/>
      <c r="I84" s="620" t="s">
        <v>9</v>
      </c>
      <c r="J84" s="996"/>
      <c r="K84" s="996"/>
      <c r="L84" s="997"/>
      <c r="M84" s="996" t="s">
        <v>101</v>
      </c>
      <c r="N84" s="997"/>
      <c r="O84" s="875" t="s">
        <v>102</v>
      </c>
      <c r="P84" s="876"/>
      <c r="Q84" s="875" t="s">
        <v>103</v>
      </c>
      <c r="R84" s="876"/>
      <c r="S84" s="877" t="s">
        <v>106</v>
      </c>
      <c r="T84" s="878"/>
      <c r="U84" s="876" t="s">
        <v>61</v>
      </c>
      <c r="V84" s="876"/>
      <c r="W84" s="875" t="s">
        <v>62</v>
      </c>
      <c r="X84" s="876"/>
      <c r="Y84" s="875" t="s">
        <v>53</v>
      </c>
      <c r="Z84" s="879"/>
      <c r="AA84" s="264"/>
    </row>
    <row r="85" spans="1:44" s="231" customFormat="1" ht="13.5" customHeight="1">
      <c r="A85" s="980" t="s">
        <v>48</v>
      </c>
      <c r="B85" s="677" t="s">
        <v>11</v>
      </c>
      <c r="C85" s="678"/>
      <c r="D85" s="678"/>
      <c r="E85" s="678"/>
      <c r="F85" s="678"/>
      <c r="G85" s="678"/>
      <c r="H85" s="679"/>
      <c r="I85" s="983"/>
      <c r="J85" s="984"/>
      <c r="K85" s="987" t="s">
        <v>50</v>
      </c>
      <c r="L85" s="988"/>
      <c r="M85" s="983"/>
      <c r="N85" s="989"/>
      <c r="O85" s="950">
        <f ca="1">_xlfn.IFNA(INDIRECT(計算用!$D$3),0)</f>
        <v>0</v>
      </c>
      <c r="P85" s="991"/>
      <c r="Q85" s="991"/>
      <c r="R85" s="992"/>
      <c r="S85" s="950">
        <f ca="1">_xlfn.IFNA(OFFSET(INDIRECT(計算用!$D$3),1,0),0)</f>
        <v>0</v>
      </c>
      <c r="T85" s="992"/>
      <c r="U85" s="950">
        <f ca="1">_xlfn.IFNA(OFFSET(INDIRECT(計算用!$D$3),2,0),0)</f>
        <v>0</v>
      </c>
      <c r="V85" s="991"/>
      <c r="W85" s="991"/>
      <c r="X85" s="992"/>
      <c r="Y85" s="950">
        <f ca="1">_xlfn.IFNA(OFFSET(INDIRECT(計算用!$D$3),3,0),0)</f>
        <v>0</v>
      </c>
      <c r="Z85" s="951"/>
      <c r="AA85" s="264"/>
    </row>
    <row r="86" spans="1:44" s="231" customFormat="1" ht="13.5" customHeight="1">
      <c r="A86" s="981"/>
      <c r="B86" s="982"/>
      <c r="C86" s="793"/>
      <c r="D86" s="793"/>
      <c r="E86" s="793"/>
      <c r="F86" s="793"/>
      <c r="G86" s="793"/>
      <c r="H86" s="794"/>
      <c r="I86" s="985"/>
      <c r="J86" s="986"/>
      <c r="K86" s="952" t="s">
        <v>51</v>
      </c>
      <c r="L86" s="952"/>
      <c r="M86" s="985"/>
      <c r="N86" s="990"/>
      <c r="O86" s="953">
        <f ca="1">_xlfn.IFNA(OFFSET(INDIRECT(計算用!$D$3),0,計算用!$D$15),0)</f>
        <v>0</v>
      </c>
      <c r="P86" s="954"/>
      <c r="Q86" s="954" t="e">
        <f ca="1">OFFSET(INDIRECT(計算用!$D$3),1,0)</f>
        <v>#N/A</v>
      </c>
      <c r="R86" s="955"/>
      <c r="S86" s="956">
        <f ca="1">_xlfn.IFNA(OFFSET(INDIRECT(計算用!$D$3),1,計算用!$D$15),0)</f>
        <v>0</v>
      </c>
      <c r="T86" s="957"/>
      <c r="U86" s="953">
        <f ca="1">_xlfn.IFNA(OFFSET(INDIRECT(計算用!$D$3),2,計算用!$D$15),0)</f>
        <v>0</v>
      </c>
      <c r="V86" s="954"/>
      <c r="W86" s="954" t="e">
        <f ca="1">OFFSET(INDIRECT(計算用!$D$3),1,計算用!$D$15)</f>
        <v>#N/A</v>
      </c>
      <c r="X86" s="955"/>
      <c r="Y86" s="956">
        <f ca="1">_xlfn.IFNA(OFFSET(INDIRECT(計算用!$D$3),3,計算用!$D$15),0)</f>
        <v>0</v>
      </c>
      <c r="Z86" s="958"/>
      <c r="AA86" s="238"/>
    </row>
    <row r="87" spans="1:44" s="231" customFormat="1" ht="13.5" hidden="1" customHeight="1">
      <c r="A87" s="980" t="s">
        <v>48</v>
      </c>
      <c r="B87" s="677" t="s">
        <v>337</v>
      </c>
      <c r="C87" s="678"/>
      <c r="D87" s="678"/>
      <c r="E87" s="678"/>
      <c r="F87" s="678"/>
      <c r="G87" s="678"/>
      <c r="H87" s="679"/>
      <c r="I87" s="983"/>
      <c r="J87" s="984"/>
      <c r="K87" s="987" t="s">
        <v>50</v>
      </c>
      <c r="L87" s="988"/>
      <c r="M87" s="983"/>
      <c r="N87" s="989"/>
      <c r="O87" s="950">
        <f ca="1">IFERROR(INDIRECT(計算用!$D$4),0)</f>
        <v>0</v>
      </c>
      <c r="P87" s="991"/>
      <c r="Q87" s="991"/>
      <c r="R87" s="992"/>
      <c r="S87" s="950">
        <f ca="1">IFERROR(OFFSET(INDIRECT(計算用!$D$4),1,0),0)</f>
        <v>0</v>
      </c>
      <c r="T87" s="992"/>
      <c r="U87" s="950">
        <f ca="1">IFERROR(OFFSET(INDIRECT(計算用!$D$4),2,0),0)</f>
        <v>0</v>
      </c>
      <c r="V87" s="991"/>
      <c r="W87" s="991"/>
      <c r="X87" s="992"/>
      <c r="Y87" s="950">
        <f ca="1">IFERROR(OFFSET(INDIRECT(計算用!$D$4),3,0),0)</f>
        <v>0</v>
      </c>
      <c r="Z87" s="951"/>
      <c r="AA87" s="265">
        <v>2</v>
      </c>
      <c r="AB87" s="254">
        <v>3</v>
      </c>
      <c r="AC87" s="254">
        <v>4</v>
      </c>
      <c r="AD87" s="254">
        <v>5</v>
      </c>
      <c r="AE87" s="254">
        <v>6</v>
      </c>
      <c r="AF87" s="254">
        <v>7</v>
      </c>
      <c r="AG87" s="254">
        <v>8</v>
      </c>
      <c r="AH87" s="254">
        <v>9</v>
      </c>
      <c r="AI87" s="254">
        <v>10</v>
      </c>
      <c r="AJ87" s="254">
        <v>11</v>
      </c>
      <c r="AK87" s="254">
        <v>12</v>
      </c>
      <c r="AL87" s="254">
        <v>13</v>
      </c>
      <c r="AM87" s="254">
        <v>14</v>
      </c>
      <c r="AN87" s="254">
        <v>15</v>
      </c>
      <c r="AO87" s="254">
        <v>16</v>
      </c>
      <c r="AP87" s="254">
        <v>17</v>
      </c>
      <c r="AQ87" s="254">
        <v>18</v>
      </c>
      <c r="AR87" s="254">
        <v>19</v>
      </c>
    </row>
    <row r="88" spans="1:44" s="231" customFormat="1" ht="13.5" hidden="1" customHeight="1">
      <c r="A88" s="981"/>
      <c r="B88" s="982"/>
      <c r="C88" s="793"/>
      <c r="D88" s="793"/>
      <c r="E88" s="793"/>
      <c r="F88" s="793"/>
      <c r="G88" s="793"/>
      <c r="H88" s="794"/>
      <c r="I88" s="985"/>
      <c r="J88" s="986"/>
      <c r="K88" s="952" t="s">
        <v>51</v>
      </c>
      <c r="L88" s="952"/>
      <c r="M88" s="985"/>
      <c r="N88" s="990"/>
      <c r="O88" s="953">
        <f ca="1">IFERROR(OFFSET(INDIRECT(計算用!$D$4),0,計算用!$D$15),0)</f>
        <v>0</v>
      </c>
      <c r="P88" s="954"/>
      <c r="Q88" s="954" t="e">
        <f ca="1">OFFSET(INDIRECT(計算用!$D$3),1,0)</f>
        <v>#N/A</v>
      </c>
      <c r="R88" s="955"/>
      <c r="S88" s="956">
        <f ca="1">IFERROR(OFFSET(INDIRECT(計算用!$D$4),1,計算用!$D$15),0)</f>
        <v>0</v>
      </c>
      <c r="T88" s="957"/>
      <c r="U88" s="953">
        <f ca="1">IFERROR(OFFSET(INDIRECT(計算用!$D$4),2,計算用!$D$15),0)</f>
        <v>0</v>
      </c>
      <c r="V88" s="954"/>
      <c r="W88" s="954" t="e">
        <f ca="1">OFFSET(INDIRECT(計算用!$D$3),1,計算用!$D$15)</f>
        <v>#N/A</v>
      </c>
      <c r="X88" s="955"/>
      <c r="Y88" s="956">
        <f ca="1">IFERROR(OFFSET(INDIRECT(計算用!$D$4),3,計算用!$D$15),0)</f>
        <v>0</v>
      </c>
      <c r="Z88" s="958"/>
      <c r="AA88" s="248"/>
      <c r="AB88" s="248"/>
      <c r="AC88" s="238"/>
      <c r="AD88" s="238"/>
      <c r="AE88" s="238"/>
      <c r="AF88" s="238"/>
      <c r="AG88" s="238"/>
      <c r="AH88" s="238"/>
      <c r="AI88" s="238"/>
      <c r="AJ88" s="238"/>
      <c r="AK88" s="238"/>
      <c r="AL88" s="238"/>
      <c r="AM88" s="238"/>
      <c r="AN88" s="238"/>
      <c r="AO88" s="238"/>
      <c r="AP88" s="238"/>
      <c r="AQ88" s="238"/>
      <c r="AR88" s="238"/>
    </row>
    <row r="89" spans="1:44" s="231" customFormat="1" ht="13.5" customHeight="1">
      <c r="A89" s="266"/>
      <c r="B89" s="266"/>
      <c r="C89" s="266"/>
      <c r="D89" s="266"/>
      <c r="E89" s="266"/>
      <c r="F89" s="266"/>
      <c r="G89" s="266"/>
      <c r="H89" s="266"/>
      <c r="I89" s="267"/>
      <c r="J89" s="267"/>
      <c r="K89" s="267"/>
      <c r="L89" s="267"/>
      <c r="M89" s="267"/>
      <c r="N89" s="267"/>
      <c r="O89" s="268"/>
      <c r="P89" s="268"/>
      <c r="Q89" s="268"/>
      <c r="R89" s="268"/>
      <c r="S89" s="268"/>
      <c r="T89" s="268"/>
      <c r="U89" s="268"/>
      <c r="V89" s="268"/>
      <c r="W89" s="268"/>
      <c r="X89" s="268"/>
      <c r="Y89" s="268"/>
      <c r="Z89" s="268"/>
      <c r="AA89" s="238"/>
      <c r="AB89" s="238"/>
      <c r="AC89" s="238"/>
      <c r="AD89" s="238"/>
      <c r="AE89" s="238"/>
      <c r="AF89" s="238"/>
      <c r="AG89" s="238"/>
      <c r="AH89" s="238"/>
      <c r="AI89" s="238"/>
      <c r="AJ89" s="238"/>
      <c r="AK89" s="238"/>
      <c r="AL89" s="238"/>
      <c r="AM89" s="238"/>
    </row>
    <row r="90" spans="1:44" s="231" customFormat="1" ht="13.5" customHeight="1">
      <c r="A90" s="269" t="s">
        <v>432</v>
      </c>
      <c r="B90" s="270"/>
      <c r="C90" s="270"/>
      <c r="D90" s="270"/>
      <c r="E90" s="270"/>
      <c r="F90" s="270"/>
      <c r="G90" s="270"/>
      <c r="H90" s="270"/>
      <c r="I90" s="270"/>
      <c r="J90" s="270"/>
      <c r="K90" s="270"/>
      <c r="L90" s="270"/>
      <c r="M90" s="270"/>
      <c r="N90" s="270"/>
      <c r="O90" s="270"/>
      <c r="P90" s="270"/>
      <c r="Q90" s="270"/>
      <c r="R90" s="270"/>
      <c r="S90" s="270"/>
      <c r="T90" s="270"/>
      <c r="U90" s="270"/>
      <c r="V90" s="270"/>
      <c r="W90" s="270"/>
      <c r="X90" s="270"/>
      <c r="Y90" s="270"/>
      <c r="Z90" s="270"/>
      <c r="AA90" s="238"/>
      <c r="AB90" s="238"/>
      <c r="AC90" s="238"/>
      <c r="AD90" s="238"/>
      <c r="AE90" s="238"/>
      <c r="AF90" s="238"/>
      <c r="AG90" s="238"/>
      <c r="AH90" s="238"/>
      <c r="AI90" s="238"/>
      <c r="AJ90" s="238"/>
      <c r="AK90" s="238"/>
      <c r="AL90" s="238"/>
      <c r="AM90" s="238"/>
      <c r="AN90" s="238"/>
      <c r="AO90" s="238"/>
    </row>
    <row r="91" spans="1:44" s="231" customFormat="1" ht="13.5" customHeight="1">
      <c r="A91" s="620" t="s">
        <v>5</v>
      </c>
      <c r="B91" s="996"/>
      <c r="C91" s="996"/>
      <c r="D91" s="996"/>
      <c r="E91" s="996"/>
      <c r="F91" s="996"/>
      <c r="G91" s="996"/>
      <c r="H91" s="997"/>
      <c r="I91" s="620" t="s">
        <v>9</v>
      </c>
      <c r="J91" s="996"/>
      <c r="K91" s="996"/>
      <c r="L91" s="997"/>
      <c r="M91" s="996" t="s">
        <v>101</v>
      </c>
      <c r="N91" s="997"/>
      <c r="O91" s="875" t="s">
        <v>102</v>
      </c>
      <c r="P91" s="876"/>
      <c r="Q91" s="875" t="s">
        <v>103</v>
      </c>
      <c r="R91" s="876"/>
      <c r="S91" s="877" t="s">
        <v>106</v>
      </c>
      <c r="T91" s="878"/>
      <c r="U91" s="876" t="s">
        <v>61</v>
      </c>
      <c r="V91" s="876"/>
      <c r="W91" s="875" t="s">
        <v>62</v>
      </c>
      <c r="X91" s="876"/>
      <c r="Y91" s="875" t="s">
        <v>53</v>
      </c>
      <c r="Z91" s="879"/>
      <c r="AA91" s="238"/>
      <c r="AB91" s="238"/>
      <c r="AC91" s="238"/>
      <c r="AD91" s="238"/>
      <c r="AE91" s="238"/>
      <c r="AF91" s="238"/>
      <c r="AG91" s="238"/>
      <c r="AH91" s="238"/>
      <c r="AI91" s="238"/>
      <c r="AJ91" s="238"/>
      <c r="AK91" s="238"/>
      <c r="AL91" s="238"/>
      <c r="AM91" s="238"/>
      <c r="AN91" s="238"/>
      <c r="AO91" s="238"/>
      <c r="AP91" s="238"/>
      <c r="AQ91" s="238"/>
      <c r="AR91" s="238"/>
    </row>
    <row r="92" spans="1:44" s="231" customFormat="1" ht="13.5" customHeight="1">
      <c r="A92" s="1128" t="s">
        <v>48</v>
      </c>
      <c r="B92" s="943" t="s">
        <v>6</v>
      </c>
      <c r="C92" s="678"/>
      <c r="D92" s="678"/>
      <c r="E92" s="678"/>
      <c r="F92" s="678"/>
      <c r="G92" s="678"/>
      <c r="H92" s="679"/>
      <c r="I92" s="1268" t="s">
        <v>104</v>
      </c>
      <c r="J92" s="1269"/>
      <c r="K92" s="1270"/>
      <c r="L92" s="1271"/>
      <c r="M92" s="1272"/>
      <c r="N92" s="1273"/>
      <c r="O92" s="1273"/>
      <c r="P92" s="1273"/>
      <c r="Q92" s="1273"/>
      <c r="R92" s="1273"/>
      <c r="S92" s="1273"/>
      <c r="T92" s="1273"/>
      <c r="U92" s="1273"/>
      <c r="V92" s="1273"/>
      <c r="W92" s="1273"/>
      <c r="X92" s="1273"/>
      <c r="Y92" s="1273"/>
      <c r="Z92" s="1274"/>
      <c r="AA92" s="238"/>
      <c r="AB92" s="238"/>
      <c r="AC92" s="238"/>
      <c r="AD92" s="238"/>
      <c r="AE92" s="238"/>
      <c r="AF92" s="238"/>
      <c r="AG92" s="238"/>
      <c r="AH92" s="238"/>
      <c r="AI92" s="238"/>
      <c r="AJ92" s="238"/>
      <c r="AK92" s="238"/>
      <c r="AL92" s="238"/>
      <c r="AM92" s="238"/>
      <c r="AN92" s="238"/>
      <c r="AO92" s="238"/>
    </row>
    <row r="93" spans="1:44" s="231" customFormat="1" ht="13.5" customHeight="1">
      <c r="A93" s="1338"/>
      <c r="B93" s="1135"/>
      <c r="C93" s="710"/>
      <c r="D93" s="710"/>
      <c r="E93" s="710"/>
      <c r="F93" s="710"/>
      <c r="G93" s="710"/>
      <c r="H93" s="711"/>
      <c r="I93" s="589"/>
      <c r="J93" s="591"/>
      <c r="K93" s="1190" t="s">
        <v>50</v>
      </c>
      <c r="L93" s="1191"/>
      <c r="M93" s="1097"/>
      <c r="N93" s="1099"/>
      <c r="O93" s="566">
        <f ca="1">_xlfn.IFNA(ROUNDDOWN(M95,-1),0)</f>
        <v>0</v>
      </c>
      <c r="P93" s="567"/>
      <c r="Q93" s="567"/>
      <c r="R93" s="568"/>
      <c r="S93" s="965">
        <f ca="1">_xlfn.IFNA(ROUNDDOWN(M97,-1),0)</f>
        <v>0</v>
      </c>
      <c r="T93" s="966"/>
      <c r="U93" s="566">
        <f ca="1">_xlfn.IFNA(ROUNDDOWN(M99,-1),0)</f>
        <v>0</v>
      </c>
      <c r="V93" s="567"/>
      <c r="W93" s="567">
        <f t="shared" ref="W93" si="0">ROUNDDOWN(Q97*$K$92,-1)</f>
        <v>0</v>
      </c>
      <c r="X93" s="568"/>
      <c r="Y93" s="965">
        <f ca="1">_xlfn.IFNA(ROUNDDOWN(M101,-1),0)</f>
        <v>0</v>
      </c>
      <c r="Z93" s="966"/>
      <c r="AA93" s="238"/>
      <c r="AB93" s="238"/>
      <c r="AC93" s="238"/>
      <c r="AD93" s="238"/>
      <c r="AE93" s="238"/>
      <c r="AF93" s="238"/>
      <c r="AG93" s="238"/>
      <c r="AH93" s="238"/>
      <c r="AI93" s="238"/>
      <c r="AJ93" s="238"/>
      <c r="AK93" s="238"/>
      <c r="AL93" s="238"/>
      <c r="AM93" s="238"/>
      <c r="AN93" s="238"/>
      <c r="AO93" s="238"/>
    </row>
    <row r="94" spans="1:44" s="231" customFormat="1" ht="13.5" customHeight="1">
      <c r="A94" s="1338"/>
      <c r="B94" s="1135"/>
      <c r="C94" s="710"/>
      <c r="D94" s="710"/>
      <c r="E94" s="710"/>
      <c r="F94" s="710"/>
      <c r="G94" s="710"/>
      <c r="H94" s="711"/>
      <c r="I94" s="589"/>
      <c r="J94" s="591"/>
      <c r="K94" s="1231" t="s">
        <v>51</v>
      </c>
      <c r="L94" s="1232"/>
      <c r="M94" s="1275"/>
      <c r="N94" s="1276"/>
      <c r="O94" s="566">
        <f ca="1">_xlfn.IFNA(ROUNDDOWN(M96,-1),0)</f>
        <v>0</v>
      </c>
      <c r="P94" s="567"/>
      <c r="Q94" s="567"/>
      <c r="R94" s="568"/>
      <c r="S94" s="654">
        <f ca="1">_xlfn.IFNA(ROUNDDOWN(M98,-1),0)</f>
        <v>0</v>
      </c>
      <c r="T94" s="655"/>
      <c r="U94" s="566">
        <f ca="1">_xlfn.IFNA(ROUNDDOWN(M100,-1),0)</f>
        <v>0</v>
      </c>
      <c r="V94" s="567"/>
      <c r="W94" s="567">
        <f t="shared" ref="W94" si="1">ROUNDDOWN(Q98*$K$92,-1)</f>
        <v>0</v>
      </c>
      <c r="X94" s="568"/>
      <c r="Y94" s="654">
        <f ca="1">_xlfn.IFNA(ROUNDDOWN(M102,-1),0)</f>
        <v>0</v>
      </c>
      <c r="Z94" s="655"/>
      <c r="AA94" s="238"/>
      <c r="AB94" s="238"/>
      <c r="AC94" s="238"/>
      <c r="AD94" s="238"/>
      <c r="AE94" s="238"/>
      <c r="AF94" s="238"/>
      <c r="AG94" s="238"/>
      <c r="AH94" s="238"/>
      <c r="AI94" s="238"/>
      <c r="AJ94" s="238"/>
      <c r="AK94" s="238"/>
      <c r="AL94" s="238"/>
      <c r="AM94" s="238"/>
      <c r="AN94" s="238"/>
      <c r="AO94" s="238"/>
    </row>
    <row r="95" spans="1:44" s="231" customFormat="1" ht="13.5" customHeight="1">
      <c r="A95" s="271"/>
      <c r="B95" s="272"/>
      <c r="C95" s="273"/>
      <c r="D95" s="273"/>
      <c r="E95" s="273"/>
      <c r="F95" s="273"/>
      <c r="G95" s="273"/>
      <c r="H95" s="274"/>
      <c r="I95" s="1231" t="s">
        <v>105</v>
      </c>
      <c r="J95" s="1232"/>
      <c r="K95" s="1231" t="s">
        <v>50</v>
      </c>
      <c r="L95" s="1232"/>
      <c r="M95" s="1233" t="e">
        <f ca="1">OFFSET(INDIRECT(計算用!$D$3),0,計算用!$D$16)*$K$92</f>
        <v>#N/A</v>
      </c>
      <c r="N95" s="1234"/>
      <c r="O95" s="1239"/>
      <c r="P95" s="1240"/>
      <c r="Q95" s="1240"/>
      <c r="R95" s="1240"/>
      <c r="S95" s="1240"/>
      <c r="T95" s="1240"/>
      <c r="U95" s="1240"/>
      <c r="V95" s="1240"/>
      <c r="W95" s="1240"/>
      <c r="X95" s="1240"/>
      <c r="Y95" s="1240"/>
      <c r="Z95" s="1241"/>
      <c r="AA95" s="238"/>
      <c r="AB95" s="238"/>
      <c r="AC95" s="238"/>
      <c r="AD95" s="238"/>
      <c r="AE95" s="238"/>
      <c r="AF95" s="238"/>
      <c r="AG95" s="238"/>
      <c r="AH95" s="238"/>
      <c r="AI95" s="238"/>
      <c r="AJ95" s="238"/>
      <c r="AK95" s="238"/>
      <c r="AL95" s="238"/>
      <c r="AM95" s="238"/>
      <c r="AN95" s="238"/>
      <c r="AO95" s="238"/>
      <c r="AP95" s="238"/>
      <c r="AQ95" s="238"/>
      <c r="AR95" s="238"/>
    </row>
    <row r="96" spans="1:44" s="231" customFormat="1" ht="13.5" customHeight="1">
      <c r="A96" s="271"/>
      <c r="B96" s="272"/>
      <c r="C96" s="273"/>
      <c r="D96" s="273"/>
      <c r="E96" s="273"/>
      <c r="F96" s="273"/>
      <c r="G96" s="273"/>
      <c r="H96" s="274"/>
      <c r="I96" s="1237"/>
      <c r="J96" s="1238"/>
      <c r="K96" s="609" t="s">
        <v>51</v>
      </c>
      <c r="L96" s="610"/>
      <c r="M96" s="1233" t="e">
        <f ca="1">OFFSET(INDIRECT(計算用!$D$3),0,計算用!$D$17)*$K$92</f>
        <v>#N/A</v>
      </c>
      <c r="N96" s="1234"/>
      <c r="O96" s="1242"/>
      <c r="P96" s="1243"/>
      <c r="Q96" s="1243"/>
      <c r="R96" s="1243"/>
      <c r="S96" s="1243"/>
      <c r="T96" s="1243"/>
      <c r="U96" s="1243"/>
      <c r="V96" s="1243"/>
      <c r="W96" s="1243"/>
      <c r="X96" s="1243"/>
      <c r="Y96" s="1243"/>
      <c r="Z96" s="1244"/>
      <c r="AA96" s="238"/>
      <c r="AB96" s="238"/>
      <c r="AC96" s="238"/>
      <c r="AD96" s="238"/>
      <c r="AE96" s="238"/>
      <c r="AF96" s="238"/>
      <c r="AG96" s="238"/>
      <c r="AH96" s="238"/>
      <c r="AI96" s="238"/>
      <c r="AJ96" s="238"/>
      <c r="AK96" s="238"/>
      <c r="AL96" s="238"/>
      <c r="AM96" s="238"/>
      <c r="AN96" s="238"/>
      <c r="AO96" s="238"/>
      <c r="AP96" s="238"/>
      <c r="AQ96" s="238"/>
      <c r="AR96" s="238"/>
    </row>
    <row r="97" spans="1:44" s="231" customFormat="1" ht="13.5" customHeight="1">
      <c r="A97" s="271"/>
      <c r="B97" s="272"/>
      <c r="C97" s="273"/>
      <c r="D97" s="273"/>
      <c r="E97" s="273"/>
      <c r="F97" s="273"/>
      <c r="G97" s="273"/>
      <c r="H97" s="274"/>
      <c r="I97" s="1231" t="s">
        <v>106</v>
      </c>
      <c r="J97" s="1232"/>
      <c r="K97" s="609" t="s">
        <v>50</v>
      </c>
      <c r="L97" s="610"/>
      <c r="M97" s="1233" t="e">
        <f ca="1">OFFSET(INDIRECT(計算用!$D$3),1,計算用!$D$16)*$K$92</f>
        <v>#N/A</v>
      </c>
      <c r="N97" s="1234"/>
      <c r="O97" s="1242"/>
      <c r="P97" s="1243"/>
      <c r="Q97" s="1243"/>
      <c r="R97" s="1243"/>
      <c r="S97" s="1243"/>
      <c r="T97" s="1243"/>
      <c r="U97" s="1243"/>
      <c r="V97" s="1243"/>
      <c r="W97" s="1243"/>
      <c r="X97" s="1243"/>
      <c r="Y97" s="1243"/>
      <c r="Z97" s="1244"/>
      <c r="AA97" s="238"/>
      <c r="AB97" s="238"/>
      <c r="AC97" s="238"/>
      <c r="AD97" s="238"/>
      <c r="AE97" s="238"/>
      <c r="AF97" s="238"/>
      <c r="AG97" s="238"/>
      <c r="AH97" s="238"/>
      <c r="AI97" s="238"/>
      <c r="AJ97" s="238"/>
      <c r="AK97" s="238"/>
      <c r="AL97" s="238"/>
      <c r="AM97" s="238"/>
      <c r="AN97" s="238"/>
      <c r="AO97" s="238"/>
      <c r="AP97" s="238"/>
      <c r="AQ97" s="238"/>
      <c r="AR97" s="238"/>
    </row>
    <row r="98" spans="1:44" s="231" customFormat="1" ht="13.5" customHeight="1">
      <c r="A98" s="271"/>
      <c r="B98" s="272"/>
      <c r="C98" s="273"/>
      <c r="D98" s="273"/>
      <c r="E98" s="273"/>
      <c r="F98" s="273"/>
      <c r="G98" s="273"/>
      <c r="H98" s="274"/>
      <c r="I98" s="1190"/>
      <c r="J98" s="1191"/>
      <c r="K98" s="1190" t="s">
        <v>51</v>
      </c>
      <c r="L98" s="1191"/>
      <c r="M98" s="1233" t="e">
        <f ca="1">OFFSET(INDIRECT(計算用!$D$3),1,計算用!$D$17)*$K$92</f>
        <v>#N/A</v>
      </c>
      <c r="N98" s="1234"/>
      <c r="O98" s="1242"/>
      <c r="P98" s="1243"/>
      <c r="Q98" s="1243"/>
      <c r="R98" s="1243"/>
      <c r="S98" s="1243"/>
      <c r="T98" s="1243"/>
      <c r="U98" s="1243"/>
      <c r="V98" s="1243"/>
      <c r="W98" s="1243"/>
      <c r="X98" s="1243"/>
      <c r="Y98" s="1243"/>
      <c r="Z98" s="1244"/>
      <c r="AA98" s="238"/>
      <c r="AB98" s="238"/>
      <c r="AC98" s="238"/>
      <c r="AD98" s="238"/>
      <c r="AE98" s="238"/>
      <c r="AF98" s="238"/>
      <c r="AG98" s="238"/>
      <c r="AH98" s="238"/>
      <c r="AI98" s="238"/>
      <c r="AJ98" s="238"/>
      <c r="AK98" s="238"/>
      <c r="AL98" s="238"/>
      <c r="AM98" s="238"/>
      <c r="AN98" s="238"/>
      <c r="AO98" s="238"/>
      <c r="AP98" s="238"/>
    </row>
    <row r="99" spans="1:44" s="231" customFormat="1" ht="13.5" customHeight="1">
      <c r="A99" s="271"/>
      <c r="B99" s="272"/>
      <c r="C99" s="273"/>
      <c r="D99" s="273"/>
      <c r="E99" s="273"/>
      <c r="F99" s="273"/>
      <c r="G99" s="273"/>
      <c r="H99" s="274"/>
      <c r="I99" s="1231" t="s">
        <v>145</v>
      </c>
      <c r="J99" s="1232"/>
      <c r="K99" s="1231" t="s">
        <v>50</v>
      </c>
      <c r="L99" s="1232"/>
      <c r="M99" s="1233" t="e">
        <f ca="1">OFFSET(INDIRECT(計算用!$D$3),2,計算用!$D$16)*$K$92</f>
        <v>#N/A</v>
      </c>
      <c r="N99" s="1234"/>
      <c r="O99" s="1242"/>
      <c r="P99" s="1243"/>
      <c r="Q99" s="1243"/>
      <c r="R99" s="1243"/>
      <c r="S99" s="1243"/>
      <c r="T99" s="1243"/>
      <c r="U99" s="1243"/>
      <c r="V99" s="1243"/>
      <c r="W99" s="1243"/>
      <c r="X99" s="1243"/>
      <c r="Y99" s="1243"/>
      <c r="Z99" s="1244"/>
      <c r="AA99" s="238"/>
      <c r="AB99" s="238"/>
      <c r="AC99" s="238"/>
      <c r="AD99" s="238"/>
      <c r="AE99" s="238"/>
      <c r="AF99" s="238"/>
      <c r="AG99" s="238"/>
      <c r="AH99" s="238"/>
      <c r="AI99" s="238"/>
      <c r="AJ99" s="238"/>
      <c r="AK99" s="238"/>
      <c r="AL99" s="238"/>
      <c r="AM99" s="238"/>
    </row>
    <row r="100" spans="1:44" s="231" customFormat="1" ht="13.5" customHeight="1">
      <c r="A100" s="271"/>
      <c r="B100" s="272"/>
      <c r="C100" s="273"/>
      <c r="D100" s="273"/>
      <c r="E100" s="273"/>
      <c r="F100" s="273"/>
      <c r="G100" s="273"/>
      <c r="H100" s="274"/>
      <c r="I100" s="1237"/>
      <c r="J100" s="1238"/>
      <c r="K100" s="609" t="s">
        <v>51</v>
      </c>
      <c r="L100" s="610"/>
      <c r="M100" s="1233" t="e">
        <f ca="1">OFFSET(INDIRECT(計算用!$D$3),2,計算用!$D$17)*$K$92</f>
        <v>#N/A</v>
      </c>
      <c r="N100" s="1234"/>
      <c r="O100" s="1242"/>
      <c r="P100" s="1243"/>
      <c r="Q100" s="1243"/>
      <c r="R100" s="1243"/>
      <c r="S100" s="1243"/>
      <c r="T100" s="1243"/>
      <c r="U100" s="1243"/>
      <c r="V100" s="1243"/>
      <c r="W100" s="1243"/>
      <c r="X100" s="1243"/>
      <c r="Y100" s="1243"/>
      <c r="Z100" s="1244"/>
      <c r="AA100" s="238"/>
      <c r="AB100" s="238"/>
      <c r="AC100" s="238"/>
      <c r="AD100" s="238"/>
      <c r="AE100" s="238"/>
      <c r="AF100" s="238"/>
      <c r="AG100" s="238"/>
      <c r="AH100" s="238"/>
      <c r="AI100" s="238"/>
      <c r="AJ100" s="238"/>
      <c r="AK100" s="238"/>
      <c r="AL100" s="238"/>
      <c r="AM100" s="238"/>
      <c r="AN100" s="238"/>
      <c r="AO100" s="238"/>
    </row>
    <row r="101" spans="1:44" s="231" customFormat="1" ht="13.5" customHeight="1">
      <c r="A101" s="271"/>
      <c r="B101" s="272"/>
      <c r="C101" s="273"/>
      <c r="D101" s="273"/>
      <c r="E101" s="273"/>
      <c r="F101" s="273"/>
      <c r="G101" s="273"/>
      <c r="H101" s="274"/>
      <c r="I101" s="1231" t="s">
        <v>144</v>
      </c>
      <c r="J101" s="1232"/>
      <c r="K101" s="609" t="s">
        <v>50</v>
      </c>
      <c r="L101" s="610"/>
      <c r="M101" s="1233" t="e">
        <f ca="1">OFFSET(INDIRECT(計算用!$D$3),3,計算用!$D$16)*$K$92</f>
        <v>#N/A</v>
      </c>
      <c r="N101" s="1234"/>
      <c r="O101" s="1242"/>
      <c r="P101" s="1243"/>
      <c r="Q101" s="1243"/>
      <c r="R101" s="1243"/>
      <c r="S101" s="1243"/>
      <c r="T101" s="1243"/>
      <c r="U101" s="1243"/>
      <c r="V101" s="1243"/>
      <c r="W101" s="1243"/>
      <c r="X101" s="1243"/>
      <c r="Y101" s="1243"/>
      <c r="Z101" s="1244"/>
      <c r="AA101" s="238"/>
      <c r="AB101" s="238"/>
      <c r="AC101" s="238"/>
      <c r="AD101" s="238"/>
      <c r="AE101" s="238"/>
      <c r="AF101" s="238"/>
      <c r="AG101" s="238"/>
      <c r="AH101" s="238"/>
      <c r="AI101" s="238"/>
      <c r="AJ101" s="238"/>
      <c r="AK101" s="238"/>
      <c r="AL101" s="238"/>
      <c r="AM101" s="238"/>
      <c r="AN101" s="238"/>
      <c r="AO101" s="238"/>
      <c r="AP101" s="238"/>
      <c r="AQ101" s="238"/>
      <c r="AR101" s="238"/>
    </row>
    <row r="102" spans="1:44" s="231" customFormat="1" ht="13.5" customHeight="1">
      <c r="A102" s="275"/>
      <c r="B102" s="272"/>
      <c r="C102" s="273"/>
      <c r="D102" s="273"/>
      <c r="E102" s="273"/>
      <c r="F102" s="273"/>
      <c r="G102" s="273"/>
      <c r="H102" s="274"/>
      <c r="I102" s="1159"/>
      <c r="J102" s="1160"/>
      <c r="K102" s="1159" t="s">
        <v>51</v>
      </c>
      <c r="L102" s="1160"/>
      <c r="M102" s="1235" t="e">
        <f ca="1">OFFSET(INDIRECT(計算用!$D$3),3,計算用!$D$17)*$K$92</f>
        <v>#N/A</v>
      </c>
      <c r="N102" s="1236"/>
      <c r="O102" s="1242"/>
      <c r="P102" s="1243"/>
      <c r="Q102" s="1243"/>
      <c r="R102" s="1243"/>
      <c r="S102" s="1243"/>
      <c r="T102" s="1243"/>
      <c r="U102" s="1243"/>
      <c r="V102" s="1243"/>
      <c r="W102" s="1243"/>
      <c r="X102" s="1243"/>
      <c r="Y102" s="1243"/>
      <c r="Z102" s="1244"/>
      <c r="AA102" s="238"/>
      <c r="AB102" s="238"/>
      <c r="AC102" s="238"/>
      <c r="AD102" s="238"/>
      <c r="AE102" s="238"/>
      <c r="AF102" s="238"/>
      <c r="AG102" s="238"/>
      <c r="AH102" s="238"/>
      <c r="AI102" s="238"/>
      <c r="AJ102" s="238"/>
      <c r="AK102" s="238"/>
      <c r="AL102" s="238"/>
      <c r="AM102" s="238"/>
      <c r="AN102" s="238"/>
      <c r="AO102" s="238"/>
    </row>
    <row r="103" spans="1:44" s="463" customFormat="1" ht="13.5" hidden="1" customHeight="1">
      <c r="A103" s="1339" t="s">
        <v>48</v>
      </c>
      <c r="B103" s="1245" t="s">
        <v>338</v>
      </c>
      <c r="C103" s="1246"/>
      <c r="D103" s="1246"/>
      <c r="E103" s="1246"/>
      <c r="F103" s="1246"/>
      <c r="G103" s="1246"/>
      <c r="H103" s="1247"/>
      <c r="I103" s="1220"/>
      <c r="J103" s="1221"/>
      <c r="K103" s="1222" t="s">
        <v>50</v>
      </c>
      <c r="L103" s="1223"/>
      <c r="M103" s="858"/>
      <c r="N103" s="860"/>
      <c r="O103" s="1226">
        <f ca="1">ROUNDDOWN(M105,-1)</f>
        <v>0</v>
      </c>
      <c r="P103" s="1227"/>
      <c r="Q103" s="1227"/>
      <c r="R103" s="1228"/>
      <c r="S103" s="1229">
        <f ca="1">ROUNDDOWN(M107,-1)</f>
        <v>0</v>
      </c>
      <c r="T103" s="1230"/>
      <c r="U103" s="1226">
        <f ca="1">ROUNDDOWN(M109,-1)</f>
        <v>0</v>
      </c>
      <c r="V103" s="1227"/>
      <c r="W103" s="1227">
        <f t="shared" ref="W103:W104" si="2">ROUNDDOWN(Q107*$K$92,-1)</f>
        <v>0</v>
      </c>
      <c r="X103" s="1228"/>
      <c r="Y103" s="1229">
        <f ca="1">ROUNDDOWN(M111,-1)</f>
        <v>0</v>
      </c>
      <c r="Z103" s="1230"/>
      <c r="AA103" s="462"/>
      <c r="AB103" s="462"/>
      <c r="AC103" s="462"/>
      <c r="AD103" s="462"/>
      <c r="AE103" s="462"/>
      <c r="AF103" s="462"/>
      <c r="AG103" s="462"/>
      <c r="AH103" s="462"/>
      <c r="AI103" s="462"/>
      <c r="AJ103" s="462"/>
      <c r="AK103" s="462"/>
      <c r="AL103" s="462"/>
      <c r="AM103" s="462"/>
      <c r="AN103" s="462"/>
      <c r="AO103" s="462"/>
    </row>
    <row r="104" spans="1:44" s="463" customFormat="1" ht="13.5" hidden="1" customHeight="1">
      <c r="A104" s="1340"/>
      <c r="B104" s="1248"/>
      <c r="C104" s="827"/>
      <c r="D104" s="827"/>
      <c r="E104" s="827"/>
      <c r="F104" s="827"/>
      <c r="G104" s="827"/>
      <c r="H104" s="828"/>
      <c r="I104" s="1220"/>
      <c r="J104" s="1221"/>
      <c r="K104" s="603" t="s">
        <v>51</v>
      </c>
      <c r="L104" s="604"/>
      <c r="M104" s="1224"/>
      <c r="N104" s="1225"/>
      <c r="O104" s="555">
        <f ca="1">ROUNDDOWN(M106,-1)</f>
        <v>0</v>
      </c>
      <c r="P104" s="556"/>
      <c r="Q104" s="556"/>
      <c r="R104" s="557"/>
      <c r="S104" s="553">
        <f ca="1">ROUNDDOWN(M108,-1)</f>
        <v>0</v>
      </c>
      <c r="T104" s="554"/>
      <c r="U104" s="555">
        <f ca="1">ROUNDDOWN(M110,-1)</f>
        <v>0</v>
      </c>
      <c r="V104" s="556"/>
      <c r="W104" s="556">
        <f t="shared" si="2"/>
        <v>0</v>
      </c>
      <c r="X104" s="557"/>
      <c r="Y104" s="553">
        <f ca="1">ROUNDDOWN(M112,-1)</f>
        <v>0</v>
      </c>
      <c r="Z104" s="554"/>
      <c r="AA104" s="462"/>
      <c r="AB104" s="462"/>
      <c r="AC104" s="462"/>
      <c r="AD104" s="462"/>
      <c r="AE104" s="462"/>
      <c r="AF104" s="462"/>
      <c r="AG104" s="462"/>
      <c r="AH104" s="462"/>
      <c r="AI104" s="462"/>
      <c r="AJ104" s="462"/>
      <c r="AK104" s="462"/>
      <c r="AL104" s="462"/>
      <c r="AM104" s="462"/>
      <c r="AN104" s="462"/>
      <c r="AO104" s="462"/>
    </row>
    <row r="105" spans="1:44" s="463" customFormat="1" ht="13.5" hidden="1" customHeight="1">
      <c r="A105" s="477"/>
      <c r="B105" s="478"/>
      <c r="C105" s="479"/>
      <c r="D105" s="479"/>
      <c r="E105" s="479"/>
      <c r="F105" s="479"/>
      <c r="G105" s="479"/>
      <c r="H105" s="480"/>
      <c r="I105" s="603" t="s">
        <v>105</v>
      </c>
      <c r="J105" s="604"/>
      <c r="K105" s="603" t="s">
        <v>50</v>
      </c>
      <c r="L105" s="604"/>
      <c r="M105" s="959">
        <f ca="1">IFERROR(OFFSET(INDIRECT(計算用!$D$4),0,計算用!$D$16)*$K$92,0)</f>
        <v>0</v>
      </c>
      <c r="N105" s="960"/>
      <c r="O105" s="1257"/>
      <c r="P105" s="1258"/>
      <c r="Q105" s="1258"/>
      <c r="R105" s="1258"/>
      <c r="S105" s="1258"/>
      <c r="T105" s="1258"/>
      <c r="U105" s="1258"/>
      <c r="V105" s="1258"/>
      <c r="W105" s="1258"/>
      <c r="X105" s="1258"/>
      <c r="Y105" s="1258"/>
      <c r="Z105" s="1259"/>
      <c r="AA105" s="462"/>
      <c r="AB105" s="462"/>
      <c r="AC105" s="462"/>
      <c r="AD105" s="462"/>
      <c r="AE105" s="462"/>
      <c r="AF105" s="462"/>
      <c r="AG105" s="462"/>
      <c r="AH105" s="462"/>
      <c r="AI105" s="462"/>
      <c r="AJ105" s="462"/>
      <c r="AK105" s="462"/>
      <c r="AL105" s="462"/>
      <c r="AM105" s="462"/>
      <c r="AN105" s="462"/>
      <c r="AO105" s="462"/>
      <c r="AP105" s="462"/>
      <c r="AQ105" s="462"/>
      <c r="AR105" s="462"/>
    </row>
    <row r="106" spans="1:44" s="463" customFormat="1" ht="13.5" hidden="1" customHeight="1">
      <c r="A106" s="477"/>
      <c r="B106" s="478"/>
      <c r="C106" s="479"/>
      <c r="D106" s="479"/>
      <c r="E106" s="479"/>
      <c r="F106" s="479"/>
      <c r="G106" s="479"/>
      <c r="H106" s="480"/>
      <c r="I106" s="1255"/>
      <c r="J106" s="1256"/>
      <c r="K106" s="605" t="s">
        <v>51</v>
      </c>
      <c r="L106" s="606"/>
      <c r="M106" s="959">
        <f ca="1">IFERROR(OFFSET(INDIRECT(計算用!$D$4),0,計算用!$D$17)*$K$92,0)</f>
        <v>0</v>
      </c>
      <c r="N106" s="960"/>
      <c r="O106" s="1260"/>
      <c r="P106" s="1261"/>
      <c r="Q106" s="1261"/>
      <c r="R106" s="1261"/>
      <c r="S106" s="1261"/>
      <c r="T106" s="1261"/>
      <c r="U106" s="1261"/>
      <c r="V106" s="1261"/>
      <c r="W106" s="1261"/>
      <c r="X106" s="1261"/>
      <c r="Y106" s="1261"/>
      <c r="Z106" s="1262"/>
      <c r="AA106" s="462"/>
      <c r="AB106" s="462"/>
      <c r="AC106" s="462"/>
      <c r="AD106" s="462"/>
      <c r="AE106" s="462"/>
      <c r="AF106" s="462"/>
      <c r="AG106" s="462"/>
      <c r="AH106" s="462"/>
      <c r="AI106" s="462"/>
      <c r="AJ106" s="462"/>
      <c r="AK106" s="462"/>
      <c r="AL106" s="462"/>
      <c r="AM106" s="462"/>
      <c r="AN106" s="462"/>
      <c r="AO106" s="462"/>
      <c r="AP106" s="462"/>
      <c r="AQ106" s="462"/>
      <c r="AR106" s="462"/>
    </row>
    <row r="107" spans="1:44" s="463" customFormat="1" ht="13.5" hidden="1" customHeight="1">
      <c r="A107" s="477"/>
      <c r="B107" s="478"/>
      <c r="C107" s="479"/>
      <c r="D107" s="479"/>
      <c r="E107" s="479"/>
      <c r="F107" s="479"/>
      <c r="G107" s="479"/>
      <c r="H107" s="480"/>
      <c r="I107" s="603" t="s">
        <v>165</v>
      </c>
      <c r="J107" s="604"/>
      <c r="K107" s="605" t="s">
        <v>50</v>
      </c>
      <c r="L107" s="606"/>
      <c r="M107" s="959">
        <f ca="1">IFERROR(OFFSET(INDIRECT(計算用!$D$4),1,計算用!$D$16)*$K$92,0)</f>
        <v>0</v>
      </c>
      <c r="N107" s="960"/>
      <c r="O107" s="1260"/>
      <c r="P107" s="1261"/>
      <c r="Q107" s="1261"/>
      <c r="R107" s="1261"/>
      <c r="S107" s="1261"/>
      <c r="T107" s="1261"/>
      <c r="U107" s="1261"/>
      <c r="V107" s="1261"/>
      <c r="W107" s="1261"/>
      <c r="X107" s="1261"/>
      <c r="Y107" s="1261"/>
      <c r="Z107" s="1262"/>
      <c r="AA107" s="462"/>
      <c r="AB107" s="462"/>
      <c r="AC107" s="462"/>
      <c r="AD107" s="462"/>
      <c r="AE107" s="462"/>
      <c r="AF107" s="462"/>
      <c r="AG107" s="462"/>
      <c r="AH107" s="462"/>
      <c r="AI107" s="462"/>
      <c r="AJ107" s="462"/>
      <c r="AK107" s="462"/>
      <c r="AL107" s="462"/>
      <c r="AM107" s="462"/>
      <c r="AN107" s="462"/>
      <c r="AO107" s="462"/>
      <c r="AP107" s="462"/>
      <c r="AQ107" s="462"/>
      <c r="AR107" s="462"/>
    </row>
    <row r="108" spans="1:44" s="463" customFormat="1" ht="13.5" hidden="1" customHeight="1">
      <c r="A108" s="477"/>
      <c r="B108" s="478"/>
      <c r="C108" s="479"/>
      <c r="D108" s="479"/>
      <c r="E108" s="479"/>
      <c r="F108" s="479"/>
      <c r="G108" s="479"/>
      <c r="H108" s="480"/>
      <c r="I108" s="1222"/>
      <c r="J108" s="1223"/>
      <c r="K108" s="1222" t="s">
        <v>51</v>
      </c>
      <c r="L108" s="1223"/>
      <c r="M108" s="959">
        <f ca="1">IFERROR(OFFSET(INDIRECT(計算用!$D$4),1,計算用!$D$17)*$K$92,0)</f>
        <v>0</v>
      </c>
      <c r="N108" s="960"/>
      <c r="O108" s="1260"/>
      <c r="P108" s="1261"/>
      <c r="Q108" s="1261"/>
      <c r="R108" s="1261"/>
      <c r="S108" s="1261"/>
      <c r="T108" s="1261"/>
      <c r="U108" s="1261"/>
      <c r="V108" s="1261"/>
      <c r="W108" s="1261"/>
      <c r="X108" s="1261"/>
      <c r="Y108" s="1261"/>
      <c r="Z108" s="1262"/>
      <c r="AA108" s="471" t="s">
        <v>108</v>
      </c>
      <c r="AB108" s="472" t="s">
        <v>107</v>
      </c>
    </row>
    <row r="109" spans="1:44" s="463" customFormat="1" ht="13.5" hidden="1" customHeight="1">
      <c r="A109" s="477"/>
      <c r="B109" s="478"/>
      <c r="C109" s="479"/>
      <c r="D109" s="479"/>
      <c r="E109" s="479"/>
      <c r="F109" s="479"/>
      <c r="G109" s="479"/>
      <c r="H109" s="480"/>
      <c r="I109" s="603" t="s">
        <v>145</v>
      </c>
      <c r="J109" s="604"/>
      <c r="K109" s="603" t="s">
        <v>50</v>
      </c>
      <c r="L109" s="604"/>
      <c r="M109" s="959">
        <f ca="1">IFERROR(OFFSET(INDIRECT(計算用!$D$4),2,計算用!$D$16)*$K$92,0)</f>
        <v>0</v>
      </c>
      <c r="N109" s="960"/>
      <c r="O109" s="1260"/>
      <c r="P109" s="1261"/>
      <c r="Q109" s="1261"/>
      <c r="R109" s="1261"/>
      <c r="S109" s="1261"/>
      <c r="T109" s="1261"/>
      <c r="U109" s="1261"/>
      <c r="V109" s="1261"/>
      <c r="W109" s="1261"/>
      <c r="X109" s="1261"/>
      <c r="Y109" s="1261"/>
      <c r="Z109" s="1262"/>
      <c r="AA109" s="462"/>
    </row>
    <row r="110" spans="1:44" s="463" customFormat="1" ht="13.5" hidden="1" customHeight="1">
      <c r="A110" s="477"/>
      <c r="B110" s="478"/>
      <c r="C110" s="479"/>
      <c r="D110" s="479"/>
      <c r="E110" s="479"/>
      <c r="F110" s="479"/>
      <c r="G110" s="479"/>
      <c r="H110" s="480"/>
      <c r="I110" s="1255"/>
      <c r="J110" s="1256"/>
      <c r="K110" s="605" t="s">
        <v>51</v>
      </c>
      <c r="L110" s="606"/>
      <c r="M110" s="959">
        <f ca="1">IFERROR(OFFSET(INDIRECT(計算用!$D$4),2,計算用!$D$17)*$K$92,0)</f>
        <v>0</v>
      </c>
      <c r="N110" s="960"/>
      <c r="O110" s="1260"/>
      <c r="P110" s="1261"/>
      <c r="Q110" s="1261"/>
      <c r="R110" s="1261"/>
      <c r="S110" s="1261"/>
      <c r="T110" s="1261"/>
      <c r="U110" s="1261"/>
      <c r="V110" s="1261"/>
      <c r="W110" s="1261"/>
      <c r="X110" s="1261"/>
      <c r="Y110" s="1261"/>
      <c r="Z110" s="1262"/>
      <c r="AA110" s="462"/>
    </row>
    <row r="111" spans="1:44" s="463" customFormat="1" ht="13.5" hidden="1" customHeight="1">
      <c r="A111" s="477"/>
      <c r="B111" s="478"/>
      <c r="C111" s="479"/>
      <c r="D111" s="479"/>
      <c r="E111" s="479"/>
      <c r="F111" s="479"/>
      <c r="G111" s="479"/>
      <c r="H111" s="480"/>
      <c r="I111" s="603" t="s">
        <v>144</v>
      </c>
      <c r="J111" s="604"/>
      <c r="K111" s="605" t="s">
        <v>50</v>
      </c>
      <c r="L111" s="606"/>
      <c r="M111" s="959">
        <f ca="1">IFERROR(OFFSET(INDIRECT(計算用!$D$4),3,計算用!$D$16)*$K$92,0)</f>
        <v>0</v>
      </c>
      <c r="N111" s="960"/>
      <c r="O111" s="1260"/>
      <c r="P111" s="1261"/>
      <c r="Q111" s="1261"/>
      <c r="R111" s="1261"/>
      <c r="S111" s="1261"/>
      <c r="T111" s="1261"/>
      <c r="U111" s="1261"/>
      <c r="V111" s="1261"/>
      <c r="W111" s="1261"/>
      <c r="X111" s="1261"/>
      <c r="Y111" s="1261"/>
      <c r="Z111" s="1262"/>
      <c r="AA111" s="481" t="s">
        <v>360</v>
      </c>
      <c r="AB111" s="482" t="s">
        <v>339</v>
      </c>
      <c r="AC111" s="482" t="s">
        <v>340</v>
      </c>
      <c r="AD111" s="482" t="s">
        <v>341</v>
      </c>
      <c r="AE111" s="482" t="s">
        <v>342</v>
      </c>
      <c r="AF111" s="482" t="s">
        <v>343</v>
      </c>
      <c r="AG111" s="482" t="s">
        <v>344</v>
      </c>
      <c r="AH111" s="482" t="s">
        <v>345</v>
      </c>
      <c r="AI111" s="482" t="s">
        <v>346</v>
      </c>
      <c r="AJ111" s="482" t="s">
        <v>347</v>
      </c>
      <c r="AK111" s="482" t="s">
        <v>348</v>
      </c>
      <c r="AL111" s="482" t="s">
        <v>349</v>
      </c>
      <c r="AM111" s="482" t="s">
        <v>350</v>
      </c>
      <c r="AN111" s="482" t="s">
        <v>351</v>
      </c>
      <c r="AO111" s="482" t="s">
        <v>352</v>
      </c>
    </row>
    <row r="112" spans="1:44" s="463" customFormat="1" ht="13.5" hidden="1" customHeight="1">
      <c r="A112" s="477"/>
      <c r="B112" s="483"/>
      <c r="C112" s="484"/>
      <c r="D112" s="484"/>
      <c r="E112" s="484"/>
      <c r="F112" s="484"/>
      <c r="G112" s="484"/>
      <c r="H112" s="485"/>
      <c r="I112" s="1266"/>
      <c r="J112" s="1267"/>
      <c r="K112" s="1266" t="s">
        <v>51</v>
      </c>
      <c r="L112" s="1267"/>
      <c r="M112" s="999">
        <f ca="1">IFERROR(OFFSET(INDIRECT(計算用!$D$4),3,計算用!$D$17)*$K$92,0)</f>
        <v>0</v>
      </c>
      <c r="N112" s="1000"/>
      <c r="O112" s="1263"/>
      <c r="P112" s="1264"/>
      <c r="Q112" s="1264"/>
      <c r="R112" s="1264"/>
      <c r="S112" s="1264"/>
      <c r="T112" s="1264"/>
      <c r="U112" s="1264"/>
      <c r="V112" s="1264"/>
      <c r="W112" s="1264"/>
      <c r="X112" s="1264"/>
      <c r="Y112" s="1264"/>
      <c r="Z112" s="1265"/>
      <c r="AA112" s="486"/>
      <c r="AB112" s="487"/>
      <c r="AC112" s="487"/>
      <c r="AD112" s="487"/>
      <c r="AE112" s="487"/>
      <c r="AF112" s="487"/>
      <c r="AG112" s="487"/>
      <c r="AH112" s="487"/>
      <c r="AI112" s="487"/>
      <c r="AJ112" s="487"/>
      <c r="AK112" s="487"/>
      <c r="AL112" s="487"/>
      <c r="AM112" s="487"/>
      <c r="AN112" s="487"/>
      <c r="AO112" s="487"/>
    </row>
    <row r="113" spans="1:35" s="231" customFormat="1" ht="13.5" customHeight="1">
      <c r="A113" s="277" t="s">
        <v>48</v>
      </c>
      <c r="B113" s="723" t="s">
        <v>110</v>
      </c>
      <c r="C113" s="723"/>
      <c r="D113" s="723"/>
      <c r="E113" s="723"/>
      <c r="F113" s="723"/>
      <c r="G113" s="723"/>
      <c r="H113" s="939"/>
      <c r="I113" s="1197"/>
      <c r="J113" s="1198"/>
      <c r="K113" s="1198"/>
      <c r="L113" s="1199"/>
      <c r="M113" s="1195" t="e">
        <f ca="1">M114+M115</f>
        <v>#N/A</v>
      </c>
      <c r="N113" s="1196"/>
      <c r="O113" s="1007"/>
      <c r="P113" s="1008"/>
      <c r="Q113" s="1008"/>
      <c r="R113" s="1008"/>
      <c r="S113" s="950">
        <f>SUM(S114:T115)</f>
        <v>0</v>
      </c>
      <c r="T113" s="991"/>
      <c r="U113" s="1249"/>
      <c r="V113" s="1250"/>
      <c r="W113" s="1250"/>
      <c r="X113" s="1250"/>
      <c r="Y113" s="1250"/>
      <c r="Z113" s="1251"/>
      <c r="AA113" s="238"/>
    </row>
    <row r="114" spans="1:35" s="463" customFormat="1" ht="13.5" hidden="1" customHeight="1">
      <c r="A114" s="477"/>
      <c r="B114" s="1208"/>
      <c r="C114" s="558" t="s">
        <v>109</v>
      </c>
      <c r="D114" s="559"/>
      <c r="E114" s="559"/>
      <c r="F114" s="559"/>
      <c r="G114" s="559"/>
      <c r="H114" s="560"/>
      <c r="I114" s="1124"/>
      <c r="J114" s="1125"/>
      <c r="K114" s="1125"/>
      <c r="L114" s="1200"/>
      <c r="M114" s="553" t="e">
        <f ca="1">OFFSET(INDIRECT(計算用!$D$5),1,計算用!$D$18)</f>
        <v>#N/A</v>
      </c>
      <c r="N114" s="554"/>
      <c r="O114" s="631"/>
      <c r="P114" s="1009"/>
      <c r="Q114" s="1009"/>
      <c r="R114" s="1009"/>
      <c r="S114" s="1192">
        <f>IF(I113="適用",ROUNDDOWN(M114,-1),0)</f>
        <v>0</v>
      </c>
      <c r="T114" s="1193"/>
      <c r="U114" s="1252"/>
      <c r="V114" s="1253"/>
      <c r="W114" s="1253"/>
      <c r="X114" s="1253"/>
      <c r="Y114" s="1253"/>
      <c r="Z114" s="1254"/>
      <c r="AA114" s="462"/>
    </row>
    <row r="115" spans="1:35" s="231" customFormat="1" ht="13.5" customHeight="1">
      <c r="A115" s="275"/>
      <c r="B115" s="1209"/>
      <c r="C115" s="1004" t="s">
        <v>10</v>
      </c>
      <c r="D115" s="720"/>
      <c r="E115" s="720"/>
      <c r="F115" s="720"/>
      <c r="G115" s="720"/>
      <c r="H115" s="721"/>
      <c r="I115" s="592"/>
      <c r="J115" s="593"/>
      <c r="K115" s="593"/>
      <c r="L115" s="594"/>
      <c r="M115" s="1005" t="e">
        <f ca="1">OFFSET(INDIRECT(計算用!$D$5),1,計算用!$D$19)*$K$92</f>
        <v>#N/A</v>
      </c>
      <c r="N115" s="1006"/>
      <c r="O115" s="1010"/>
      <c r="P115" s="1011"/>
      <c r="Q115" s="1011"/>
      <c r="R115" s="1011"/>
      <c r="S115" s="1194">
        <f>IF(I113="適用",ROUNDDOWN(M115,-1),0)</f>
        <v>0</v>
      </c>
      <c r="T115" s="1155"/>
      <c r="U115" s="1252"/>
      <c r="V115" s="1253"/>
      <c r="W115" s="1253"/>
      <c r="X115" s="1253"/>
      <c r="Y115" s="1253"/>
      <c r="Z115" s="1254"/>
      <c r="AA115" s="238"/>
    </row>
    <row r="116" spans="1:35" s="388" customFormat="1" ht="13.5" customHeight="1">
      <c r="A116" s="500" t="s">
        <v>48</v>
      </c>
      <c r="B116" s="642" t="s">
        <v>591</v>
      </c>
      <c r="C116" s="642"/>
      <c r="D116" s="642"/>
      <c r="E116" s="642"/>
      <c r="F116" s="642"/>
      <c r="G116" s="642"/>
      <c r="H116" s="643"/>
      <c r="I116" s="644"/>
      <c r="J116" s="645"/>
      <c r="K116" s="645"/>
      <c r="L116" s="646"/>
      <c r="M116" s="1012" t="e">
        <f ca="1">M117+M118</f>
        <v>#N/A</v>
      </c>
      <c r="N116" s="1013"/>
      <c r="O116" s="675">
        <f>SUM(O117:T118)</f>
        <v>0</v>
      </c>
      <c r="P116" s="676"/>
      <c r="Q116" s="676"/>
      <c r="R116" s="676"/>
      <c r="S116" s="659"/>
      <c r="T116" s="660"/>
      <c r="U116" s="660"/>
      <c r="V116" s="660"/>
      <c r="W116" s="660"/>
      <c r="X116" s="660"/>
      <c r="Y116" s="660"/>
      <c r="Z116" s="661"/>
    </row>
    <row r="117" spans="1:35" s="488" customFormat="1" ht="13.5" hidden="1" customHeight="1">
      <c r="A117" s="501"/>
      <c r="B117" s="1014"/>
      <c r="C117" s="1016" t="s">
        <v>109</v>
      </c>
      <c r="D117" s="1017"/>
      <c r="E117" s="1017"/>
      <c r="F117" s="1017"/>
      <c r="G117" s="1017"/>
      <c r="H117" s="1018"/>
      <c r="I117" s="1019"/>
      <c r="J117" s="1020"/>
      <c r="K117" s="1020"/>
      <c r="L117" s="1020"/>
      <c r="M117" s="668" t="e">
        <f ca="1">OFFSET(INDIRECT(計算用!$D$5),0,計算用!$D$20)</f>
        <v>#N/A</v>
      </c>
      <c r="N117" s="669"/>
      <c r="O117" s="549">
        <f>IF(K131&gt;0,0,IF(I116="適用",ROUNDDOWN(M117,-1),0))</f>
        <v>0</v>
      </c>
      <c r="P117" s="550"/>
      <c r="Q117" s="550"/>
      <c r="R117" s="550"/>
      <c r="S117" s="662"/>
      <c r="T117" s="663"/>
      <c r="U117" s="663"/>
      <c r="V117" s="663"/>
      <c r="W117" s="663"/>
      <c r="X117" s="663"/>
      <c r="Y117" s="663"/>
      <c r="Z117" s="664"/>
    </row>
    <row r="118" spans="1:35" s="388" customFormat="1" ht="13.5" customHeight="1">
      <c r="A118" s="502"/>
      <c r="B118" s="1015"/>
      <c r="C118" s="670" t="s">
        <v>10</v>
      </c>
      <c r="D118" s="671"/>
      <c r="E118" s="671"/>
      <c r="F118" s="671"/>
      <c r="G118" s="671"/>
      <c r="H118" s="672"/>
      <c r="I118" s="673"/>
      <c r="J118" s="674"/>
      <c r="K118" s="674"/>
      <c r="L118" s="674"/>
      <c r="M118" s="668" t="e">
        <f ca="1">OFFSET(INDIRECT(計算用!$D$5),0,計算用!$D$21)*$K$92</f>
        <v>#N/A</v>
      </c>
      <c r="N118" s="669"/>
      <c r="O118" s="551">
        <f>IF(K131&gt;0,0,IF(I116="適用",ROUNDDOWN(M118,-1),0))</f>
        <v>0</v>
      </c>
      <c r="P118" s="552"/>
      <c r="Q118" s="552"/>
      <c r="R118" s="552"/>
      <c r="S118" s="665"/>
      <c r="T118" s="666"/>
      <c r="U118" s="666"/>
      <c r="V118" s="666"/>
      <c r="W118" s="666"/>
      <c r="X118" s="666"/>
      <c r="Y118" s="666"/>
      <c r="Z118" s="667"/>
    </row>
    <row r="119" spans="1:35" s="231" customFormat="1" ht="13.5" customHeight="1">
      <c r="A119" s="1338" t="s">
        <v>112</v>
      </c>
      <c r="B119" s="1135" t="s">
        <v>146</v>
      </c>
      <c r="C119" s="710"/>
      <c r="D119" s="710"/>
      <c r="E119" s="710"/>
      <c r="F119" s="710"/>
      <c r="G119" s="710"/>
      <c r="H119" s="711"/>
      <c r="I119" s="1201" t="s">
        <v>373</v>
      </c>
      <c r="J119" s="1166"/>
      <c r="K119" s="1204"/>
      <c r="L119" s="1205"/>
      <c r="M119" s="1154" t="e">
        <f ca="1">M121+M122</f>
        <v>#N/A</v>
      </c>
      <c r="N119" s="1156"/>
      <c r="O119" s="1154">
        <f ca="1">_xlfn.IFNA(IF(K119="非適用",0,ROUNDDOWN(M119/N72,-1)),0)</f>
        <v>0</v>
      </c>
      <c r="P119" s="1155"/>
      <c r="Q119" s="1155"/>
      <c r="R119" s="1155"/>
      <c r="S119" s="1155"/>
      <c r="T119" s="1155"/>
      <c r="U119" s="1155"/>
      <c r="V119" s="1155"/>
      <c r="W119" s="1155"/>
      <c r="X119" s="1155"/>
      <c r="Y119" s="1155"/>
      <c r="Z119" s="1156"/>
      <c r="AA119" s="238"/>
    </row>
    <row r="120" spans="1:35" s="231" customFormat="1" ht="13.5" customHeight="1">
      <c r="A120" s="1338"/>
      <c r="B120" s="1135"/>
      <c r="C120" s="710"/>
      <c r="D120" s="710"/>
      <c r="E120" s="710"/>
      <c r="F120" s="710"/>
      <c r="G120" s="710"/>
      <c r="H120" s="711"/>
      <c r="I120" s="1202"/>
      <c r="J120" s="1203"/>
      <c r="K120" s="1206"/>
      <c r="L120" s="1207"/>
      <c r="M120" s="561"/>
      <c r="N120" s="563"/>
      <c r="O120" s="561"/>
      <c r="P120" s="562"/>
      <c r="Q120" s="562"/>
      <c r="R120" s="562"/>
      <c r="S120" s="562"/>
      <c r="T120" s="562"/>
      <c r="U120" s="562"/>
      <c r="V120" s="562"/>
      <c r="W120" s="562"/>
      <c r="X120" s="562"/>
      <c r="Y120" s="562"/>
      <c r="Z120" s="563"/>
      <c r="AA120" s="238"/>
    </row>
    <row r="121" spans="1:35" s="463" customFormat="1" ht="13.5" hidden="1" customHeight="1">
      <c r="A121" s="477"/>
      <c r="B121" s="1208"/>
      <c r="C121" s="558" t="s">
        <v>109</v>
      </c>
      <c r="D121" s="559"/>
      <c r="E121" s="559"/>
      <c r="F121" s="559"/>
      <c r="G121" s="559"/>
      <c r="H121" s="560"/>
      <c r="I121" s="1124"/>
      <c r="J121" s="1125"/>
      <c r="K121" s="1125"/>
      <c r="L121" s="1200"/>
      <c r="M121" s="553" t="e">
        <f ca="1">OFFSET(INDIRECT(計算用!$D$6&amp;7),16+17*4*計算用!$D$13+3*計算用!$D$24,計算用!$D$22)</f>
        <v>#N/A</v>
      </c>
      <c r="N121" s="554"/>
      <c r="O121" s="1001">
        <f ca="1">O119-O122</f>
        <v>0</v>
      </c>
      <c r="P121" s="1002"/>
      <c r="Q121" s="1002"/>
      <c r="R121" s="1002"/>
      <c r="S121" s="1002"/>
      <c r="T121" s="1002"/>
      <c r="U121" s="1002"/>
      <c r="V121" s="1002"/>
      <c r="W121" s="1002"/>
      <c r="X121" s="1002"/>
      <c r="Y121" s="1002"/>
      <c r="Z121" s="1003"/>
      <c r="AA121" s="462"/>
    </row>
    <row r="122" spans="1:35" s="231" customFormat="1" ht="13.5" customHeight="1">
      <c r="A122" s="275"/>
      <c r="B122" s="1209"/>
      <c r="C122" s="1004" t="s">
        <v>10</v>
      </c>
      <c r="D122" s="720"/>
      <c r="E122" s="720"/>
      <c r="F122" s="720"/>
      <c r="G122" s="720"/>
      <c r="H122" s="721"/>
      <c r="I122" s="592"/>
      <c r="J122" s="593"/>
      <c r="K122" s="593"/>
      <c r="L122" s="594"/>
      <c r="M122" s="1005" t="e">
        <f ca="1">OFFSET(INDIRECT(計算用!$D$6&amp;7),16+17*4*計算用!$D$13+3*計算用!$D$24,計算用!$D$23)*$K$92</f>
        <v>#N/A</v>
      </c>
      <c r="N122" s="1006"/>
      <c r="O122" s="651">
        <f ca="1">_xlfn.IFNA(IF(K119="非適用",0,ROUNDDOWN(M122/N72,-1)),0)</f>
        <v>0</v>
      </c>
      <c r="P122" s="652"/>
      <c r="Q122" s="652"/>
      <c r="R122" s="652"/>
      <c r="S122" s="652"/>
      <c r="T122" s="652"/>
      <c r="U122" s="652"/>
      <c r="V122" s="652"/>
      <c r="W122" s="652"/>
      <c r="X122" s="652"/>
      <c r="Y122" s="652"/>
      <c r="Z122" s="653"/>
      <c r="AA122" s="238"/>
    </row>
    <row r="123" spans="1:35" s="231" customFormat="1" ht="13.5" customHeight="1">
      <c r="A123" s="1128" t="s">
        <v>48</v>
      </c>
      <c r="B123" s="710" t="s">
        <v>147</v>
      </c>
      <c r="C123" s="710"/>
      <c r="D123" s="710"/>
      <c r="E123" s="710"/>
      <c r="F123" s="710"/>
      <c r="G123" s="710"/>
      <c r="H123" s="711"/>
      <c r="I123" s="1167" t="s">
        <v>108</v>
      </c>
      <c r="J123" s="1169"/>
      <c r="K123" s="647" t="s">
        <v>179</v>
      </c>
      <c r="L123" s="648"/>
      <c r="M123" s="654" t="e">
        <f ca="1">M125+M127</f>
        <v>#N/A</v>
      </c>
      <c r="N123" s="655"/>
      <c r="O123" s="993">
        <f>O125+O127</f>
        <v>0</v>
      </c>
      <c r="P123" s="994"/>
      <c r="Q123" s="994"/>
      <c r="R123" s="994"/>
      <c r="S123" s="994"/>
      <c r="T123" s="995"/>
      <c r="U123" s="1212"/>
      <c r="V123" s="1213"/>
      <c r="W123" s="1213"/>
      <c r="X123" s="1213"/>
      <c r="Y123" s="1213"/>
      <c r="Z123" s="1214"/>
      <c r="AA123" s="249" t="s">
        <v>108</v>
      </c>
      <c r="AB123" s="278" t="s">
        <v>50</v>
      </c>
      <c r="AC123" s="278" t="s">
        <v>181</v>
      </c>
    </row>
    <row r="124" spans="1:35" s="231" customFormat="1" ht="13.5" customHeight="1">
      <c r="A124" s="1338"/>
      <c r="B124" s="710"/>
      <c r="C124" s="710"/>
      <c r="D124" s="710"/>
      <c r="E124" s="710"/>
      <c r="F124" s="710"/>
      <c r="G124" s="710"/>
      <c r="H124" s="711"/>
      <c r="I124" s="1358"/>
      <c r="J124" s="1359"/>
      <c r="K124" s="1215" t="s">
        <v>180</v>
      </c>
      <c r="L124" s="1216"/>
      <c r="M124" s="654" t="e">
        <f ca="1">M126+M127</f>
        <v>#N/A</v>
      </c>
      <c r="N124" s="655"/>
      <c r="O124" s="1217"/>
      <c r="P124" s="1218"/>
      <c r="Q124" s="1218"/>
      <c r="R124" s="1218"/>
      <c r="S124" s="1218"/>
      <c r="T124" s="1219"/>
      <c r="U124" s="566">
        <f>U126+O127</f>
        <v>0</v>
      </c>
      <c r="V124" s="567"/>
      <c r="W124" s="567"/>
      <c r="X124" s="567"/>
      <c r="Y124" s="567"/>
      <c r="Z124" s="568"/>
      <c r="AA124" s="265" t="s">
        <v>361</v>
      </c>
      <c r="AB124" s="254" t="s">
        <v>362</v>
      </c>
      <c r="AC124" s="254" t="s">
        <v>363</v>
      </c>
      <c r="AD124" s="254" t="s">
        <v>364</v>
      </c>
    </row>
    <row r="125" spans="1:35" s="463" customFormat="1" ht="13.5" hidden="1" customHeight="1">
      <c r="A125" s="477"/>
      <c r="B125" s="1208"/>
      <c r="C125" s="597" t="s">
        <v>109</v>
      </c>
      <c r="D125" s="598"/>
      <c r="E125" s="598"/>
      <c r="F125" s="598"/>
      <c r="G125" s="598"/>
      <c r="H125" s="599"/>
      <c r="I125" s="1124"/>
      <c r="J125" s="1200"/>
      <c r="K125" s="1210" t="s">
        <v>179</v>
      </c>
      <c r="L125" s="1211"/>
      <c r="M125" s="553" t="e">
        <f ca="1">OFFSET(INDIRECT(計算用!$D$5),0,計算用!$D$25)</f>
        <v>#N/A</v>
      </c>
      <c r="N125" s="554"/>
      <c r="O125" s="1001">
        <f>IF(I123="適用",ROUNDDOWN(M125,-1),0)</f>
        <v>0</v>
      </c>
      <c r="P125" s="1002"/>
      <c r="Q125" s="1002"/>
      <c r="R125" s="1002"/>
      <c r="S125" s="1002"/>
      <c r="T125" s="1003"/>
      <c r="U125" s="1352"/>
      <c r="V125" s="1353"/>
      <c r="W125" s="1353"/>
      <c r="X125" s="1353"/>
      <c r="Y125" s="1353"/>
      <c r="Z125" s="1354"/>
      <c r="AA125" s="462"/>
      <c r="AB125" s="462"/>
      <c r="AC125" s="462"/>
      <c r="AD125" s="462"/>
      <c r="AE125" s="462"/>
      <c r="AF125" s="462"/>
      <c r="AG125" s="462"/>
      <c r="AH125" s="462"/>
      <c r="AI125" s="462"/>
    </row>
    <row r="126" spans="1:35" s="463" customFormat="1" ht="13.5" hidden="1" customHeight="1">
      <c r="A126" s="477"/>
      <c r="B126" s="1208"/>
      <c r="C126" s="600"/>
      <c r="D126" s="601"/>
      <c r="E126" s="601"/>
      <c r="F126" s="601"/>
      <c r="G126" s="601"/>
      <c r="H126" s="602"/>
      <c r="I126" s="589"/>
      <c r="J126" s="591"/>
      <c r="K126" s="1210" t="s">
        <v>180</v>
      </c>
      <c r="L126" s="1211"/>
      <c r="M126" s="553" t="e">
        <f ca="1">OFFSET(INDIRECT(計算用!$D$5),2,計算用!$D$25)</f>
        <v>#N/A</v>
      </c>
      <c r="N126" s="554"/>
      <c r="O126" s="1352"/>
      <c r="P126" s="1353"/>
      <c r="Q126" s="1353"/>
      <c r="R126" s="1353"/>
      <c r="S126" s="1353"/>
      <c r="T126" s="1354"/>
      <c r="U126" s="1355">
        <f>IF(I123="適用",ROUNDDOWN(M126,-1),0)</f>
        <v>0</v>
      </c>
      <c r="V126" s="1356"/>
      <c r="W126" s="1356"/>
      <c r="X126" s="1356"/>
      <c r="Y126" s="1356"/>
      <c r="Z126" s="1357"/>
      <c r="AA126" s="462"/>
    </row>
    <row r="127" spans="1:35" s="231" customFormat="1" ht="13.5" customHeight="1">
      <c r="A127" s="275"/>
      <c r="B127" s="1209"/>
      <c r="C127" s="1004" t="s">
        <v>10</v>
      </c>
      <c r="D127" s="720"/>
      <c r="E127" s="720"/>
      <c r="F127" s="720"/>
      <c r="G127" s="720"/>
      <c r="H127" s="721"/>
      <c r="I127" s="592"/>
      <c r="J127" s="594"/>
      <c r="K127" s="1367"/>
      <c r="L127" s="1368"/>
      <c r="M127" s="1005" t="e">
        <f ca="1">OFFSET(INDIRECT(計算用!$D$5),0,計算用!$D$26)*$K$92</f>
        <v>#N/A</v>
      </c>
      <c r="N127" s="1006"/>
      <c r="O127" s="575">
        <f>IF(I123="適用",ROUNDDOWN(M127,-1),0)</f>
        <v>0</v>
      </c>
      <c r="P127" s="576"/>
      <c r="Q127" s="576"/>
      <c r="R127" s="576"/>
      <c r="S127" s="576"/>
      <c r="T127" s="576"/>
      <c r="U127" s="576"/>
      <c r="V127" s="576"/>
      <c r="W127" s="576"/>
      <c r="X127" s="576"/>
      <c r="Y127" s="576"/>
      <c r="Z127" s="577"/>
    </row>
    <row r="128" spans="1:35" s="231" customFormat="1" ht="13.5" customHeight="1">
      <c r="A128" s="279" t="s">
        <v>48</v>
      </c>
      <c r="B128" s="710" t="s">
        <v>166</v>
      </c>
      <c r="C128" s="710"/>
      <c r="D128" s="710"/>
      <c r="E128" s="710"/>
      <c r="F128" s="710"/>
      <c r="G128" s="710"/>
      <c r="H128" s="711"/>
      <c r="I128" s="620" t="s">
        <v>119</v>
      </c>
      <c r="J128" s="996"/>
      <c r="K128" s="1119" t="s">
        <v>108</v>
      </c>
      <c r="L128" s="1121"/>
      <c r="M128" s="1360" t="e">
        <f ca="1">OFFSET(INDIRECT(計算用!$D$5),0,計算用!$D$27+計算用!$D$28)</f>
        <v>#N/A</v>
      </c>
      <c r="N128" s="1361"/>
      <c r="O128" s="993">
        <f>IF(OR(K128="非適用",K128=""),0,ROUNDDOWN(M128,-1))</f>
        <v>0</v>
      </c>
      <c r="P128" s="994"/>
      <c r="Q128" s="994"/>
      <c r="R128" s="994"/>
      <c r="S128" s="994"/>
      <c r="T128" s="994"/>
      <c r="U128" s="994"/>
      <c r="V128" s="994"/>
      <c r="W128" s="994"/>
      <c r="X128" s="994"/>
      <c r="Y128" s="994"/>
      <c r="Z128" s="995"/>
    </row>
    <row r="129" spans="1:29" s="231" customFormat="1" ht="13.5" customHeight="1">
      <c r="A129" s="1128" t="s">
        <v>48</v>
      </c>
      <c r="B129" s="723" t="s">
        <v>148</v>
      </c>
      <c r="C129" s="723"/>
      <c r="D129" s="723"/>
      <c r="E129" s="723"/>
      <c r="F129" s="723"/>
      <c r="G129" s="723"/>
      <c r="H129" s="724"/>
      <c r="I129" s="875" t="s">
        <v>119</v>
      </c>
      <c r="J129" s="876"/>
      <c r="K129" s="1167" t="s">
        <v>108</v>
      </c>
      <c r="L129" s="1169"/>
      <c r="M129" s="626" t="e">
        <f ca="1">OFFSET(INDIRECT(計算用!$D$5),計算用!$D$31,計算用!$D$29+計算用!$D$30)</f>
        <v>#N/A</v>
      </c>
      <c r="N129" s="628"/>
      <c r="O129" s="626">
        <f>IF(OR(K129="非適用",K129=""),0,ROUNDDOWN(M129,-1))</f>
        <v>0</v>
      </c>
      <c r="P129" s="627"/>
      <c r="Q129" s="627"/>
      <c r="R129" s="627"/>
      <c r="S129" s="627"/>
      <c r="T129" s="627"/>
      <c r="U129" s="627"/>
      <c r="V129" s="627"/>
      <c r="W129" s="627"/>
      <c r="X129" s="627"/>
      <c r="Y129" s="627"/>
      <c r="Z129" s="628"/>
    </row>
    <row r="130" spans="1:29" s="231" customFormat="1" ht="13.5" customHeight="1">
      <c r="A130" s="1129"/>
      <c r="B130" s="710"/>
      <c r="C130" s="710"/>
      <c r="D130" s="710"/>
      <c r="E130" s="710"/>
      <c r="F130" s="710"/>
      <c r="G130" s="710"/>
      <c r="H130" s="711"/>
      <c r="I130" s="1138"/>
      <c r="J130" s="1139"/>
      <c r="K130" s="1362"/>
      <c r="L130" s="1363"/>
      <c r="M130" s="575"/>
      <c r="N130" s="577"/>
      <c r="O130" s="575"/>
      <c r="P130" s="576"/>
      <c r="Q130" s="576"/>
      <c r="R130" s="576"/>
      <c r="S130" s="576"/>
      <c r="T130" s="576"/>
      <c r="U130" s="576"/>
      <c r="V130" s="576"/>
      <c r="W130" s="576"/>
      <c r="X130" s="576"/>
      <c r="Y130" s="576"/>
      <c r="Z130" s="577"/>
    </row>
    <row r="131" spans="1:29" s="231" customFormat="1" ht="13.5" customHeight="1">
      <c r="A131" s="277" t="s">
        <v>48</v>
      </c>
      <c r="B131" s="723" t="s">
        <v>54</v>
      </c>
      <c r="C131" s="723"/>
      <c r="D131" s="723"/>
      <c r="E131" s="723"/>
      <c r="F131" s="723"/>
      <c r="G131" s="723"/>
      <c r="H131" s="724"/>
      <c r="I131" s="1180" t="s">
        <v>577</v>
      </c>
      <c r="J131" s="1181"/>
      <c r="K131" s="1182">
        <v>0</v>
      </c>
      <c r="L131" s="1183"/>
      <c r="M131" s="595" t="e">
        <f ca="1">M132+M133</f>
        <v>#N/A</v>
      </c>
      <c r="N131" s="596"/>
      <c r="O131" s="993">
        <f ca="1">_xlfn.IFNA(SUM(O132:P133),0)</f>
        <v>0</v>
      </c>
      <c r="P131" s="994"/>
      <c r="Q131" s="994">
        <f t="shared" ref="Q131" si="3">SUM(Q132:R133)</f>
        <v>0</v>
      </c>
      <c r="R131" s="994"/>
      <c r="S131" s="994">
        <f t="shared" ref="S131" si="4">SUM(S132:T133)</f>
        <v>0</v>
      </c>
      <c r="T131" s="994"/>
      <c r="U131" s="994">
        <f t="shared" ref="U131" si="5">SUM(U132:V133)</f>
        <v>0</v>
      </c>
      <c r="V131" s="994"/>
      <c r="W131" s="994" t="e">
        <f t="shared" ref="W131" ca="1" si="6">SUM(W132:X133)</f>
        <v>#N/A</v>
      </c>
      <c r="X131" s="994"/>
      <c r="Y131" s="994">
        <f t="shared" ref="Y131" ca="1" si="7">SUM(Y132:Z133)</f>
        <v>0</v>
      </c>
      <c r="Z131" s="995"/>
      <c r="AA131" s="312">
        <v>0</v>
      </c>
      <c r="AB131" s="312">
        <v>1</v>
      </c>
      <c r="AC131" s="312">
        <v>2</v>
      </c>
    </row>
    <row r="132" spans="1:29" s="463" customFormat="1" ht="13.5" hidden="1" customHeight="1">
      <c r="A132" s="477"/>
      <c r="B132" s="1208"/>
      <c r="C132" s="558" t="s">
        <v>109</v>
      </c>
      <c r="D132" s="559"/>
      <c r="E132" s="559"/>
      <c r="F132" s="559"/>
      <c r="G132" s="559"/>
      <c r="H132" s="560"/>
      <c r="I132" s="589"/>
      <c r="J132" s="590"/>
      <c r="K132" s="1125"/>
      <c r="L132" s="1200"/>
      <c r="M132" s="553" t="e">
        <f ca="1">OFFSET(INDIRECT(計算用!$D$5),0,計算用!$D$32)</f>
        <v>#N/A</v>
      </c>
      <c r="N132" s="554"/>
      <c r="O132" s="1001" t="e">
        <f ca="1">IF(I131&gt;0,ROUNDDOWN(M132*K131,-1),0)</f>
        <v>#N/A</v>
      </c>
      <c r="P132" s="1002"/>
      <c r="Q132" s="1002">
        <f t="shared" ref="Q132" si="8">IF(G131="適用",ROUNDDOWN(K132,-1),0)</f>
        <v>0</v>
      </c>
      <c r="R132" s="1002"/>
      <c r="S132" s="1002">
        <f t="shared" ref="S132" si="9">IF(I131="適用",ROUNDDOWN(M132,-1),0)</f>
        <v>0</v>
      </c>
      <c r="T132" s="1002"/>
      <c r="U132" s="1002">
        <f t="shared" ref="U132" si="10">IF(K131="適用",ROUNDDOWN(O132,-1),0)</f>
        <v>0</v>
      </c>
      <c r="V132" s="1002"/>
      <c r="W132" s="1002" t="e">
        <f t="shared" ref="W132" ca="1" si="11">IF(M131="適用",ROUNDDOWN(Q132,-1),0)</f>
        <v>#N/A</v>
      </c>
      <c r="X132" s="1002"/>
      <c r="Y132" s="1002">
        <f t="shared" ref="Y132" ca="1" si="12">IF(O131="適用",ROUNDDOWN(S132,-1),0)</f>
        <v>0</v>
      </c>
      <c r="Z132" s="1003"/>
      <c r="AA132" s="462"/>
    </row>
    <row r="133" spans="1:29" s="231" customFormat="1" ht="13.5" customHeight="1">
      <c r="A133" s="275"/>
      <c r="B133" s="1209"/>
      <c r="C133" s="1004" t="s">
        <v>10</v>
      </c>
      <c r="D133" s="720"/>
      <c r="E133" s="720"/>
      <c r="F133" s="720"/>
      <c r="G133" s="720"/>
      <c r="H133" s="721"/>
      <c r="I133" s="592"/>
      <c r="J133" s="593"/>
      <c r="K133" s="593"/>
      <c r="L133" s="594"/>
      <c r="M133" s="1360" t="e">
        <f ca="1">OFFSET(INDIRECT(計算用!$D$5),0,計算用!$D$33)*$K$92</f>
        <v>#N/A</v>
      </c>
      <c r="N133" s="1361"/>
      <c r="O133" s="651">
        <f ca="1">_xlfn.IFNA(IF(I131&gt;0,ROUNDDOWN(M133*K131,-1),0),0)</f>
        <v>0</v>
      </c>
      <c r="P133" s="652"/>
      <c r="Q133" s="652">
        <f t="shared" ref="Q133" si="13">IF(G131="適用",ROUNDDOWN(K133*$K$92,-1),0)</f>
        <v>0</v>
      </c>
      <c r="R133" s="652"/>
      <c r="S133" s="652">
        <f t="shared" ref="S133" si="14">IF(I131="適用",ROUNDDOWN(M133*$K$92,-1),0)</f>
        <v>0</v>
      </c>
      <c r="T133" s="652"/>
      <c r="U133" s="652">
        <f t="shared" ref="U133" si="15">IF(K131="適用",ROUNDDOWN(O133*$K$92,-1),0)</f>
        <v>0</v>
      </c>
      <c r="V133" s="652"/>
      <c r="W133" s="652" t="e">
        <f t="shared" ref="W133" ca="1" si="16">IF(M131="適用",ROUNDDOWN(Q133*$K$92,-1),0)</f>
        <v>#N/A</v>
      </c>
      <c r="X133" s="652"/>
      <c r="Y133" s="652">
        <f t="shared" ref="Y133" ca="1" si="17">IF(O131="適用",ROUNDDOWN(S133*$K$92,-1),0)</f>
        <v>0</v>
      </c>
      <c r="Z133" s="653"/>
    </row>
    <row r="134" spans="1:29" s="231" customFormat="1" ht="13.5" customHeight="1">
      <c r="A134" s="280" t="s">
        <v>48</v>
      </c>
      <c r="B134" s="1369" t="s">
        <v>111</v>
      </c>
      <c r="C134" s="1369"/>
      <c r="D134" s="1369"/>
      <c r="E134" s="1369"/>
      <c r="F134" s="1369"/>
      <c r="G134" s="1369"/>
      <c r="H134" s="1370"/>
      <c r="I134" s="1167" t="s">
        <v>107</v>
      </c>
      <c r="J134" s="1168"/>
      <c r="K134" s="1168"/>
      <c r="L134" s="1169"/>
      <c r="M134" s="967" t="e">
        <f ca="1">OFFSET(INDIRECT(計算用!$D$5),0,計算用!$D$34)</f>
        <v>#N/A</v>
      </c>
      <c r="N134" s="968"/>
      <c r="O134" s="969">
        <f ca="1">_xlfn.IFNA(IF(I134="適用",ROUNDDOWN(M134,-1),0),0)</f>
        <v>0</v>
      </c>
      <c r="P134" s="970"/>
      <c r="Q134" s="970"/>
      <c r="R134" s="970"/>
      <c r="S134" s="970"/>
      <c r="T134" s="970"/>
      <c r="U134" s="970"/>
      <c r="V134" s="970"/>
      <c r="W134" s="970"/>
      <c r="X134" s="970"/>
      <c r="Y134" s="970"/>
      <c r="Z134" s="971"/>
    </row>
    <row r="135" spans="1:29" s="231" customFormat="1" ht="13.5" customHeight="1">
      <c r="A135" s="273"/>
      <c r="B135" s="266"/>
      <c r="C135" s="266"/>
      <c r="D135" s="266"/>
      <c r="E135" s="266"/>
      <c r="F135" s="266"/>
      <c r="G135" s="266"/>
      <c r="H135" s="266"/>
      <c r="I135" s="267"/>
      <c r="J135" s="267"/>
      <c r="K135" s="267"/>
      <c r="L135" s="267"/>
      <c r="M135" s="267"/>
      <c r="N135" s="267"/>
      <c r="O135" s="268"/>
      <c r="P135" s="268"/>
      <c r="Q135" s="268"/>
      <c r="R135" s="268"/>
      <c r="S135" s="268"/>
      <c r="T135" s="268"/>
      <c r="U135" s="268"/>
      <c r="V135" s="268"/>
      <c r="W135" s="268"/>
      <c r="X135" s="268"/>
      <c r="Y135" s="268"/>
      <c r="Z135" s="268"/>
      <c r="AA135" s="281"/>
    </row>
    <row r="136" spans="1:29" s="231" customFormat="1" ht="13.5" customHeight="1">
      <c r="A136" s="269" t="s">
        <v>433</v>
      </c>
      <c r="B136" s="269"/>
      <c r="C136" s="269"/>
      <c r="D136" s="269"/>
      <c r="E136" s="269"/>
      <c r="F136" s="269"/>
      <c r="G136" s="269"/>
      <c r="H136" s="269"/>
      <c r="I136" s="269"/>
      <c r="J136" s="269"/>
      <c r="K136" s="269"/>
      <c r="L136" s="269"/>
      <c r="M136" s="269"/>
      <c r="N136" s="269"/>
      <c r="O136" s="269"/>
      <c r="P136" s="269"/>
      <c r="Q136" s="269"/>
      <c r="R136" s="269"/>
      <c r="S136" s="269"/>
      <c r="T136" s="269"/>
      <c r="U136" s="269"/>
      <c r="V136" s="269"/>
      <c r="W136" s="269"/>
      <c r="X136" s="269"/>
      <c r="Y136" s="269"/>
      <c r="Z136" s="269"/>
      <c r="AA136" s="281"/>
    </row>
    <row r="137" spans="1:29" s="231" customFormat="1" ht="13.5" customHeight="1">
      <c r="A137" s="620" t="s">
        <v>5</v>
      </c>
      <c r="B137" s="996"/>
      <c r="C137" s="996"/>
      <c r="D137" s="996"/>
      <c r="E137" s="996"/>
      <c r="F137" s="996"/>
      <c r="G137" s="996"/>
      <c r="H137" s="997"/>
      <c r="I137" s="620" t="s">
        <v>9</v>
      </c>
      <c r="J137" s="996"/>
      <c r="K137" s="996"/>
      <c r="L137" s="997"/>
      <c r="M137" s="996" t="s">
        <v>101</v>
      </c>
      <c r="N137" s="997"/>
      <c r="O137" s="607" t="s">
        <v>102</v>
      </c>
      <c r="P137" s="998"/>
      <c r="Q137" s="607" t="s">
        <v>103</v>
      </c>
      <c r="R137" s="998"/>
      <c r="S137" s="607" t="s">
        <v>106</v>
      </c>
      <c r="T137" s="608"/>
      <c r="U137" s="998" t="s">
        <v>61</v>
      </c>
      <c r="V137" s="998"/>
      <c r="W137" s="607" t="s">
        <v>62</v>
      </c>
      <c r="X137" s="998"/>
      <c r="Y137" s="607" t="s">
        <v>53</v>
      </c>
      <c r="Z137" s="608"/>
      <c r="AA137" s="281"/>
    </row>
    <row r="138" spans="1:29" s="231" customFormat="1" ht="13.5" customHeight="1">
      <c r="A138" s="1128" t="s">
        <v>48</v>
      </c>
      <c r="B138" s="583" t="s">
        <v>366</v>
      </c>
      <c r="C138" s="723"/>
      <c r="D138" s="723"/>
      <c r="E138" s="723"/>
      <c r="F138" s="723"/>
      <c r="G138" s="723"/>
      <c r="H138" s="724"/>
      <c r="I138" s="1184"/>
      <c r="J138" s="1185"/>
      <c r="K138" s="1231" t="s">
        <v>50</v>
      </c>
      <c r="L138" s="1232"/>
      <c r="M138" s="972" t="e">
        <f ca="1">-OFFSET(INDIRECT(計算用!$D$6&amp;7),34+17*4*計算用!$D$13,計算用!$D$35)</f>
        <v>#N/A</v>
      </c>
      <c r="N138" s="973"/>
      <c r="O138" s="561">
        <f ca="1">_xlfn.IFNA(ROUNDDOWN(SUM(O87,O103)*M138,-1),0)</f>
        <v>0</v>
      </c>
      <c r="P138" s="562"/>
      <c r="Q138" s="562"/>
      <c r="R138" s="563"/>
      <c r="S138" s="965">
        <f ca="1">_xlfn.IFNA(ROUNDDOWN(SUM(S87,S103)*M138,-1),0)</f>
        <v>0</v>
      </c>
      <c r="T138" s="966"/>
      <c r="U138" s="561">
        <f ca="1">_xlfn.IFNA(ROUNDDOWN(SUM(U87,U103)*M138,-1),0)</f>
        <v>0</v>
      </c>
      <c r="V138" s="562"/>
      <c r="W138" s="562"/>
      <c r="X138" s="563"/>
      <c r="Y138" s="965">
        <f ca="1">_xlfn.IFNA(ROUNDDOWN(SUM(Y87,Y103)*M138,-1),0)</f>
        <v>0</v>
      </c>
      <c r="Z138" s="966"/>
    </row>
    <row r="139" spans="1:29" s="231" customFormat="1" ht="13.5" customHeight="1">
      <c r="A139" s="1338"/>
      <c r="B139" s="1135"/>
      <c r="C139" s="710"/>
      <c r="D139" s="710"/>
      <c r="E139" s="710"/>
      <c r="F139" s="710"/>
      <c r="G139" s="710"/>
      <c r="H139" s="711"/>
      <c r="I139" s="589"/>
      <c r="J139" s="590"/>
      <c r="K139" s="609" t="s">
        <v>51</v>
      </c>
      <c r="L139" s="610"/>
      <c r="M139" s="569"/>
      <c r="N139" s="570"/>
      <c r="O139" s="566">
        <f ca="1">_xlfn.IFNA(ROUNDDOWN(SUM(O88,O104)*M138,-1),0)</f>
        <v>0</v>
      </c>
      <c r="P139" s="567"/>
      <c r="Q139" s="567"/>
      <c r="R139" s="568"/>
      <c r="S139" s="654">
        <f ca="1">_xlfn.IFNA(ROUNDDOWN(SUM(S88,S104)*M138,-1),0)</f>
        <v>0</v>
      </c>
      <c r="T139" s="655"/>
      <c r="U139" s="566">
        <f ca="1">_xlfn.IFNA(ROUNDDOWN(SUM(U88,U104)*M138,-1),0)</f>
        <v>0</v>
      </c>
      <c r="V139" s="567"/>
      <c r="W139" s="567"/>
      <c r="X139" s="568"/>
      <c r="Y139" s="654">
        <f ca="1">_xlfn.IFNA(ROUNDDOWN(SUM(Y88,Y104)*M138,-1),0)</f>
        <v>0</v>
      </c>
      <c r="Z139" s="655"/>
    </row>
    <row r="140" spans="1:29" s="463" customFormat="1" ht="13.5" hidden="1" customHeight="1">
      <c r="A140" s="477"/>
      <c r="B140" s="629"/>
      <c r="C140" s="962" t="s">
        <v>109</v>
      </c>
      <c r="D140" s="963"/>
      <c r="E140" s="963"/>
      <c r="F140" s="963"/>
      <c r="G140" s="963"/>
      <c r="H140" s="964"/>
      <c r="I140" s="589"/>
      <c r="J140" s="590"/>
      <c r="K140" s="603" t="s">
        <v>50</v>
      </c>
      <c r="L140" s="604"/>
      <c r="M140" s="571"/>
      <c r="N140" s="572"/>
      <c r="O140" s="555">
        <f ca="1">O138-O142</f>
        <v>0</v>
      </c>
      <c r="P140" s="556"/>
      <c r="Q140" s="556"/>
      <c r="R140" s="557"/>
      <c r="S140" s="553">
        <f t="shared" ref="S140" ca="1" si="18">S138-S142</f>
        <v>0</v>
      </c>
      <c r="T140" s="554"/>
      <c r="U140" s="555">
        <f ca="1">U138-U142</f>
        <v>0</v>
      </c>
      <c r="V140" s="556"/>
      <c r="W140" s="556"/>
      <c r="X140" s="557"/>
      <c r="Y140" s="553">
        <f ca="1">Y138-Y142</f>
        <v>0</v>
      </c>
      <c r="Z140" s="554"/>
      <c r="AA140" s="489"/>
    </row>
    <row r="141" spans="1:29" s="463" customFormat="1" ht="13.5" hidden="1" customHeight="1">
      <c r="A141" s="477"/>
      <c r="B141" s="629"/>
      <c r="C141" s="600"/>
      <c r="D141" s="601"/>
      <c r="E141" s="601"/>
      <c r="F141" s="601"/>
      <c r="G141" s="601"/>
      <c r="H141" s="602"/>
      <c r="I141" s="589"/>
      <c r="J141" s="590"/>
      <c r="K141" s="605" t="s">
        <v>51</v>
      </c>
      <c r="L141" s="606"/>
      <c r="M141" s="571"/>
      <c r="N141" s="572"/>
      <c r="O141" s="555">
        <f t="shared" ref="O141" ca="1" si="19">O139-O143</f>
        <v>0</v>
      </c>
      <c r="P141" s="556"/>
      <c r="Q141" s="556"/>
      <c r="R141" s="557"/>
      <c r="S141" s="553">
        <f t="shared" ref="S141" ca="1" si="20">S139-S143</f>
        <v>0</v>
      </c>
      <c r="T141" s="554"/>
      <c r="U141" s="555">
        <f ca="1">U139-U143</f>
        <v>0</v>
      </c>
      <c r="V141" s="556"/>
      <c r="W141" s="556"/>
      <c r="X141" s="557"/>
      <c r="Y141" s="553">
        <f ca="1">Y139-Y143</f>
        <v>0</v>
      </c>
      <c r="Z141" s="554"/>
    </row>
    <row r="142" spans="1:29" s="231" customFormat="1" ht="13.5" customHeight="1">
      <c r="A142" s="271"/>
      <c r="B142" s="629"/>
      <c r="C142" s="961" t="s">
        <v>10</v>
      </c>
      <c r="D142" s="710"/>
      <c r="E142" s="710"/>
      <c r="F142" s="710"/>
      <c r="G142" s="710"/>
      <c r="H142" s="711"/>
      <c r="I142" s="589"/>
      <c r="J142" s="590"/>
      <c r="K142" s="609" t="s">
        <v>50</v>
      </c>
      <c r="L142" s="610"/>
      <c r="M142" s="571"/>
      <c r="N142" s="572"/>
      <c r="O142" s="566">
        <f ca="1">_xlfn.IFNA(ROUNDDOWN(O103*M138,-1),0)</f>
        <v>0</v>
      </c>
      <c r="P142" s="567"/>
      <c r="Q142" s="567"/>
      <c r="R142" s="568"/>
      <c r="S142" s="654">
        <f ca="1">_xlfn.IFNA(ROUNDDOWN(S103*M138,-1),0)</f>
        <v>0</v>
      </c>
      <c r="T142" s="655"/>
      <c r="U142" s="566">
        <f ca="1">_xlfn.IFNA(ROUNDDOWN(U103*M138,-1),0)</f>
        <v>0</v>
      </c>
      <c r="V142" s="567"/>
      <c r="W142" s="567">
        <f>ROUNDDOWN(W103,-1)</f>
        <v>0</v>
      </c>
      <c r="X142" s="568"/>
      <c r="Y142" s="654">
        <f ca="1">_xlfn.IFNA(ROUNDDOWN(Y103*M138,-1),0)</f>
        <v>0</v>
      </c>
      <c r="Z142" s="655"/>
    </row>
    <row r="143" spans="1:29" s="231" customFormat="1" ht="13.5" customHeight="1">
      <c r="A143" s="275"/>
      <c r="B143" s="630"/>
      <c r="C143" s="792"/>
      <c r="D143" s="793"/>
      <c r="E143" s="793"/>
      <c r="F143" s="793"/>
      <c r="G143" s="793"/>
      <c r="H143" s="794"/>
      <c r="I143" s="1186"/>
      <c r="J143" s="1187"/>
      <c r="K143" s="1159" t="s">
        <v>51</v>
      </c>
      <c r="L143" s="1160"/>
      <c r="M143" s="573"/>
      <c r="N143" s="574"/>
      <c r="O143" s="578">
        <f ca="1">_xlfn.IFNA(ROUNDDOWN(O104*M138,-1),0)</f>
        <v>0</v>
      </c>
      <c r="P143" s="579"/>
      <c r="Q143" s="579"/>
      <c r="R143" s="580"/>
      <c r="S143" s="581">
        <f ca="1">_xlfn.IFNA(ROUNDDOWN(S104*M138,-1),0)</f>
        <v>0</v>
      </c>
      <c r="T143" s="582"/>
      <c r="U143" s="578">
        <f ca="1">_xlfn.IFNA(ROUNDDOWN(U104*M138,-1),0)</f>
        <v>0</v>
      </c>
      <c r="V143" s="579"/>
      <c r="W143" s="579">
        <f>ROUNDDOWN(W104,-1)</f>
        <v>0</v>
      </c>
      <c r="X143" s="580"/>
      <c r="Y143" s="581">
        <f ca="1">_xlfn.IFNA(ROUNDDOWN(Y104*M138,-1),0)</f>
        <v>0</v>
      </c>
      <c r="Z143" s="582"/>
      <c r="AA143" s="281"/>
    </row>
    <row r="144" spans="1:29" s="231" customFormat="1" ht="13.5" customHeight="1">
      <c r="A144" s="271" t="s">
        <v>48</v>
      </c>
      <c r="B144" s="583" t="s">
        <v>55</v>
      </c>
      <c r="C144" s="584"/>
      <c r="D144" s="584"/>
      <c r="E144" s="584"/>
      <c r="F144" s="584"/>
      <c r="G144" s="584"/>
      <c r="H144" s="585"/>
      <c r="I144" s="1358" t="s">
        <v>108</v>
      </c>
      <c r="J144" s="1366"/>
      <c r="K144" s="1366"/>
      <c r="L144" s="1359"/>
      <c r="M144" s="965" t="e">
        <f ca="1">M145+M146</f>
        <v>#N/A</v>
      </c>
      <c r="N144" s="966"/>
      <c r="O144" s="993">
        <f t="shared" ref="O144" si="21">SUM(O145:P146)</f>
        <v>0</v>
      </c>
      <c r="P144" s="994"/>
      <c r="Q144" s="994">
        <f t="shared" ref="Q144" si="22">SUM(Q145:R146)</f>
        <v>0</v>
      </c>
      <c r="R144" s="994"/>
      <c r="S144" s="994">
        <f t="shared" ref="S144" si="23">SUM(S145:T146)</f>
        <v>0</v>
      </c>
      <c r="T144" s="994"/>
      <c r="U144" s="994">
        <f t="shared" ref="U144" si="24">SUM(U145:V146)</f>
        <v>0</v>
      </c>
      <c r="V144" s="994"/>
      <c r="W144" s="994" t="e">
        <f t="shared" ref="W144" ca="1" si="25">SUM(W145:X146)</f>
        <v>#N/A</v>
      </c>
      <c r="X144" s="994"/>
      <c r="Y144" s="994">
        <f t="shared" ref="Y144" si="26">SUM(Y145:Z146)</f>
        <v>0</v>
      </c>
      <c r="Z144" s="995"/>
    </row>
    <row r="145" spans="1:42" s="463" customFormat="1" ht="13.5" hidden="1" customHeight="1">
      <c r="A145" s="477"/>
      <c r="B145" s="629"/>
      <c r="C145" s="600" t="s">
        <v>109</v>
      </c>
      <c r="D145" s="601"/>
      <c r="E145" s="601"/>
      <c r="F145" s="601"/>
      <c r="G145" s="601"/>
      <c r="H145" s="602"/>
      <c r="I145" s="1124"/>
      <c r="J145" s="1125"/>
      <c r="K145" s="1125"/>
      <c r="L145" s="1200"/>
      <c r="M145" s="553" t="e">
        <f ca="1">-OFFSET(INDIRECT(計算用!$D$3),0,計算用!$D$36)</f>
        <v>#N/A</v>
      </c>
      <c r="N145" s="554"/>
      <c r="O145" s="1001">
        <f>IF(I144="適用",ROUNDDOWN(M145,-1),0)</f>
        <v>0</v>
      </c>
      <c r="P145" s="1002"/>
      <c r="Q145" s="1002">
        <f t="shared" ref="Q145" si="27">IF(G144="適用",ROUNDDOWN(K145,-1),0)</f>
        <v>0</v>
      </c>
      <c r="R145" s="1002"/>
      <c r="S145" s="1002">
        <f t="shared" ref="S145" si="28">IF(I144="適用",ROUNDDOWN(M145,-1),0)</f>
        <v>0</v>
      </c>
      <c r="T145" s="1002"/>
      <c r="U145" s="1002">
        <f t="shared" ref="U145" si="29">IF(K144="適用",ROUNDDOWN(O145,-1),0)</f>
        <v>0</v>
      </c>
      <c r="V145" s="1002"/>
      <c r="W145" s="1002" t="e">
        <f t="shared" ref="W145" ca="1" si="30">IF(M144="適用",ROUNDDOWN(Q145,-1),0)</f>
        <v>#N/A</v>
      </c>
      <c r="X145" s="1002"/>
      <c r="Y145" s="1002">
        <f t="shared" ref="Y145" si="31">IF(O144="適用",ROUNDDOWN(S145,-1),0)</f>
        <v>0</v>
      </c>
      <c r="Z145" s="1003"/>
      <c r="AA145" s="471" t="s">
        <v>151</v>
      </c>
      <c r="AB145" s="472" t="s">
        <v>152</v>
      </c>
      <c r="AC145" s="472" t="s">
        <v>153</v>
      </c>
      <c r="AD145" s="472" t="s">
        <v>154</v>
      </c>
      <c r="AE145" s="472" t="s">
        <v>150</v>
      </c>
    </row>
    <row r="146" spans="1:42" s="231" customFormat="1" ht="13.5" customHeight="1">
      <c r="A146" s="271"/>
      <c r="B146" s="630"/>
      <c r="C146" s="656" t="s">
        <v>10</v>
      </c>
      <c r="D146" s="657"/>
      <c r="E146" s="657"/>
      <c r="F146" s="657"/>
      <c r="G146" s="657"/>
      <c r="H146" s="658"/>
      <c r="I146" s="592"/>
      <c r="J146" s="593"/>
      <c r="K146" s="593"/>
      <c r="L146" s="594"/>
      <c r="M146" s="649" t="e">
        <f ca="1">-OFFSET(INDIRECT(計算用!$D$3),0,計算用!$D$37)*$K$92</f>
        <v>#N/A</v>
      </c>
      <c r="N146" s="650"/>
      <c r="O146" s="651">
        <f>IF(I144="適用",ROUNDDOWN(M146,-1),0)</f>
        <v>0</v>
      </c>
      <c r="P146" s="652"/>
      <c r="Q146" s="652">
        <f t="shared" ref="Q146" si="32">IF(G144="適用",ROUNDDOWN(K146*$K$92,-1),0)</f>
        <v>0</v>
      </c>
      <c r="R146" s="652"/>
      <c r="S146" s="652">
        <f t="shared" ref="S146" si="33">IF(I144="適用",ROUNDDOWN(M146*$K$92,-1),0)</f>
        <v>0</v>
      </c>
      <c r="T146" s="652"/>
      <c r="U146" s="652">
        <f t="shared" ref="U146" si="34">IF(K144="適用",ROUNDDOWN(O146*$K$92,-1),0)</f>
        <v>0</v>
      </c>
      <c r="V146" s="652"/>
      <c r="W146" s="652" t="e">
        <f t="shared" ref="W146" ca="1" si="35">IF(M144="適用",ROUNDDOWN(Q146*$K$92,-1),0)</f>
        <v>#N/A</v>
      </c>
      <c r="X146" s="652"/>
      <c r="Y146" s="652">
        <f t="shared" ref="Y146" si="36">IF(O144="適用",ROUNDDOWN(S146*$K$92,-1),0)</f>
        <v>0</v>
      </c>
      <c r="Z146" s="653"/>
      <c r="AA146" s="238"/>
      <c r="AB146" s="238"/>
      <c r="AC146" s="238"/>
      <c r="AD146" s="238"/>
      <c r="AE146" s="238"/>
    </row>
    <row r="147" spans="1:42" s="231" customFormat="1" ht="13.5" customHeight="1">
      <c r="A147" s="277" t="s">
        <v>48</v>
      </c>
      <c r="B147" s="583" t="s">
        <v>370</v>
      </c>
      <c r="C147" s="584"/>
      <c r="D147" s="584"/>
      <c r="E147" s="584"/>
      <c r="F147" s="584"/>
      <c r="G147" s="584"/>
      <c r="H147" s="585"/>
      <c r="I147" s="586"/>
      <c r="J147" s="587"/>
      <c r="K147" s="587"/>
      <c r="L147" s="588"/>
      <c r="M147" s="595">
        <f ca="1">IFERROR(M148+M149,0)</f>
        <v>0</v>
      </c>
      <c r="N147" s="596"/>
      <c r="O147" s="993">
        <f t="shared" ref="O147" si="37">SUM(O148:P149)</f>
        <v>0</v>
      </c>
      <c r="P147" s="994"/>
      <c r="Q147" s="994">
        <f t="shared" ref="Q147" si="38">SUM(Q148:R149)</f>
        <v>0</v>
      </c>
      <c r="R147" s="994"/>
      <c r="S147" s="994">
        <f t="shared" ref="S147" si="39">SUM(S148:T149)</f>
        <v>0</v>
      </c>
      <c r="T147" s="994"/>
      <c r="U147" s="994">
        <f t="shared" ref="U147" si="40">SUM(U148:V149)</f>
        <v>0</v>
      </c>
      <c r="V147" s="994"/>
      <c r="W147" s="994">
        <f t="shared" ref="W147" ca="1" si="41">SUM(W148:X149)</f>
        <v>0</v>
      </c>
      <c r="X147" s="994"/>
      <c r="Y147" s="994">
        <f t="shared" ref="Y147" si="42">SUM(Y148:Z149)</f>
        <v>0</v>
      </c>
      <c r="Z147" s="995"/>
      <c r="AA147" s="238"/>
      <c r="AB147" s="238"/>
      <c r="AC147" s="238"/>
      <c r="AD147" s="238"/>
      <c r="AE147" s="238"/>
    </row>
    <row r="148" spans="1:42" s="463" customFormat="1" ht="13.5" hidden="1" customHeight="1">
      <c r="A148" s="477"/>
      <c r="B148" s="629"/>
      <c r="C148" s="600" t="s">
        <v>109</v>
      </c>
      <c r="D148" s="601"/>
      <c r="E148" s="601"/>
      <c r="F148" s="601"/>
      <c r="G148" s="601"/>
      <c r="H148" s="602"/>
      <c r="I148" s="589"/>
      <c r="J148" s="590"/>
      <c r="K148" s="590"/>
      <c r="L148" s="591"/>
      <c r="M148" s="553">
        <f ca="1">IFERROR(-OFFSET(INDIRECT(計算用!$D$4),0,計算用!$D$36),0)</f>
        <v>0</v>
      </c>
      <c r="N148" s="554"/>
      <c r="O148" s="1001">
        <f>IF(I144="適用",ROUNDDOWN(M148,-1),0)</f>
        <v>0</v>
      </c>
      <c r="P148" s="1002"/>
      <c r="Q148" s="1002">
        <f t="shared" ref="Q148" si="43">IF(G147="適用",ROUNDDOWN(K148,-1),0)</f>
        <v>0</v>
      </c>
      <c r="R148" s="1002"/>
      <c r="S148" s="1002">
        <f t="shared" ref="S148" si="44">IF(I147="適用",ROUNDDOWN(M148,-1),0)</f>
        <v>0</v>
      </c>
      <c r="T148" s="1002"/>
      <c r="U148" s="1002">
        <f t="shared" ref="U148" si="45">IF(K147="適用",ROUNDDOWN(O148,-1),0)</f>
        <v>0</v>
      </c>
      <c r="V148" s="1002"/>
      <c r="W148" s="1002">
        <f t="shared" ref="W148" ca="1" si="46">IF(M147="適用",ROUNDDOWN(Q148,-1),0)</f>
        <v>0</v>
      </c>
      <c r="X148" s="1002"/>
      <c r="Y148" s="1002">
        <f t="shared" ref="Y148" si="47">IF(O147="適用",ROUNDDOWN(S148,-1),0)</f>
        <v>0</v>
      </c>
      <c r="Z148" s="1003"/>
      <c r="AA148" s="489"/>
    </row>
    <row r="149" spans="1:42" s="231" customFormat="1" ht="13.5" customHeight="1">
      <c r="A149" s="275"/>
      <c r="B149" s="630"/>
      <c r="C149" s="656" t="s">
        <v>10</v>
      </c>
      <c r="D149" s="657"/>
      <c r="E149" s="657"/>
      <c r="F149" s="657"/>
      <c r="G149" s="657"/>
      <c r="H149" s="658"/>
      <c r="I149" s="592"/>
      <c r="J149" s="593"/>
      <c r="K149" s="593"/>
      <c r="L149" s="594"/>
      <c r="M149" s="649">
        <f ca="1">IFERROR(-OFFSET(INDIRECT(計算用!$D$4),0,計算用!$D$37)*$K$92,0)</f>
        <v>0</v>
      </c>
      <c r="N149" s="650"/>
      <c r="O149" s="651">
        <f>IF(I144="適用",ROUNDDOWN(M149,-1),0)</f>
        <v>0</v>
      </c>
      <c r="P149" s="652"/>
      <c r="Q149" s="652">
        <f t="shared" ref="Q149" si="48">IF(G147="適用",ROUNDDOWN(K149*$K$92,-1),0)</f>
        <v>0</v>
      </c>
      <c r="R149" s="652"/>
      <c r="S149" s="652">
        <f t="shared" ref="S149" si="49">IF(I147="適用",ROUNDDOWN(M149*$K$92,-1),0)</f>
        <v>0</v>
      </c>
      <c r="T149" s="652"/>
      <c r="U149" s="652">
        <f t="shared" ref="U149" si="50">IF(K147="適用",ROUNDDOWN(O149*$K$92,-1),0)</f>
        <v>0</v>
      </c>
      <c r="V149" s="652"/>
      <c r="W149" s="652">
        <f t="shared" ref="W149" ca="1" si="51">IF(M147="適用",ROUNDDOWN(Q149*$K$92,-1),0)</f>
        <v>0</v>
      </c>
      <c r="X149" s="652"/>
      <c r="Y149" s="652">
        <f t="shared" ref="Y149" si="52">IF(O147="適用",ROUNDDOWN(S149*$K$92,-1),0)</f>
        <v>0</v>
      </c>
      <c r="Z149" s="653"/>
      <c r="AA149" s="281"/>
    </row>
    <row r="150" spans="1:42" s="231" customFormat="1" ht="13.5" customHeight="1">
      <c r="A150" s="1128" t="s">
        <v>48</v>
      </c>
      <c r="B150" s="583" t="s">
        <v>149</v>
      </c>
      <c r="C150" s="723"/>
      <c r="D150" s="723"/>
      <c r="E150" s="723"/>
      <c r="F150" s="723"/>
      <c r="G150" s="723"/>
      <c r="H150" s="724"/>
      <c r="I150" s="647" t="s">
        <v>155</v>
      </c>
      <c r="J150" s="648"/>
      <c r="K150" s="1190" t="s">
        <v>50</v>
      </c>
      <c r="L150" s="1191"/>
      <c r="M150" s="1188" t="e">
        <f ca="1">-OFFSET(INDIRECT(計算用!$D$5),2,計算用!$D$38+計算用!$D$39)</f>
        <v>#N/A</v>
      </c>
      <c r="N150" s="1189"/>
      <c r="O150" s="566">
        <f>IF($I$151="0日",0,ROUNDDOWN(SUM(O85,O93,O123)*M150,-1))</f>
        <v>0</v>
      </c>
      <c r="P150" s="567"/>
      <c r="Q150" s="567"/>
      <c r="R150" s="568"/>
      <c r="S150" s="654">
        <f>IF($I$151="0日",0,ROUNDDOWN(SUM(S85,S93,S113,O123)*M150,-1))</f>
        <v>0</v>
      </c>
      <c r="T150" s="655"/>
      <c r="U150" s="566">
        <f>IF($I$151="0日",0,ROUNDDOWN(SUM(U85,U93,U124)*M150,-1))</f>
        <v>0</v>
      </c>
      <c r="V150" s="567"/>
      <c r="W150" s="567"/>
      <c r="X150" s="568"/>
      <c r="Y150" s="654">
        <f>IF($I$151="0日",0,ROUNDDOWN(SUM(Y85,Y93,U124)*M150,-1))</f>
        <v>0</v>
      </c>
      <c r="Z150" s="655"/>
    </row>
    <row r="151" spans="1:42" s="231" customFormat="1" ht="13.5" customHeight="1">
      <c r="A151" s="1338"/>
      <c r="B151" s="1135"/>
      <c r="C151" s="710"/>
      <c r="D151" s="710"/>
      <c r="E151" s="710"/>
      <c r="F151" s="710"/>
      <c r="G151" s="710"/>
      <c r="H151" s="711"/>
      <c r="I151" s="564" t="s">
        <v>151</v>
      </c>
      <c r="J151" s="565"/>
      <c r="K151" s="609" t="s">
        <v>51</v>
      </c>
      <c r="L151" s="610"/>
      <c r="M151" s="569"/>
      <c r="N151" s="570"/>
      <c r="O151" s="566">
        <f>IF($I$151="0日",0,ROUNDDOWN(SUM(O86,O94,O123)*M150,-1))</f>
        <v>0</v>
      </c>
      <c r="P151" s="567"/>
      <c r="Q151" s="567"/>
      <c r="R151" s="568"/>
      <c r="S151" s="654">
        <f>IF($I$151="0日",0,ROUNDDOWN(SUM(S86,S94,S114,O123)*M150,-1))</f>
        <v>0</v>
      </c>
      <c r="T151" s="655"/>
      <c r="U151" s="566">
        <f>IF($I$151="0日",0,ROUNDDOWN(SUM(U86,U94,U124)*M150,-1))</f>
        <v>0</v>
      </c>
      <c r="V151" s="567"/>
      <c r="W151" s="567"/>
      <c r="X151" s="568"/>
      <c r="Y151" s="654">
        <f>IF($I$151="0日",0,ROUNDDOWN(SUM(Y86,Y94,U124)*M150,-1))</f>
        <v>0</v>
      </c>
      <c r="Z151" s="655"/>
    </row>
    <row r="152" spans="1:42" s="463" customFormat="1" ht="13.5" hidden="1" customHeight="1">
      <c r="A152" s="477"/>
      <c r="B152" s="629"/>
      <c r="C152" s="962" t="s">
        <v>109</v>
      </c>
      <c r="D152" s="963"/>
      <c r="E152" s="963"/>
      <c r="F152" s="963"/>
      <c r="G152" s="963"/>
      <c r="H152" s="964"/>
      <c r="I152" s="1124"/>
      <c r="J152" s="1200"/>
      <c r="K152" s="603" t="s">
        <v>50</v>
      </c>
      <c r="L152" s="604"/>
      <c r="M152" s="571"/>
      <c r="N152" s="572"/>
      <c r="O152" s="555">
        <f>O150-O154</f>
        <v>0</v>
      </c>
      <c r="P152" s="556"/>
      <c r="Q152" s="556"/>
      <c r="R152" s="557"/>
      <c r="S152" s="553">
        <f t="shared" ref="S152" si="53">S150-S154</f>
        <v>0</v>
      </c>
      <c r="T152" s="554"/>
      <c r="U152" s="555">
        <f>U150-U154</f>
        <v>0</v>
      </c>
      <c r="V152" s="556"/>
      <c r="W152" s="556"/>
      <c r="X152" s="557"/>
      <c r="Y152" s="553">
        <f t="shared" ref="Y152" si="54">Y150-Y154</f>
        <v>0</v>
      </c>
      <c r="Z152" s="554"/>
      <c r="AA152" s="462"/>
      <c r="AB152" s="462"/>
      <c r="AC152" s="462"/>
      <c r="AD152" s="462"/>
      <c r="AE152" s="462"/>
    </row>
    <row r="153" spans="1:42" s="463" customFormat="1" ht="13.5" hidden="1" customHeight="1">
      <c r="A153" s="477"/>
      <c r="B153" s="629"/>
      <c r="C153" s="600"/>
      <c r="D153" s="601"/>
      <c r="E153" s="601"/>
      <c r="F153" s="601"/>
      <c r="G153" s="601"/>
      <c r="H153" s="602"/>
      <c r="I153" s="589"/>
      <c r="J153" s="591"/>
      <c r="K153" s="605" t="s">
        <v>51</v>
      </c>
      <c r="L153" s="606"/>
      <c r="M153" s="571"/>
      <c r="N153" s="572"/>
      <c r="O153" s="555">
        <f t="shared" ref="O153" si="55">O151-O155</f>
        <v>0</v>
      </c>
      <c r="P153" s="556"/>
      <c r="Q153" s="556"/>
      <c r="R153" s="557"/>
      <c r="S153" s="553">
        <f t="shared" ref="S153" si="56">S151-S155</f>
        <v>0</v>
      </c>
      <c r="T153" s="554"/>
      <c r="U153" s="555">
        <f>U151-U155</f>
        <v>0</v>
      </c>
      <c r="V153" s="556"/>
      <c r="W153" s="556"/>
      <c r="X153" s="557"/>
      <c r="Y153" s="553">
        <f t="shared" ref="Y153" si="57">Y151-Y155</f>
        <v>0</v>
      </c>
      <c r="Z153" s="554"/>
      <c r="AA153" s="462"/>
      <c r="AB153" s="462"/>
      <c r="AC153" s="462"/>
      <c r="AD153" s="462"/>
      <c r="AE153" s="462"/>
    </row>
    <row r="154" spans="1:42" s="231" customFormat="1" ht="13.5" customHeight="1">
      <c r="A154" s="271"/>
      <c r="B154" s="629"/>
      <c r="C154" s="656" t="s">
        <v>10</v>
      </c>
      <c r="D154" s="657"/>
      <c r="E154" s="657"/>
      <c r="F154" s="657"/>
      <c r="G154" s="657"/>
      <c r="H154" s="658"/>
      <c r="I154" s="589"/>
      <c r="J154" s="591"/>
      <c r="K154" s="609" t="s">
        <v>50</v>
      </c>
      <c r="L154" s="610"/>
      <c r="M154" s="571"/>
      <c r="N154" s="572"/>
      <c r="O154" s="566">
        <f>IF($I$151="0日",0,ROUNDDOWN(SUM(,O93,O127)*M150,-1))</f>
        <v>0</v>
      </c>
      <c r="P154" s="567"/>
      <c r="Q154" s="567"/>
      <c r="R154" s="568"/>
      <c r="S154" s="654">
        <f>IF($I$151="0日",0,ROUNDDOWN(SUM(S93,S115,O127)*M150,-1))</f>
        <v>0</v>
      </c>
      <c r="T154" s="655"/>
      <c r="U154" s="566">
        <f>IF($I$151="0日",0,ROUNDDOWN(SUM(U93,O127)*M150,-1))</f>
        <v>0</v>
      </c>
      <c r="V154" s="567"/>
      <c r="W154" s="567"/>
      <c r="X154" s="568"/>
      <c r="Y154" s="654">
        <f>IF($I$151="0日",0,ROUNDDOWN(SUM(Y93,O127)*M150,-1))</f>
        <v>0</v>
      </c>
      <c r="Z154" s="655"/>
      <c r="AA154" s="281"/>
    </row>
    <row r="155" spans="1:42" s="231" customFormat="1" ht="13.5" customHeight="1">
      <c r="A155" s="271"/>
      <c r="B155" s="630"/>
      <c r="C155" s="792"/>
      <c r="D155" s="793"/>
      <c r="E155" s="793"/>
      <c r="F155" s="793"/>
      <c r="G155" s="793"/>
      <c r="H155" s="794"/>
      <c r="I155" s="1186"/>
      <c r="J155" s="1337"/>
      <c r="K155" s="1159" t="s">
        <v>51</v>
      </c>
      <c r="L155" s="1160"/>
      <c r="M155" s="573"/>
      <c r="N155" s="574"/>
      <c r="O155" s="578">
        <f>IF($I$151="0日",0,ROUNDDOWN(SUM(,O94,O127)*M150,-1))</f>
        <v>0</v>
      </c>
      <c r="P155" s="579"/>
      <c r="Q155" s="579"/>
      <c r="R155" s="580"/>
      <c r="S155" s="581">
        <f>IF($I$151="0日",0,ROUNDDOWN(SUM(S94,S119,O127)*M150,-1))</f>
        <v>0</v>
      </c>
      <c r="T155" s="582"/>
      <c r="U155" s="578">
        <f>IF($I$151="0日",0,ROUNDDOWN(SUM(U94,O127)*M150,-1))</f>
        <v>0</v>
      </c>
      <c r="V155" s="579"/>
      <c r="W155" s="579"/>
      <c r="X155" s="580"/>
      <c r="Y155" s="581">
        <f>IF($I$151="0日",0,ROUNDDOWN(SUM(Y94,O127)*M150,-1))</f>
        <v>0</v>
      </c>
      <c r="Z155" s="582"/>
      <c r="AA155" s="281"/>
    </row>
    <row r="156" spans="1:42" s="231" customFormat="1" ht="13.5" customHeight="1">
      <c r="A156" s="1128" t="s">
        <v>48</v>
      </c>
      <c r="B156" s="1161" t="s">
        <v>375</v>
      </c>
      <c r="C156" s="1162"/>
      <c r="D156" s="1162"/>
      <c r="E156" s="1162"/>
      <c r="F156" s="1162"/>
      <c r="G156" s="1162"/>
      <c r="H156" s="1163"/>
      <c r="I156" s="1184"/>
      <c r="J156" s="1348"/>
      <c r="K156" s="1231" t="s">
        <v>50</v>
      </c>
      <c r="L156" s="1232"/>
      <c r="M156" s="1385"/>
      <c r="N156" s="1386"/>
      <c r="O156" s="566">
        <f>IF($I$151="0日",0,ROUNDDOWN(SUM(O87,O103,O123)*M150,-1))</f>
        <v>0</v>
      </c>
      <c r="P156" s="567"/>
      <c r="Q156" s="567"/>
      <c r="R156" s="568"/>
      <c r="S156" s="654">
        <f>IF($I$151="0日",0,ROUNDDOWN(SUM(S87,S103,S113,O123)*M150,-1))</f>
        <v>0</v>
      </c>
      <c r="T156" s="655"/>
      <c r="U156" s="566">
        <f>IF($I$151="0日",0,ROUNDDOWN(SUM(U87,U103,U124)*M150,-1))</f>
        <v>0</v>
      </c>
      <c r="V156" s="567"/>
      <c r="W156" s="567"/>
      <c r="X156" s="568"/>
      <c r="Y156" s="654">
        <f>IF($I$151="0日",0,ROUNDDOWN(SUM(Y87,Y103,U124)*M150,-1))</f>
        <v>0</v>
      </c>
      <c r="Z156" s="655"/>
    </row>
    <row r="157" spans="1:42" s="231" customFormat="1" ht="13.5" customHeight="1">
      <c r="A157" s="1338"/>
      <c r="B157" s="1164"/>
      <c r="C157" s="1165"/>
      <c r="D157" s="1165"/>
      <c r="E157" s="1165"/>
      <c r="F157" s="1165"/>
      <c r="G157" s="1165"/>
      <c r="H157" s="1166"/>
      <c r="I157" s="589"/>
      <c r="J157" s="591"/>
      <c r="K157" s="609" t="s">
        <v>51</v>
      </c>
      <c r="L157" s="610"/>
      <c r="M157" s="571"/>
      <c r="N157" s="572"/>
      <c r="O157" s="566">
        <f>IF($I$151="0日",0,ROUNDDOWN(SUM(O88,O104,O123)*M150,-1))</f>
        <v>0</v>
      </c>
      <c r="P157" s="567"/>
      <c r="Q157" s="567"/>
      <c r="R157" s="568"/>
      <c r="S157" s="654">
        <f>IF($I$151="0日",0,ROUNDDOWN(SUM(S88,S104,S113,O123)*M150,-1))</f>
        <v>0</v>
      </c>
      <c r="T157" s="655"/>
      <c r="U157" s="566">
        <f>IF($I$151="0日",0,ROUNDDOWN(SUM(U88,U104,U124)*M150,-1))</f>
        <v>0</v>
      </c>
      <c r="V157" s="567"/>
      <c r="W157" s="567"/>
      <c r="X157" s="568"/>
      <c r="Y157" s="654">
        <f>IF($I$151="0日",0,ROUNDDOWN(SUM(Y88,Y104,U124)*M150,-1))</f>
        <v>0</v>
      </c>
      <c r="Z157" s="655"/>
    </row>
    <row r="158" spans="1:42" s="463" customFormat="1" ht="13.5" hidden="1" customHeight="1">
      <c r="A158" s="477"/>
      <c r="B158" s="629"/>
      <c r="C158" s="962" t="s">
        <v>109</v>
      </c>
      <c r="D158" s="963"/>
      <c r="E158" s="963"/>
      <c r="F158" s="963"/>
      <c r="G158" s="963"/>
      <c r="H158" s="964"/>
      <c r="I158" s="589"/>
      <c r="J158" s="591"/>
      <c r="K158" s="603" t="s">
        <v>50</v>
      </c>
      <c r="L158" s="604"/>
      <c r="M158" s="571"/>
      <c r="N158" s="572"/>
      <c r="O158" s="555">
        <f>O156-O160</f>
        <v>0</v>
      </c>
      <c r="P158" s="556"/>
      <c r="Q158" s="556"/>
      <c r="R158" s="557"/>
      <c r="S158" s="553">
        <f t="shared" ref="S158:S159" si="58">S156-S160</f>
        <v>0</v>
      </c>
      <c r="T158" s="554"/>
      <c r="U158" s="555">
        <f>U156-U160</f>
        <v>0</v>
      </c>
      <c r="V158" s="556"/>
      <c r="W158" s="556"/>
      <c r="X158" s="557"/>
      <c r="Y158" s="553">
        <f t="shared" ref="Y158:Y159" si="59">Y156-Y160</f>
        <v>0</v>
      </c>
      <c r="Z158" s="554"/>
      <c r="AA158" s="462"/>
      <c r="AB158" s="462"/>
      <c r="AC158" s="462"/>
      <c r="AD158" s="462"/>
      <c r="AE158" s="462"/>
      <c r="AF158" s="462"/>
      <c r="AG158" s="462"/>
      <c r="AH158" s="462"/>
      <c r="AI158" s="462"/>
      <c r="AJ158" s="462"/>
      <c r="AK158" s="462"/>
      <c r="AL158" s="462"/>
      <c r="AM158" s="462"/>
      <c r="AN158" s="462"/>
      <c r="AO158" s="462"/>
      <c r="AP158" s="462"/>
    </row>
    <row r="159" spans="1:42" s="463" customFormat="1" ht="13.5" hidden="1" customHeight="1">
      <c r="A159" s="477"/>
      <c r="B159" s="629"/>
      <c r="C159" s="600"/>
      <c r="D159" s="601"/>
      <c r="E159" s="601"/>
      <c r="F159" s="601"/>
      <c r="G159" s="601"/>
      <c r="H159" s="602"/>
      <c r="I159" s="589"/>
      <c r="J159" s="591"/>
      <c r="K159" s="605" t="s">
        <v>51</v>
      </c>
      <c r="L159" s="606"/>
      <c r="M159" s="571"/>
      <c r="N159" s="572"/>
      <c r="O159" s="555">
        <f t="shared" ref="O159" si="60">O157-O161</f>
        <v>0</v>
      </c>
      <c r="P159" s="556"/>
      <c r="Q159" s="556"/>
      <c r="R159" s="557"/>
      <c r="S159" s="553">
        <f t="shared" si="58"/>
        <v>0</v>
      </c>
      <c r="T159" s="554"/>
      <c r="U159" s="555">
        <f>U157-U161</f>
        <v>0</v>
      </c>
      <c r="V159" s="556"/>
      <c r="W159" s="556"/>
      <c r="X159" s="557"/>
      <c r="Y159" s="553">
        <f t="shared" si="59"/>
        <v>0</v>
      </c>
      <c r="Z159" s="554"/>
      <c r="AA159" s="462"/>
      <c r="AB159" s="462"/>
      <c r="AC159" s="462"/>
      <c r="AD159" s="462"/>
      <c r="AE159" s="462"/>
      <c r="AF159" s="462"/>
      <c r="AG159" s="462"/>
      <c r="AH159" s="462"/>
      <c r="AI159" s="462"/>
      <c r="AJ159" s="462"/>
      <c r="AK159" s="462"/>
      <c r="AL159" s="462"/>
      <c r="AM159" s="462"/>
    </row>
    <row r="160" spans="1:42" s="231" customFormat="1" ht="13.5" customHeight="1">
      <c r="A160" s="271"/>
      <c r="B160" s="629"/>
      <c r="C160" s="656" t="s">
        <v>10</v>
      </c>
      <c r="D160" s="657"/>
      <c r="E160" s="657"/>
      <c r="F160" s="657"/>
      <c r="G160" s="657"/>
      <c r="H160" s="658"/>
      <c r="I160" s="589"/>
      <c r="J160" s="591"/>
      <c r="K160" s="609" t="s">
        <v>50</v>
      </c>
      <c r="L160" s="610"/>
      <c r="M160" s="571"/>
      <c r="N160" s="572"/>
      <c r="O160" s="566">
        <f>IF($I$151="0日",0,ROUNDDOWN(SUM(O103,O127)*M150,-1))</f>
        <v>0</v>
      </c>
      <c r="P160" s="567"/>
      <c r="Q160" s="567"/>
      <c r="R160" s="568"/>
      <c r="S160" s="654">
        <f>IF($I$151="0日",0,ROUNDDOWN(SUM(S103,S115,O127)*M150,-1))</f>
        <v>0</v>
      </c>
      <c r="T160" s="655"/>
      <c r="U160" s="566">
        <f>IF($I$151="0日",0,ROUNDDOWN(SUM(U103,O127)*M150,-1))</f>
        <v>0</v>
      </c>
      <c r="V160" s="567"/>
      <c r="W160" s="567"/>
      <c r="X160" s="568"/>
      <c r="Y160" s="654">
        <f>IF($I$151="0日",0,ROUNDDOWN(SUM(Y103,O127)*M150,-1))</f>
        <v>0</v>
      </c>
      <c r="Z160" s="655"/>
      <c r="AA160" s="238"/>
      <c r="AB160" s="238"/>
      <c r="AC160" s="238"/>
      <c r="AD160" s="238"/>
      <c r="AE160" s="238"/>
    </row>
    <row r="161" spans="1:42" s="231" customFormat="1" ht="13.5" customHeight="1">
      <c r="A161" s="275"/>
      <c r="B161" s="630"/>
      <c r="C161" s="792"/>
      <c r="D161" s="793"/>
      <c r="E161" s="793"/>
      <c r="F161" s="793"/>
      <c r="G161" s="793"/>
      <c r="H161" s="794"/>
      <c r="I161" s="1186"/>
      <c r="J161" s="1337"/>
      <c r="K161" s="900" t="s">
        <v>51</v>
      </c>
      <c r="L161" s="901"/>
      <c r="M161" s="1387"/>
      <c r="N161" s="1388"/>
      <c r="O161" s="902">
        <f>IF($I$151="0日",0,ROUNDDOWN(SUM(O104,O127)*M150,-1))</f>
        <v>0</v>
      </c>
      <c r="P161" s="903"/>
      <c r="Q161" s="903"/>
      <c r="R161" s="904"/>
      <c r="S161" s="905">
        <f>IF($I$151="0日",0,ROUNDDOWN(SUM(S104,S115,O127)*M150,-1))</f>
        <v>0</v>
      </c>
      <c r="T161" s="906"/>
      <c r="U161" s="902">
        <f>IF($I$151="0日",0,ROUNDDOWN(SUM(U104,O127)*M150,-1))</f>
        <v>0</v>
      </c>
      <c r="V161" s="903"/>
      <c r="W161" s="903"/>
      <c r="X161" s="904"/>
      <c r="Y161" s="905">
        <f>IF($I$151="0日",0,ROUNDDOWN(SUM(Y104,O127)*M150,-1))</f>
        <v>0</v>
      </c>
      <c r="Z161" s="906"/>
      <c r="AA161" s="281"/>
    </row>
    <row r="162" spans="1:42" s="231" customFormat="1" ht="13.5" customHeight="1">
      <c r="A162" s="1128" t="s">
        <v>48</v>
      </c>
      <c r="B162" s="1161" t="s">
        <v>12</v>
      </c>
      <c r="C162" s="1162"/>
      <c r="D162" s="1162"/>
      <c r="E162" s="1162"/>
      <c r="F162" s="1162"/>
      <c r="G162" s="1162"/>
      <c r="H162" s="1163"/>
      <c r="I162" s="1170" t="s">
        <v>108</v>
      </c>
      <c r="J162" s="1171"/>
      <c r="K162" s="1171"/>
      <c r="L162" s="1172"/>
      <c r="M162" s="1173">
        <v>0</v>
      </c>
      <c r="N162" s="1174"/>
      <c r="O162" s="1175"/>
      <c r="P162" s="1176"/>
      <c r="Q162" s="1176"/>
      <c r="R162" s="1176"/>
      <c r="S162" s="1176"/>
      <c r="T162" s="1176"/>
      <c r="U162" s="1176"/>
      <c r="V162" s="1176"/>
      <c r="W162" s="1176"/>
      <c r="X162" s="1176"/>
      <c r="Y162" s="1176"/>
      <c r="Z162" s="1177"/>
      <c r="AA162" s="281"/>
    </row>
    <row r="163" spans="1:42" s="231" customFormat="1" ht="13.5" customHeight="1">
      <c r="A163" s="1338"/>
      <c r="B163" s="1164"/>
      <c r="C163" s="1165"/>
      <c r="D163" s="1165"/>
      <c r="E163" s="1165"/>
      <c r="F163" s="1165"/>
      <c r="G163" s="1165"/>
      <c r="H163" s="1166"/>
      <c r="I163" s="589"/>
      <c r="J163" s="591"/>
      <c r="K163" s="1190" t="s">
        <v>50</v>
      </c>
      <c r="L163" s="1191"/>
      <c r="M163" s="631"/>
      <c r="N163" s="632"/>
      <c r="O163" s="561">
        <f>IF(I162="適用",ROUNDDOWN(SUM(O85,O93,O116,O119,O123,O128,O129,O131,O144,O150)*M162,-1),0)</f>
        <v>0</v>
      </c>
      <c r="P163" s="562"/>
      <c r="Q163" s="562"/>
      <c r="R163" s="563"/>
      <c r="S163" s="965">
        <f>IF(I162="適用",ROUNDDOWN(SUM(S85,S93,S113,O119,O123,O128,O129,O131,O144,S150)*M162,-1),0)</f>
        <v>0</v>
      </c>
      <c r="T163" s="966"/>
      <c r="U163" s="561">
        <f>IF(I162="適用",ROUNDDOWN(SUM(U85,U93,O119,U124,O128,O129,O131,O144,U150)*M162,-1),0)</f>
        <v>0</v>
      </c>
      <c r="V163" s="562"/>
      <c r="W163" s="562">
        <f t="shared" ref="W163:W164" si="61">ROUNDDOWN(Q178*$K$92,-1)</f>
        <v>0</v>
      </c>
      <c r="X163" s="563"/>
      <c r="Y163" s="965">
        <f>IF(I162="適用",ROUNDDOWN(SUM(Y85,Y93,O119,U124,O128,O129,O131,O144,Y150)*M162,-1),0)</f>
        <v>0</v>
      </c>
      <c r="Z163" s="966"/>
    </row>
    <row r="164" spans="1:42" s="231" customFormat="1" ht="13.5" customHeight="1">
      <c r="A164" s="1338"/>
      <c r="B164" s="1164"/>
      <c r="C164" s="1165"/>
      <c r="D164" s="1165"/>
      <c r="E164" s="1165"/>
      <c r="F164" s="1165"/>
      <c r="G164" s="1165"/>
      <c r="H164" s="1166"/>
      <c r="I164" s="589"/>
      <c r="J164" s="591"/>
      <c r="K164" s="1231" t="s">
        <v>51</v>
      </c>
      <c r="L164" s="1232"/>
      <c r="M164" s="631"/>
      <c r="N164" s="632"/>
      <c r="O164" s="566">
        <f>IF(I162="適用",ROUNDDOWN(SUM(O86,O94,O116,O119,O123,O128,O129,O131,O144,O151)*M162,-1),0)</f>
        <v>0</v>
      </c>
      <c r="P164" s="567"/>
      <c r="Q164" s="567"/>
      <c r="R164" s="568"/>
      <c r="S164" s="654">
        <f>IF(I162="適用",ROUNDDOWN(SUM(S86,S94,S113,O119,O123,O128,O129,O131,O144,S151)*M162,-1),0)</f>
        <v>0</v>
      </c>
      <c r="T164" s="655"/>
      <c r="U164" s="566">
        <f>IF(I162="適用",ROUNDDOWN(SUM(U86,U94,O119,U124,O128,O129,O131,O144,U151)*M162,-1),0)</f>
        <v>0</v>
      </c>
      <c r="V164" s="567"/>
      <c r="W164" s="567">
        <f t="shared" si="61"/>
        <v>0</v>
      </c>
      <c r="X164" s="568"/>
      <c r="Y164" s="654">
        <f>IF(I162="適用",ROUNDDOWN(SUM(Y86,Y94,O119,U124,O128,O129,O131,O144,Y151)*M162,-1),0)</f>
        <v>0</v>
      </c>
      <c r="Z164" s="655"/>
      <c r="AA164" s="238"/>
      <c r="AB164" s="238"/>
      <c r="AC164" s="238"/>
      <c r="AD164" s="238"/>
      <c r="AE164" s="238"/>
      <c r="AF164" s="238"/>
      <c r="AG164" s="238"/>
      <c r="AH164" s="238"/>
      <c r="AI164" s="238"/>
      <c r="AJ164" s="238"/>
      <c r="AK164" s="238"/>
      <c r="AL164" s="238"/>
      <c r="AM164" s="238"/>
      <c r="AN164" s="238"/>
      <c r="AO164" s="238"/>
      <c r="AP164" s="238"/>
    </row>
    <row r="165" spans="1:42" s="463" customFormat="1" ht="13.5" hidden="1" customHeight="1">
      <c r="A165" s="477"/>
      <c r="B165" s="629"/>
      <c r="C165" s="597" t="s">
        <v>109</v>
      </c>
      <c r="D165" s="598"/>
      <c r="E165" s="598"/>
      <c r="F165" s="598"/>
      <c r="G165" s="598"/>
      <c r="H165" s="599"/>
      <c r="I165" s="589"/>
      <c r="J165" s="591"/>
      <c r="K165" s="603" t="s">
        <v>50</v>
      </c>
      <c r="L165" s="604"/>
      <c r="M165" s="631"/>
      <c r="N165" s="632"/>
      <c r="O165" s="555">
        <f>O163-O167</f>
        <v>0</v>
      </c>
      <c r="P165" s="556"/>
      <c r="Q165" s="556"/>
      <c r="R165" s="557"/>
      <c r="S165" s="553">
        <f t="shared" ref="S165:S166" si="62">S163-S167</f>
        <v>0</v>
      </c>
      <c r="T165" s="554"/>
      <c r="U165" s="555">
        <f>U163-U167</f>
        <v>0</v>
      </c>
      <c r="V165" s="556"/>
      <c r="W165" s="556"/>
      <c r="X165" s="557"/>
      <c r="Y165" s="553">
        <f t="shared" ref="Y165:Y166" si="63">Y163-Y167</f>
        <v>0</v>
      </c>
      <c r="Z165" s="554"/>
      <c r="AA165" s="462"/>
      <c r="AB165" s="462"/>
      <c r="AC165" s="462"/>
      <c r="AD165" s="462"/>
      <c r="AE165" s="462"/>
      <c r="AF165" s="462"/>
      <c r="AG165" s="462"/>
      <c r="AH165" s="462"/>
      <c r="AI165" s="462"/>
      <c r="AJ165" s="462"/>
      <c r="AK165" s="462"/>
      <c r="AL165" s="462"/>
      <c r="AM165" s="462"/>
    </row>
    <row r="166" spans="1:42" s="463" customFormat="1" ht="13.5" hidden="1" customHeight="1">
      <c r="A166" s="477"/>
      <c r="B166" s="629"/>
      <c r="C166" s="600"/>
      <c r="D166" s="601"/>
      <c r="E166" s="601"/>
      <c r="F166" s="601"/>
      <c r="G166" s="601"/>
      <c r="H166" s="602"/>
      <c r="I166" s="589"/>
      <c r="J166" s="591"/>
      <c r="K166" s="605" t="s">
        <v>51</v>
      </c>
      <c r="L166" s="606"/>
      <c r="M166" s="631"/>
      <c r="N166" s="632"/>
      <c r="O166" s="555">
        <f t="shared" ref="O166" si="64">O164-O168</f>
        <v>0</v>
      </c>
      <c r="P166" s="556"/>
      <c r="Q166" s="556"/>
      <c r="R166" s="557"/>
      <c r="S166" s="553">
        <f t="shared" si="62"/>
        <v>0</v>
      </c>
      <c r="T166" s="554"/>
      <c r="U166" s="555">
        <f>U164-U168</f>
        <v>0</v>
      </c>
      <c r="V166" s="556"/>
      <c r="W166" s="556"/>
      <c r="X166" s="557"/>
      <c r="Y166" s="553">
        <f t="shared" si="63"/>
        <v>0</v>
      </c>
      <c r="Z166" s="554"/>
      <c r="AA166" s="462"/>
      <c r="AB166" s="462"/>
      <c r="AC166" s="462"/>
      <c r="AD166" s="462"/>
      <c r="AE166" s="462"/>
    </row>
    <row r="167" spans="1:42" s="231" customFormat="1" ht="13.5" customHeight="1">
      <c r="A167" s="271"/>
      <c r="B167" s="629"/>
      <c r="C167" s="656" t="s">
        <v>10</v>
      </c>
      <c r="D167" s="657"/>
      <c r="E167" s="657"/>
      <c r="F167" s="657"/>
      <c r="G167" s="657"/>
      <c r="H167" s="658"/>
      <c r="I167" s="589"/>
      <c r="J167" s="591"/>
      <c r="K167" s="609" t="s">
        <v>50</v>
      </c>
      <c r="L167" s="610"/>
      <c r="M167" s="631"/>
      <c r="N167" s="632"/>
      <c r="O167" s="566">
        <f>IF(I162="適用",ROUNDDOWN(SUM(O93,O118,O122,O127,O133,O146,O154)*M162,-1),0)</f>
        <v>0</v>
      </c>
      <c r="P167" s="567"/>
      <c r="Q167" s="567"/>
      <c r="R167" s="568"/>
      <c r="S167" s="654">
        <f>IF(I162="適用",ROUNDDOWN(SUM(S93,S115,O122,O127,O133,O146,S154)*M162,-1),0)</f>
        <v>0</v>
      </c>
      <c r="T167" s="655"/>
      <c r="U167" s="566">
        <f>IF(I162="適用",ROUNDDOWN(SUM(U93,O122,O127,O133,O146,U154)*M162,-1),0)</f>
        <v>0</v>
      </c>
      <c r="V167" s="567"/>
      <c r="W167" s="567"/>
      <c r="X167" s="568"/>
      <c r="Y167" s="654">
        <f>IF(I162="適用",ROUNDDOWN(SUM(Y93,O122,O127,O133,O146,Y154)*M162,-1),0)</f>
        <v>0</v>
      </c>
      <c r="Z167" s="655"/>
      <c r="AA167" s="281"/>
    </row>
    <row r="168" spans="1:42" s="231" customFormat="1" ht="13.5" customHeight="1">
      <c r="A168" s="275"/>
      <c r="B168" s="630"/>
      <c r="C168" s="792"/>
      <c r="D168" s="793"/>
      <c r="E168" s="793"/>
      <c r="F168" s="793"/>
      <c r="G168" s="793"/>
      <c r="H168" s="794"/>
      <c r="I168" s="1186"/>
      <c r="J168" s="1337"/>
      <c r="K168" s="900" t="s">
        <v>51</v>
      </c>
      <c r="L168" s="901"/>
      <c r="M168" s="633"/>
      <c r="N168" s="634"/>
      <c r="O168" s="902">
        <f>IF(I162="適用",ROUNDDOWN(SUM(O94,O118,O122,O127,O146,O155)*M162,-1),0)</f>
        <v>0</v>
      </c>
      <c r="P168" s="903"/>
      <c r="Q168" s="903"/>
      <c r="R168" s="904"/>
      <c r="S168" s="905">
        <f>IF(I162="適用",ROUNDDOWN(SUM(S94,S115,O122,O127,O133,O146,S155)*M162,-1),0)</f>
        <v>0</v>
      </c>
      <c r="T168" s="906"/>
      <c r="U168" s="902">
        <f>IF(I162="適用",ROUNDDOWN(SUM(U94,O122,O127,O133,O146,U155)*M162,-1),0)</f>
        <v>0</v>
      </c>
      <c r="V168" s="903"/>
      <c r="W168" s="903"/>
      <c r="X168" s="904"/>
      <c r="Y168" s="905">
        <f>IF(I162="適用",ROUNDDOWN(SUM(Y94,O122,O127,O133,O146,Y155)*M162,-1),0)</f>
        <v>0</v>
      </c>
      <c r="Z168" s="906"/>
      <c r="AA168" s="281"/>
    </row>
    <row r="169" spans="1:42" s="463" customFormat="1" ht="13.5" hidden="1" customHeight="1">
      <c r="A169" s="1339" t="s">
        <v>48</v>
      </c>
      <c r="B169" s="1248" t="s">
        <v>371</v>
      </c>
      <c r="C169" s="827"/>
      <c r="D169" s="827"/>
      <c r="E169" s="827"/>
      <c r="F169" s="827"/>
      <c r="G169" s="827"/>
      <c r="H169" s="828"/>
      <c r="I169" s="1344"/>
      <c r="J169" s="1345"/>
      <c r="K169" s="1222" t="s">
        <v>50</v>
      </c>
      <c r="L169" s="1223"/>
      <c r="M169" s="1345"/>
      <c r="N169" s="1350"/>
      <c r="O169" s="555">
        <f>IF(I162="適用",ROUNDDOWN(SUM(O87,O103,O119,O123,O128,O129,O131,O138,O147,O156)*M162,-1),0)</f>
        <v>0</v>
      </c>
      <c r="P169" s="556"/>
      <c r="Q169" s="556"/>
      <c r="R169" s="557"/>
      <c r="S169" s="638">
        <f>IF(I162="適用",ROUNDDOWN(SUM(S87,S103,S113,O119,O123,O128,O129,O131,S138,O147,S156)*M162,-1),0)</f>
        <v>0</v>
      </c>
      <c r="T169" s="639"/>
      <c r="U169" s="555">
        <f>IF(I162="適用",ROUNDDOWN(SUM(U87,U103,O119,U124,O128,O129,O131,U138,O147,U156)*M162,-1),0)</f>
        <v>0</v>
      </c>
      <c r="V169" s="556"/>
      <c r="W169" s="556"/>
      <c r="X169" s="557"/>
      <c r="Y169" s="638">
        <f>IF(I162="適用",ROUNDDOWN(SUM(Y87,Y103,O119,U124,O128,O129,O131,Y138,O147,Y156)*M162,-1),0)</f>
        <v>0</v>
      </c>
      <c r="Z169" s="639"/>
    </row>
    <row r="170" spans="1:42" s="463" customFormat="1" ht="13.5" hidden="1" customHeight="1">
      <c r="A170" s="1340"/>
      <c r="B170" s="1248"/>
      <c r="C170" s="827"/>
      <c r="D170" s="827"/>
      <c r="E170" s="827"/>
      <c r="F170" s="827"/>
      <c r="G170" s="827"/>
      <c r="H170" s="828"/>
      <c r="I170" s="1344"/>
      <c r="J170" s="1345"/>
      <c r="K170" s="603" t="s">
        <v>51</v>
      </c>
      <c r="L170" s="604"/>
      <c r="M170" s="1345"/>
      <c r="N170" s="1350"/>
      <c r="O170" s="555">
        <f>IF(I162="適用",ROUNDDOWN(SUM(O88,O104,O119,O123,O128,O129,O131,O139,O147,O157)*M162,-1),0)</f>
        <v>0</v>
      </c>
      <c r="P170" s="556"/>
      <c r="Q170" s="556"/>
      <c r="R170" s="557"/>
      <c r="S170" s="553">
        <f>IF(I162="適用",ROUNDDOWN(SUM(S88,S104,S113,O119,O123,O128,O129,O131,S139,O147,S157)*M162,-1),0)</f>
        <v>0</v>
      </c>
      <c r="T170" s="554"/>
      <c r="U170" s="555">
        <f>IF(I162="適用",ROUNDDOWN(SUM(U88,U104,O119,U124,O128,O129,O131,U139,O147,U157)*M162,-1),0)</f>
        <v>0</v>
      </c>
      <c r="V170" s="556"/>
      <c r="W170" s="556"/>
      <c r="X170" s="557"/>
      <c r="Y170" s="553">
        <f>IF(I162="適用",ROUNDDOWN(SUM(Y88,Y104,O119,U124,O128,O129,O131,Y139,O147,Y157)*M162,-1),0)</f>
        <v>0</v>
      </c>
      <c r="Z170" s="554"/>
    </row>
    <row r="171" spans="1:42" s="463" customFormat="1" ht="13.5" hidden="1" customHeight="1">
      <c r="A171" s="477"/>
      <c r="B171" s="640"/>
      <c r="C171" s="597" t="s">
        <v>109</v>
      </c>
      <c r="D171" s="598"/>
      <c r="E171" s="598"/>
      <c r="F171" s="598"/>
      <c r="G171" s="598"/>
      <c r="H171" s="599"/>
      <c r="I171" s="1344"/>
      <c r="J171" s="1345"/>
      <c r="K171" s="603" t="s">
        <v>50</v>
      </c>
      <c r="L171" s="604"/>
      <c r="M171" s="1345"/>
      <c r="N171" s="1350"/>
      <c r="O171" s="555">
        <f>O169-O173</f>
        <v>0</v>
      </c>
      <c r="P171" s="556"/>
      <c r="Q171" s="556"/>
      <c r="R171" s="557"/>
      <c r="S171" s="553">
        <f t="shared" ref="S171:S172" si="65">S169-S173</f>
        <v>0</v>
      </c>
      <c r="T171" s="554"/>
      <c r="U171" s="555">
        <f>U169-U173</f>
        <v>0</v>
      </c>
      <c r="V171" s="556"/>
      <c r="W171" s="556"/>
      <c r="X171" s="557"/>
      <c r="Y171" s="553">
        <f t="shared" ref="Y171:Y172" si="66">Y169-Y173</f>
        <v>0</v>
      </c>
      <c r="Z171" s="554"/>
    </row>
    <row r="172" spans="1:42" s="463" customFormat="1" ht="13.5" hidden="1" customHeight="1">
      <c r="A172" s="477"/>
      <c r="B172" s="640"/>
      <c r="C172" s="600"/>
      <c r="D172" s="601"/>
      <c r="E172" s="601"/>
      <c r="F172" s="601"/>
      <c r="G172" s="601"/>
      <c r="H172" s="602"/>
      <c r="I172" s="1344"/>
      <c r="J172" s="1345"/>
      <c r="K172" s="605" t="s">
        <v>51</v>
      </c>
      <c r="L172" s="606"/>
      <c r="M172" s="1345"/>
      <c r="N172" s="1350"/>
      <c r="O172" s="555">
        <f t="shared" ref="O172" si="67">O170-O174</f>
        <v>0</v>
      </c>
      <c r="P172" s="556"/>
      <c r="Q172" s="556"/>
      <c r="R172" s="557"/>
      <c r="S172" s="553">
        <f t="shared" si="65"/>
        <v>0</v>
      </c>
      <c r="T172" s="554"/>
      <c r="U172" s="555">
        <f>U170-U174</f>
        <v>0</v>
      </c>
      <c r="V172" s="556"/>
      <c r="W172" s="556"/>
      <c r="X172" s="557"/>
      <c r="Y172" s="553">
        <f t="shared" si="66"/>
        <v>0</v>
      </c>
      <c r="Z172" s="554"/>
      <c r="AA172" s="462"/>
    </row>
    <row r="173" spans="1:42" s="463" customFormat="1" ht="13.5" hidden="1" customHeight="1">
      <c r="A173" s="477"/>
      <c r="B173" s="640"/>
      <c r="C173" s="1066" t="s">
        <v>10</v>
      </c>
      <c r="D173" s="827"/>
      <c r="E173" s="827"/>
      <c r="F173" s="827"/>
      <c r="G173" s="827"/>
      <c r="H173" s="828"/>
      <c r="I173" s="1344"/>
      <c r="J173" s="1345"/>
      <c r="K173" s="605" t="s">
        <v>50</v>
      </c>
      <c r="L173" s="606"/>
      <c r="M173" s="1345"/>
      <c r="N173" s="1350"/>
      <c r="O173" s="555">
        <f>IF(I162="適用",ROUNDDOWN(SUM(O103,O122,O127,O133,O142,O146,O160)*M162,-1),0)</f>
        <v>0</v>
      </c>
      <c r="P173" s="556"/>
      <c r="Q173" s="556"/>
      <c r="R173" s="557"/>
      <c r="S173" s="553">
        <f>IF(I162="適用",ROUNDDOWN(SUM(S103,S115,O122,O127,O133,S142,O146,S160)*M162,-1),0)</f>
        <v>0</v>
      </c>
      <c r="T173" s="554"/>
      <c r="U173" s="555">
        <f>IF(I162="適用",ROUNDDOWN(SUM(U103,O122,O127,O133,U142,O146,U160)*M162,-1),0)</f>
        <v>0</v>
      </c>
      <c r="V173" s="556"/>
      <c r="W173" s="556"/>
      <c r="X173" s="557"/>
      <c r="Y173" s="553">
        <f>IF(I162="適用",ROUNDDOWN(SUM(Y103,O122,O127,O133,Y142,O146,Y160)*M162,-1),0)</f>
        <v>0</v>
      </c>
      <c r="Z173" s="554"/>
    </row>
    <row r="174" spans="1:42" s="463" customFormat="1" ht="13.5" hidden="1" customHeight="1">
      <c r="A174" s="490"/>
      <c r="B174" s="641"/>
      <c r="C174" s="1341"/>
      <c r="D174" s="1342"/>
      <c r="E174" s="1342"/>
      <c r="F174" s="1342"/>
      <c r="G174" s="1342"/>
      <c r="H174" s="1343"/>
      <c r="I174" s="1346"/>
      <c r="J174" s="1347"/>
      <c r="K174" s="926" t="s">
        <v>51</v>
      </c>
      <c r="L174" s="927"/>
      <c r="M174" s="1347"/>
      <c r="N174" s="1351"/>
      <c r="O174" s="555">
        <f>IF(I162="適用",ROUNDDOWN(SUM(O104,O122,O127,O133,O143,O146,O161)*M162,-1),0)</f>
        <v>0</v>
      </c>
      <c r="P174" s="556"/>
      <c r="Q174" s="556"/>
      <c r="R174" s="557"/>
      <c r="S174" s="553">
        <f>IF(I162="適用",ROUNDDOWN(SUM(S104,S115,O122,O127,O133,S143,O146,S161)*M162,-1),0)</f>
        <v>0</v>
      </c>
      <c r="T174" s="554"/>
      <c r="U174" s="555">
        <f>IF(I162="適用",ROUNDDOWN(SUM(U104,O122,O127,O133,U143,O146,U161)*M162,-1),0)</f>
        <v>0</v>
      </c>
      <c r="V174" s="556"/>
      <c r="W174" s="556"/>
      <c r="X174" s="557"/>
      <c r="Y174" s="553">
        <f>IF(I162="適用",ROUNDDOWN(SUM(Y104,O122,O127,O133,Y143,O146,Y161)*M162,-1),0)</f>
        <v>0</v>
      </c>
      <c r="Z174" s="554"/>
    </row>
    <row r="175" spans="1:42" s="231" customFormat="1" ht="13.5" customHeight="1">
      <c r="A175" s="266"/>
      <c r="B175" s="266"/>
      <c r="C175" s="266"/>
      <c r="D175" s="266"/>
      <c r="E175" s="266"/>
      <c r="F175" s="266"/>
      <c r="G175" s="266"/>
      <c r="H175" s="266"/>
      <c r="I175" s="267"/>
      <c r="J175" s="267"/>
      <c r="K175" s="267"/>
      <c r="L175" s="267"/>
      <c r="M175" s="267"/>
      <c r="N175" s="267"/>
      <c r="O175" s="268"/>
      <c r="P175" s="268"/>
      <c r="Q175" s="268"/>
      <c r="R175" s="268"/>
      <c r="S175" s="268"/>
      <c r="T175" s="268"/>
      <c r="U175" s="268"/>
      <c r="V175" s="268"/>
      <c r="W175" s="268"/>
      <c r="X175" s="268"/>
      <c r="Y175" s="268"/>
      <c r="Z175" s="268"/>
    </row>
    <row r="176" spans="1:42" s="231" customFormat="1" ht="13.5" customHeight="1">
      <c r="A176" s="269" t="s">
        <v>434</v>
      </c>
      <c r="B176" s="269"/>
      <c r="C176" s="269"/>
      <c r="D176" s="269"/>
      <c r="E176" s="269"/>
      <c r="F176" s="269"/>
      <c r="G176" s="269"/>
      <c r="H176" s="269"/>
      <c r="I176" s="269"/>
      <c r="J176" s="269"/>
      <c r="K176" s="269"/>
      <c r="L176" s="269"/>
      <c r="M176" s="269"/>
      <c r="N176" s="269"/>
      <c r="O176" s="269"/>
      <c r="P176" s="269"/>
      <c r="Q176" s="269"/>
      <c r="R176" s="269"/>
      <c r="S176" s="269"/>
      <c r="T176" s="269"/>
      <c r="U176" s="269"/>
      <c r="V176" s="269"/>
      <c r="W176" s="269"/>
      <c r="X176" s="269"/>
      <c r="Y176" s="269"/>
      <c r="Z176" s="269"/>
      <c r="AA176" s="265" t="s">
        <v>108</v>
      </c>
      <c r="AB176" s="254" t="s">
        <v>113</v>
      </c>
      <c r="AC176" s="254" t="s">
        <v>114</v>
      </c>
    </row>
    <row r="177" spans="1:127" s="231" customFormat="1" ht="13.5" customHeight="1">
      <c r="A177" s="620" t="s">
        <v>5</v>
      </c>
      <c r="B177" s="996"/>
      <c r="C177" s="996"/>
      <c r="D177" s="996"/>
      <c r="E177" s="996"/>
      <c r="F177" s="996"/>
      <c r="G177" s="996"/>
      <c r="H177" s="997"/>
      <c r="I177" s="620" t="s">
        <v>9</v>
      </c>
      <c r="J177" s="996"/>
      <c r="K177" s="996"/>
      <c r="L177" s="997"/>
      <c r="M177" s="996" t="s">
        <v>101</v>
      </c>
      <c r="N177" s="997"/>
      <c r="O177" s="875" t="s">
        <v>102</v>
      </c>
      <c r="P177" s="876"/>
      <c r="Q177" s="875" t="s">
        <v>103</v>
      </c>
      <c r="R177" s="876"/>
      <c r="S177" s="877" t="s">
        <v>106</v>
      </c>
      <c r="T177" s="878"/>
      <c r="U177" s="876" t="s">
        <v>61</v>
      </c>
      <c r="V177" s="876"/>
      <c r="W177" s="875" t="s">
        <v>62</v>
      </c>
      <c r="X177" s="876"/>
      <c r="Y177" s="875" t="s">
        <v>53</v>
      </c>
      <c r="Z177" s="879"/>
    </row>
    <row r="178" spans="1:127" s="231" customFormat="1" ht="13.5" customHeight="1">
      <c r="A178" s="277" t="s">
        <v>112</v>
      </c>
      <c r="B178" s="1135" t="s">
        <v>56</v>
      </c>
      <c r="C178" s="710"/>
      <c r="D178" s="710"/>
      <c r="E178" s="710"/>
      <c r="F178" s="710"/>
      <c r="G178" s="710"/>
      <c r="H178" s="711"/>
      <c r="I178" s="1349"/>
      <c r="J178" s="1198"/>
      <c r="K178" s="1198"/>
      <c r="L178" s="1199"/>
      <c r="M178" s="595">
        <f>M179+M180</f>
        <v>267930</v>
      </c>
      <c r="N178" s="596"/>
      <c r="O178" s="993">
        <f>IF(I178="適用",ROUNDDOWN(M178/N72,-1),0)</f>
        <v>0</v>
      </c>
      <c r="P178" s="994"/>
      <c r="Q178" s="994"/>
      <c r="R178" s="994"/>
      <c r="S178" s="994"/>
      <c r="T178" s="994"/>
      <c r="U178" s="994"/>
      <c r="V178" s="994"/>
      <c r="W178" s="994"/>
      <c r="X178" s="994"/>
      <c r="Y178" s="994"/>
      <c r="Z178" s="995"/>
    </row>
    <row r="179" spans="1:127" s="231" customFormat="1" ht="13.5" hidden="1" customHeight="1">
      <c r="A179" s="271"/>
      <c r="B179" s="1178"/>
      <c r="C179" s="680" t="s">
        <v>109</v>
      </c>
      <c r="D179" s="681"/>
      <c r="E179" s="681"/>
      <c r="F179" s="681"/>
      <c r="G179" s="681"/>
      <c r="H179" s="682"/>
      <c r="I179" s="1124"/>
      <c r="J179" s="1125"/>
      <c r="K179" s="1125"/>
      <c r="L179" s="1200"/>
      <c r="M179" s="654">
        <f>保育単価表②!$E$4</f>
        <v>267930</v>
      </c>
      <c r="N179" s="655"/>
      <c r="O179" s="1107">
        <f>O178-O180</f>
        <v>0</v>
      </c>
      <c r="P179" s="1108"/>
      <c r="Q179" s="1108"/>
      <c r="R179" s="1108"/>
      <c r="S179" s="1108"/>
      <c r="T179" s="1108"/>
      <c r="U179" s="1108"/>
      <c r="V179" s="1108"/>
      <c r="W179" s="1108"/>
      <c r="X179" s="1108"/>
      <c r="Y179" s="1108"/>
      <c r="Z179" s="1109"/>
    </row>
    <row r="180" spans="1:127" s="231" customFormat="1" ht="13.5" customHeight="1">
      <c r="A180" s="275"/>
      <c r="B180" s="1179"/>
      <c r="C180" s="684" t="s">
        <v>10</v>
      </c>
      <c r="D180" s="685"/>
      <c r="E180" s="685"/>
      <c r="F180" s="685"/>
      <c r="G180" s="685"/>
      <c r="H180" s="686"/>
      <c r="I180" s="592"/>
      <c r="J180" s="593"/>
      <c r="K180" s="593"/>
      <c r="L180" s="594"/>
      <c r="M180" s="1005">
        <f>保育単価表②!$K$4*$K$92</f>
        <v>0</v>
      </c>
      <c r="N180" s="1006"/>
      <c r="O180" s="1107">
        <f>IF(I178="適用",ROUNDDOWN(M180/N72,-1),0)</f>
        <v>0</v>
      </c>
      <c r="P180" s="1108"/>
      <c r="Q180" s="1108"/>
      <c r="R180" s="1108"/>
      <c r="S180" s="1108"/>
      <c r="T180" s="1108"/>
      <c r="U180" s="1108"/>
      <c r="V180" s="1108"/>
      <c r="W180" s="1108"/>
      <c r="X180" s="1108"/>
      <c r="Y180" s="1108"/>
      <c r="Z180" s="1109"/>
    </row>
    <row r="181" spans="1:127" s="231" customFormat="1" ht="13.5" customHeight="1">
      <c r="A181" s="277" t="s">
        <v>112</v>
      </c>
      <c r="B181" s="583" t="s">
        <v>7</v>
      </c>
      <c r="C181" s="723"/>
      <c r="D181" s="723"/>
      <c r="E181" s="723"/>
      <c r="F181" s="723"/>
      <c r="G181" s="723"/>
      <c r="H181" s="724"/>
      <c r="I181" s="725" t="s">
        <v>374</v>
      </c>
      <c r="J181" s="727"/>
      <c r="K181" s="1364"/>
      <c r="L181" s="1365"/>
      <c r="M181" s="595">
        <f>M182+M183</f>
        <v>52030</v>
      </c>
      <c r="N181" s="596"/>
      <c r="O181" s="993">
        <f>IF(OR(K181="A",K181="B"),ROUNDDOWN(M181/N72,-1),0)</f>
        <v>0</v>
      </c>
      <c r="P181" s="994"/>
      <c r="Q181" s="994"/>
      <c r="R181" s="994"/>
      <c r="S181" s="994"/>
      <c r="T181" s="994"/>
      <c r="U181" s="994"/>
      <c r="V181" s="994"/>
      <c r="W181" s="994"/>
      <c r="X181" s="994"/>
      <c r="Y181" s="994"/>
      <c r="Z181" s="995"/>
    </row>
    <row r="182" spans="1:127" s="231" customFormat="1" ht="13.5" hidden="1" customHeight="1">
      <c r="A182" s="271"/>
      <c r="B182" s="272"/>
      <c r="C182" s="680" t="s">
        <v>109</v>
      </c>
      <c r="D182" s="681"/>
      <c r="E182" s="681"/>
      <c r="F182" s="681"/>
      <c r="G182" s="681"/>
      <c r="H182" s="682"/>
      <c r="I182" s="1124"/>
      <c r="J182" s="1125"/>
      <c r="K182" s="1125"/>
      <c r="L182" s="1200"/>
      <c r="M182" s="654">
        <f>IF(K181="B",保育単価表②!$E$11,保育単価表②!$E$8)</f>
        <v>52030</v>
      </c>
      <c r="N182" s="655"/>
      <c r="O182" s="1107">
        <f>O181-O183</f>
        <v>0</v>
      </c>
      <c r="P182" s="1108"/>
      <c r="Q182" s="1108"/>
      <c r="R182" s="1108"/>
      <c r="S182" s="1108"/>
      <c r="T182" s="1108"/>
      <c r="U182" s="1108"/>
      <c r="V182" s="1108"/>
      <c r="W182" s="1108"/>
      <c r="X182" s="1108"/>
      <c r="Y182" s="1108"/>
      <c r="Z182" s="1109"/>
      <c r="AA182" s="265">
        <v>0</v>
      </c>
      <c r="AB182" s="254">
        <v>1</v>
      </c>
      <c r="AC182" s="254">
        <v>2</v>
      </c>
      <c r="AD182" s="254">
        <v>3</v>
      </c>
      <c r="AE182" s="254">
        <v>4</v>
      </c>
      <c r="AF182" s="254">
        <v>5</v>
      </c>
      <c r="AG182" s="254">
        <v>6</v>
      </c>
      <c r="AH182" s="254">
        <v>7</v>
      </c>
      <c r="AI182" s="254">
        <v>8</v>
      </c>
      <c r="AJ182" s="254">
        <v>9</v>
      </c>
      <c r="AK182" s="254">
        <v>10</v>
      </c>
      <c r="AL182" s="254">
        <v>11</v>
      </c>
      <c r="AM182" s="254">
        <v>12</v>
      </c>
      <c r="AN182" s="254">
        <v>13</v>
      </c>
      <c r="AO182" s="254">
        <v>14</v>
      </c>
      <c r="AP182" s="254">
        <v>15</v>
      </c>
      <c r="AQ182" s="254">
        <v>16</v>
      </c>
      <c r="AR182" s="254">
        <v>17</v>
      </c>
      <c r="AS182" s="254">
        <v>18</v>
      </c>
      <c r="AT182" s="254">
        <v>19</v>
      </c>
      <c r="AU182" s="254">
        <v>20</v>
      </c>
    </row>
    <row r="183" spans="1:127" s="231" customFormat="1" ht="13.5" customHeight="1">
      <c r="A183" s="275"/>
      <c r="B183" s="282"/>
      <c r="C183" s="684" t="s">
        <v>10</v>
      </c>
      <c r="D183" s="685"/>
      <c r="E183" s="685"/>
      <c r="F183" s="685"/>
      <c r="G183" s="685"/>
      <c r="H183" s="686"/>
      <c r="I183" s="592"/>
      <c r="J183" s="593"/>
      <c r="K183" s="593"/>
      <c r="L183" s="594"/>
      <c r="M183" s="1005">
        <f>IF(K181="B",保育単価表②!$K$11,保育単価表②!$K$8)*$K$92</f>
        <v>0</v>
      </c>
      <c r="N183" s="1006"/>
      <c r="O183" s="1107">
        <f>IF(OR(K181="A",K181="B"),ROUNDDOWN(M183/N72,-1),0)</f>
        <v>0</v>
      </c>
      <c r="P183" s="1108"/>
      <c r="Q183" s="1108"/>
      <c r="R183" s="1108"/>
      <c r="S183" s="1108"/>
      <c r="T183" s="1108"/>
      <c r="U183" s="1108"/>
      <c r="V183" s="1108"/>
      <c r="W183" s="1108"/>
      <c r="X183" s="1108"/>
      <c r="Y183" s="1108"/>
      <c r="Z183" s="1109"/>
    </row>
    <row r="184" spans="1:127" s="231" customFormat="1" ht="13.5" customHeight="1">
      <c r="A184" s="277" t="s">
        <v>112</v>
      </c>
      <c r="B184" s="1135" t="s">
        <v>156</v>
      </c>
      <c r="C184" s="710"/>
      <c r="D184" s="710"/>
      <c r="E184" s="710"/>
      <c r="F184" s="710"/>
      <c r="G184" s="710"/>
      <c r="H184" s="711"/>
      <c r="I184" s="1167"/>
      <c r="J184" s="1168"/>
      <c r="K184" s="1168"/>
      <c r="L184" s="1169"/>
      <c r="M184" s="595">
        <f>M185+M186</f>
        <v>48100</v>
      </c>
      <c r="N184" s="596"/>
      <c r="O184" s="993">
        <f>IF(I184="適用",ROUNDDOWN(M184/N72,-1),0)</f>
        <v>0</v>
      </c>
      <c r="P184" s="994"/>
      <c r="Q184" s="994"/>
      <c r="R184" s="994"/>
      <c r="S184" s="994"/>
      <c r="T184" s="994"/>
      <c r="U184" s="994"/>
      <c r="V184" s="994"/>
      <c r="W184" s="994"/>
      <c r="X184" s="994"/>
      <c r="Y184" s="994"/>
      <c r="Z184" s="995"/>
      <c r="AA184" s="230">
        <v>0</v>
      </c>
      <c r="AB184" s="230">
        <v>1</v>
      </c>
      <c r="AC184" s="230">
        <v>2</v>
      </c>
      <c r="AD184" s="230">
        <v>3</v>
      </c>
      <c r="AE184" s="230">
        <v>4</v>
      </c>
      <c r="AF184" s="230">
        <v>5</v>
      </c>
      <c r="AG184" s="230">
        <v>6</v>
      </c>
      <c r="AH184" s="230">
        <v>7</v>
      </c>
      <c r="AI184" s="230">
        <v>8</v>
      </c>
      <c r="AJ184" s="230">
        <v>9</v>
      </c>
      <c r="AK184" s="230">
        <v>10</v>
      </c>
      <c r="AL184" s="230">
        <v>11</v>
      </c>
      <c r="AM184" s="230">
        <v>12</v>
      </c>
      <c r="AN184" s="230">
        <v>13</v>
      </c>
      <c r="AO184" s="230">
        <v>14</v>
      </c>
      <c r="AP184" s="230">
        <v>15</v>
      </c>
      <c r="AQ184" s="230">
        <v>16</v>
      </c>
      <c r="AR184" s="230">
        <v>17</v>
      </c>
      <c r="AS184" s="230">
        <v>18</v>
      </c>
      <c r="AT184" s="230">
        <v>19</v>
      </c>
      <c r="AU184" s="230">
        <v>20</v>
      </c>
      <c r="AV184" s="230">
        <v>21</v>
      </c>
      <c r="AW184" s="230">
        <v>22</v>
      </c>
      <c r="AX184" s="230">
        <v>23</v>
      </c>
      <c r="AY184" s="230">
        <v>24</v>
      </c>
      <c r="AZ184" s="230">
        <v>25</v>
      </c>
      <c r="BA184" s="230">
        <v>26</v>
      </c>
      <c r="BB184" s="230">
        <v>27</v>
      </c>
      <c r="BC184" s="230">
        <v>28</v>
      </c>
      <c r="BD184" s="230">
        <v>29</v>
      </c>
      <c r="BE184" s="230">
        <v>30</v>
      </c>
      <c r="BF184" s="230">
        <v>31</v>
      </c>
      <c r="BG184" s="230">
        <v>32</v>
      </c>
      <c r="BH184" s="230">
        <v>33</v>
      </c>
      <c r="BI184" s="230">
        <v>34</v>
      </c>
      <c r="BJ184" s="230">
        <v>35</v>
      </c>
      <c r="BK184" s="230">
        <v>36</v>
      </c>
      <c r="BL184" s="230">
        <v>37</v>
      </c>
      <c r="BM184" s="230">
        <v>38</v>
      </c>
      <c r="BN184" s="230">
        <v>39</v>
      </c>
      <c r="BO184" s="230">
        <v>40</v>
      </c>
      <c r="BP184" s="230">
        <v>41</v>
      </c>
      <c r="BQ184" s="230">
        <v>42</v>
      </c>
      <c r="BR184" s="230">
        <v>43</v>
      </c>
      <c r="BS184" s="230">
        <v>44</v>
      </c>
      <c r="BT184" s="230">
        <v>45</v>
      </c>
      <c r="BU184" s="230">
        <v>46</v>
      </c>
      <c r="BV184" s="230">
        <v>47</v>
      </c>
      <c r="BW184" s="230">
        <v>48</v>
      </c>
      <c r="BX184" s="230">
        <v>49</v>
      </c>
      <c r="BY184" s="230">
        <v>50</v>
      </c>
      <c r="BZ184" s="230">
        <v>51</v>
      </c>
      <c r="CA184" s="230">
        <v>52</v>
      </c>
      <c r="CB184" s="230">
        <v>53</v>
      </c>
      <c r="CC184" s="230">
        <v>54</v>
      </c>
      <c r="CD184" s="230">
        <v>55</v>
      </c>
      <c r="CE184" s="230">
        <v>56</v>
      </c>
      <c r="CF184" s="230">
        <v>57</v>
      </c>
      <c r="CG184" s="230">
        <v>58</v>
      </c>
      <c r="CH184" s="230">
        <v>59</v>
      </c>
      <c r="CI184" s="230">
        <v>60</v>
      </c>
      <c r="CJ184" s="230">
        <v>61</v>
      </c>
      <c r="CK184" s="230">
        <v>62</v>
      </c>
      <c r="CL184" s="230">
        <v>63</v>
      </c>
      <c r="CM184" s="230">
        <v>64</v>
      </c>
      <c r="CN184" s="230">
        <v>65</v>
      </c>
      <c r="CO184" s="230">
        <v>66</v>
      </c>
      <c r="CP184" s="230">
        <v>67</v>
      </c>
      <c r="CQ184" s="230">
        <v>68</v>
      </c>
      <c r="CR184" s="230">
        <v>69</v>
      </c>
      <c r="CS184" s="230">
        <v>70</v>
      </c>
      <c r="CT184" s="230">
        <v>71</v>
      </c>
      <c r="CU184" s="230">
        <v>72</v>
      </c>
      <c r="CV184" s="230">
        <v>73</v>
      </c>
      <c r="CW184" s="230">
        <v>74</v>
      </c>
      <c r="CX184" s="230">
        <v>75</v>
      </c>
      <c r="CY184" s="230">
        <v>76</v>
      </c>
      <c r="CZ184" s="230">
        <v>77</v>
      </c>
      <c r="DA184" s="230">
        <v>78</v>
      </c>
      <c r="DB184" s="230">
        <v>79</v>
      </c>
      <c r="DC184" s="230">
        <v>80</v>
      </c>
      <c r="DD184" s="230">
        <v>81</v>
      </c>
      <c r="DE184" s="230">
        <v>82</v>
      </c>
      <c r="DF184" s="230">
        <v>83</v>
      </c>
      <c r="DG184" s="230">
        <v>84</v>
      </c>
      <c r="DH184" s="230">
        <v>85</v>
      </c>
      <c r="DI184" s="230">
        <v>86</v>
      </c>
      <c r="DJ184" s="230">
        <v>87</v>
      </c>
      <c r="DK184" s="230">
        <v>88</v>
      </c>
      <c r="DL184" s="230">
        <v>89</v>
      </c>
      <c r="DM184" s="230">
        <v>90</v>
      </c>
      <c r="DN184" s="230">
        <v>91</v>
      </c>
      <c r="DO184" s="230">
        <v>92</v>
      </c>
      <c r="DP184" s="230">
        <v>93</v>
      </c>
      <c r="DQ184" s="230">
        <v>94</v>
      </c>
      <c r="DR184" s="230">
        <v>95</v>
      </c>
      <c r="DS184" s="230">
        <v>96</v>
      </c>
      <c r="DT184" s="230">
        <v>97</v>
      </c>
      <c r="DU184" s="230">
        <v>98</v>
      </c>
      <c r="DV184" s="230">
        <v>99</v>
      </c>
      <c r="DW184" s="230">
        <v>100</v>
      </c>
    </row>
    <row r="185" spans="1:127" s="231" customFormat="1" ht="13.5" hidden="1" customHeight="1">
      <c r="A185" s="271"/>
      <c r="B185" s="272"/>
      <c r="C185" s="680" t="s">
        <v>109</v>
      </c>
      <c r="D185" s="681"/>
      <c r="E185" s="681"/>
      <c r="F185" s="681"/>
      <c r="G185" s="681"/>
      <c r="H185" s="682"/>
      <c r="I185" s="1124"/>
      <c r="J185" s="1125"/>
      <c r="K185" s="1125"/>
      <c r="L185" s="1200"/>
      <c r="M185" s="654">
        <f>保育単価表②!$E$15</f>
        <v>48100</v>
      </c>
      <c r="N185" s="655"/>
      <c r="O185" s="1107">
        <f>O184-O186</f>
        <v>0</v>
      </c>
      <c r="P185" s="1108"/>
      <c r="Q185" s="1108"/>
      <c r="R185" s="1108"/>
      <c r="S185" s="1108"/>
      <c r="T185" s="1108"/>
      <c r="U185" s="1108"/>
      <c r="V185" s="1108"/>
      <c r="W185" s="1108"/>
      <c r="X185" s="1108"/>
      <c r="Y185" s="1108"/>
      <c r="Z185" s="1109"/>
    </row>
    <row r="186" spans="1:127" s="231" customFormat="1" ht="13.5" customHeight="1">
      <c r="A186" s="275"/>
      <c r="B186" s="282"/>
      <c r="C186" s="1004" t="s">
        <v>10</v>
      </c>
      <c r="D186" s="720"/>
      <c r="E186" s="720"/>
      <c r="F186" s="720"/>
      <c r="G186" s="720"/>
      <c r="H186" s="721"/>
      <c r="I186" s="592"/>
      <c r="J186" s="593"/>
      <c r="K186" s="593"/>
      <c r="L186" s="594"/>
      <c r="M186" s="1005">
        <f>保育単価表②!$K$15*$K$92</f>
        <v>0</v>
      </c>
      <c r="N186" s="1006"/>
      <c r="O186" s="1107">
        <f>IF(I184="適用",ROUNDDOWN(M186/N72,-1),0)</f>
        <v>0</v>
      </c>
      <c r="P186" s="1108"/>
      <c r="Q186" s="1108"/>
      <c r="R186" s="1108"/>
      <c r="S186" s="1108"/>
      <c r="T186" s="1108"/>
      <c r="U186" s="1108"/>
      <c r="V186" s="1108"/>
      <c r="W186" s="1108"/>
      <c r="X186" s="1108"/>
      <c r="Y186" s="1108"/>
      <c r="Z186" s="1109"/>
    </row>
    <row r="187" spans="1:127" s="231" customFormat="1" ht="13.5" customHeight="1">
      <c r="A187" s="1134" t="s">
        <v>112</v>
      </c>
      <c r="B187" s="1135" t="s">
        <v>115</v>
      </c>
      <c r="C187" s="710"/>
      <c r="D187" s="710"/>
      <c r="E187" s="710"/>
      <c r="F187" s="710"/>
      <c r="G187" s="710"/>
      <c r="H187" s="711"/>
      <c r="I187" s="647" t="s">
        <v>116</v>
      </c>
      <c r="J187" s="923"/>
      <c r="K187" s="1136"/>
      <c r="L187" s="1137"/>
      <c r="M187" s="595">
        <f>保育単価表②!$L$19</f>
        <v>49010</v>
      </c>
      <c r="N187" s="596"/>
      <c r="O187" s="993">
        <f>IF(SUM(K187:L188)&gt;0,ROUNDDOWN(SUM(M187*K187,M188*K188)/N72,-1),0)</f>
        <v>0</v>
      </c>
      <c r="P187" s="994"/>
      <c r="Q187" s="994"/>
      <c r="R187" s="994"/>
      <c r="S187" s="994"/>
      <c r="T187" s="994"/>
      <c r="U187" s="994"/>
      <c r="V187" s="994"/>
      <c r="W187" s="994"/>
      <c r="X187" s="994"/>
      <c r="Y187" s="994"/>
      <c r="Z187" s="995"/>
    </row>
    <row r="188" spans="1:127" s="231" customFormat="1" ht="13.5" customHeight="1">
      <c r="A188" s="1134"/>
      <c r="B188" s="1130"/>
      <c r="C188" s="741"/>
      <c r="D188" s="741"/>
      <c r="E188" s="741"/>
      <c r="F188" s="741"/>
      <c r="G188" s="741"/>
      <c r="H188" s="742"/>
      <c r="I188" s="1138" t="s">
        <v>117</v>
      </c>
      <c r="J188" s="1139"/>
      <c r="K188" s="1140"/>
      <c r="L188" s="1141"/>
      <c r="M188" s="1005">
        <f>保育単価表②!$L$20</f>
        <v>6130</v>
      </c>
      <c r="N188" s="1006"/>
      <c r="O188" s="1142"/>
      <c r="P188" s="1143"/>
      <c r="Q188" s="1143"/>
      <c r="R188" s="1143"/>
      <c r="S188" s="1143"/>
      <c r="T188" s="1143"/>
      <c r="U188" s="1143"/>
      <c r="V188" s="1143"/>
      <c r="W188" s="1143"/>
      <c r="X188" s="1143"/>
      <c r="Y188" s="1143"/>
      <c r="Z188" s="1144"/>
      <c r="AA188" s="230">
        <v>0</v>
      </c>
      <c r="AB188" s="230">
        <v>1</v>
      </c>
      <c r="AC188" s="230">
        <v>2</v>
      </c>
      <c r="AD188" s="230">
        <v>3</v>
      </c>
      <c r="AE188" s="230">
        <v>4</v>
      </c>
      <c r="AF188" s="230">
        <v>5</v>
      </c>
      <c r="AG188" s="230">
        <v>6</v>
      </c>
      <c r="AH188" s="230">
        <v>7</v>
      </c>
      <c r="AI188" s="230">
        <v>8</v>
      </c>
      <c r="AJ188" s="230">
        <v>9</v>
      </c>
      <c r="AK188" s="230">
        <v>10</v>
      </c>
      <c r="AL188" s="230">
        <v>11</v>
      </c>
      <c r="AM188" s="230">
        <v>12</v>
      </c>
      <c r="AN188" s="230">
        <v>13</v>
      </c>
      <c r="AO188" s="230">
        <v>14</v>
      </c>
      <c r="AP188" s="230">
        <v>15</v>
      </c>
      <c r="AQ188" s="230">
        <v>16</v>
      </c>
      <c r="AR188" s="230">
        <v>17</v>
      </c>
      <c r="AS188" s="230">
        <v>18</v>
      </c>
      <c r="AT188" s="230">
        <v>19</v>
      </c>
      <c r="AU188" s="230">
        <v>20</v>
      </c>
      <c r="AV188" s="230">
        <v>21</v>
      </c>
      <c r="AW188" s="230">
        <v>22</v>
      </c>
      <c r="AX188" s="230">
        <v>23</v>
      </c>
      <c r="AY188" s="230">
        <v>24</v>
      </c>
      <c r="AZ188" s="230">
        <v>25</v>
      </c>
      <c r="BA188" s="230">
        <v>26</v>
      </c>
      <c r="BB188" s="230">
        <v>27</v>
      </c>
      <c r="BC188" s="230">
        <v>28</v>
      </c>
      <c r="BD188" s="230">
        <v>29</v>
      </c>
      <c r="BE188" s="230">
        <v>30</v>
      </c>
      <c r="BF188" s="230">
        <v>31</v>
      </c>
      <c r="BG188" s="230">
        <v>32</v>
      </c>
      <c r="BH188" s="230">
        <v>33</v>
      </c>
      <c r="BI188" s="230">
        <v>34</v>
      </c>
      <c r="BJ188" s="230">
        <v>35</v>
      </c>
      <c r="BK188" s="230">
        <v>36</v>
      </c>
      <c r="BL188" s="230">
        <v>37</v>
      </c>
      <c r="BM188" s="230">
        <v>38</v>
      </c>
      <c r="BN188" s="230">
        <v>39</v>
      </c>
      <c r="BO188" s="230">
        <v>40</v>
      </c>
      <c r="BP188" s="230">
        <v>41</v>
      </c>
      <c r="BQ188" s="230">
        <v>42</v>
      </c>
      <c r="BR188" s="230">
        <v>43</v>
      </c>
      <c r="BS188" s="230">
        <v>44</v>
      </c>
      <c r="BT188" s="230">
        <v>45</v>
      </c>
      <c r="BU188" s="230">
        <v>46</v>
      </c>
      <c r="BV188" s="230">
        <v>47</v>
      </c>
      <c r="BW188" s="230">
        <v>48</v>
      </c>
      <c r="BX188" s="230">
        <v>49</v>
      </c>
      <c r="BY188" s="230">
        <v>50</v>
      </c>
      <c r="BZ188" s="230">
        <v>51</v>
      </c>
      <c r="CA188" s="230">
        <v>52</v>
      </c>
      <c r="CB188" s="230">
        <v>53</v>
      </c>
      <c r="CC188" s="230">
        <v>54</v>
      </c>
      <c r="CD188" s="230">
        <v>55</v>
      </c>
      <c r="CE188" s="230">
        <v>56</v>
      </c>
      <c r="CF188" s="230">
        <v>57</v>
      </c>
      <c r="CG188" s="230">
        <v>58</v>
      </c>
      <c r="CH188" s="230">
        <v>59</v>
      </c>
      <c r="CI188" s="230">
        <v>60</v>
      </c>
      <c r="CJ188" s="230">
        <v>61</v>
      </c>
      <c r="CK188" s="230">
        <v>62</v>
      </c>
      <c r="CL188" s="230">
        <v>63</v>
      </c>
      <c r="CM188" s="230">
        <v>64</v>
      </c>
      <c r="CN188" s="230">
        <v>65</v>
      </c>
      <c r="CO188" s="230">
        <v>66</v>
      </c>
      <c r="CP188" s="230">
        <v>67</v>
      </c>
      <c r="CQ188" s="230">
        <v>68</v>
      </c>
      <c r="CR188" s="230">
        <v>69</v>
      </c>
      <c r="CS188" s="230">
        <v>70</v>
      </c>
      <c r="CT188" s="230">
        <v>71</v>
      </c>
      <c r="CU188" s="230">
        <v>72</v>
      </c>
      <c r="CV188" s="230">
        <v>73</v>
      </c>
      <c r="CW188" s="230">
        <v>74</v>
      </c>
      <c r="CX188" s="230">
        <v>75</v>
      </c>
      <c r="CY188" s="230">
        <v>76</v>
      </c>
      <c r="CZ188" s="230">
        <v>77</v>
      </c>
      <c r="DA188" s="230">
        <v>78</v>
      </c>
      <c r="DB188" s="230">
        <v>79</v>
      </c>
      <c r="DC188" s="230">
        <v>80</v>
      </c>
      <c r="DD188" s="230">
        <v>81</v>
      </c>
      <c r="DE188" s="230">
        <v>82</v>
      </c>
      <c r="DF188" s="230">
        <v>83</v>
      </c>
      <c r="DG188" s="230">
        <v>84</v>
      </c>
      <c r="DH188" s="230">
        <v>85</v>
      </c>
      <c r="DI188" s="230">
        <v>86</v>
      </c>
      <c r="DJ188" s="230">
        <v>87</v>
      </c>
      <c r="DK188" s="230">
        <v>88</v>
      </c>
      <c r="DL188" s="230">
        <v>89</v>
      </c>
      <c r="DM188" s="230">
        <v>90</v>
      </c>
      <c r="DN188" s="230">
        <v>91</v>
      </c>
      <c r="DO188" s="230">
        <v>92</v>
      </c>
      <c r="DP188" s="230">
        <v>93</v>
      </c>
      <c r="DQ188" s="230">
        <v>94</v>
      </c>
      <c r="DR188" s="230">
        <v>95</v>
      </c>
      <c r="DS188" s="230">
        <v>96</v>
      </c>
      <c r="DT188" s="230">
        <v>97</v>
      </c>
      <c r="DU188" s="230">
        <v>98</v>
      </c>
      <c r="DV188" s="230">
        <v>99</v>
      </c>
      <c r="DW188" s="230">
        <v>100</v>
      </c>
    </row>
    <row r="189" spans="1:127" s="231" customFormat="1" ht="13.5" customHeight="1">
      <c r="A189" s="283" t="s">
        <v>448</v>
      </c>
      <c r="B189" s="617" t="s">
        <v>449</v>
      </c>
      <c r="C189" s="618"/>
      <c r="D189" s="618"/>
      <c r="E189" s="618"/>
      <c r="F189" s="618"/>
      <c r="G189" s="618"/>
      <c r="H189" s="619"/>
      <c r="I189" s="620" t="s">
        <v>514</v>
      </c>
      <c r="J189" s="621"/>
      <c r="K189" s="622"/>
      <c r="L189" s="623"/>
      <c r="M189" s="624">
        <f>保育単価表②!D22</f>
        <v>11030</v>
      </c>
      <c r="N189" s="625"/>
      <c r="O189" s="626">
        <f>IFERROR(ROUNDDOWN(M189*K189/N72,-1),0)</f>
        <v>0</v>
      </c>
      <c r="P189" s="627"/>
      <c r="Q189" s="627"/>
      <c r="R189" s="627"/>
      <c r="S189" s="627"/>
      <c r="T189" s="627"/>
      <c r="U189" s="627"/>
      <c r="V189" s="627"/>
      <c r="W189" s="627"/>
      <c r="X189" s="627"/>
      <c r="Y189" s="627"/>
      <c r="Z189" s="628"/>
    </row>
    <row r="190" spans="1:127" s="231" customFormat="1" ht="13.5" hidden="1" customHeight="1">
      <c r="A190" s="1145" t="s">
        <v>448</v>
      </c>
      <c r="B190" s="617" t="s">
        <v>454</v>
      </c>
      <c r="C190" s="618"/>
      <c r="D190" s="618"/>
      <c r="E190" s="618"/>
      <c r="F190" s="618"/>
      <c r="G190" s="618"/>
      <c r="H190" s="619"/>
      <c r="I190" s="620" t="s">
        <v>450</v>
      </c>
      <c r="J190" s="621"/>
      <c r="K190" s="622"/>
      <c r="L190" s="623"/>
      <c r="M190" s="624" t="e">
        <f ca="1">OFFSET(INDIRECT(計算用!D45),0,0)</f>
        <v>#N/A</v>
      </c>
      <c r="N190" s="625"/>
      <c r="O190" s="626">
        <f>IF(SUM(K190:L193)&gt;0,ROUNDDOWN(SUM(M190*K190,M191*K191,M192*K192,M193*K193)/R73,-1),0)</f>
        <v>0</v>
      </c>
      <c r="P190" s="627"/>
      <c r="Q190" s="627"/>
      <c r="R190" s="627"/>
      <c r="S190" s="627"/>
      <c r="T190" s="627"/>
      <c r="U190" s="627"/>
      <c r="V190" s="627"/>
      <c r="W190" s="627"/>
      <c r="X190" s="627"/>
      <c r="Y190" s="627"/>
      <c r="Z190" s="628"/>
    </row>
    <row r="191" spans="1:127" s="231" customFormat="1" ht="13.5" hidden="1" customHeight="1">
      <c r="A191" s="1146"/>
      <c r="B191" s="1148"/>
      <c r="C191" s="1149"/>
      <c r="D191" s="1149"/>
      <c r="E191" s="1149"/>
      <c r="F191" s="1149"/>
      <c r="G191" s="1149"/>
      <c r="H191" s="1150"/>
      <c r="I191" s="620" t="s">
        <v>451</v>
      </c>
      <c r="J191" s="621"/>
      <c r="K191" s="622"/>
      <c r="L191" s="623"/>
      <c r="M191" s="624" t="e">
        <f ca="1">OFFSET(INDIRECT(計算用!D45),1,0)</f>
        <v>#N/A</v>
      </c>
      <c r="N191" s="625"/>
      <c r="O191" s="1154"/>
      <c r="P191" s="1155"/>
      <c r="Q191" s="1155"/>
      <c r="R191" s="1155"/>
      <c r="S191" s="1155"/>
      <c r="T191" s="1155"/>
      <c r="U191" s="1155"/>
      <c r="V191" s="1155"/>
      <c r="W191" s="1155"/>
      <c r="X191" s="1155"/>
      <c r="Y191" s="1155"/>
      <c r="Z191" s="1156"/>
    </row>
    <row r="192" spans="1:127" s="231" customFormat="1" ht="13.5" hidden="1" customHeight="1">
      <c r="A192" s="1146"/>
      <c r="B192" s="1148"/>
      <c r="C192" s="1149"/>
      <c r="D192" s="1149"/>
      <c r="E192" s="1149"/>
      <c r="F192" s="1149"/>
      <c r="G192" s="1149"/>
      <c r="H192" s="1150"/>
      <c r="I192" s="620" t="s">
        <v>452</v>
      </c>
      <c r="J192" s="621"/>
      <c r="K192" s="622"/>
      <c r="L192" s="623"/>
      <c r="M192" s="624" t="e">
        <f ca="1">OFFSET(INDIRECT(計算用!D45),2,0)</f>
        <v>#N/A</v>
      </c>
      <c r="N192" s="625"/>
      <c r="O192" s="1154"/>
      <c r="P192" s="1155"/>
      <c r="Q192" s="1155"/>
      <c r="R192" s="1155"/>
      <c r="S192" s="1155"/>
      <c r="T192" s="1155"/>
      <c r="U192" s="1155"/>
      <c r="V192" s="1155"/>
      <c r="W192" s="1155"/>
      <c r="X192" s="1155"/>
      <c r="Y192" s="1155"/>
      <c r="Z192" s="1156"/>
      <c r="AA192" s="236" t="s">
        <v>159</v>
      </c>
      <c r="AB192" s="230" t="s">
        <v>160</v>
      </c>
      <c r="AC192" s="230" t="s">
        <v>161</v>
      </c>
    </row>
    <row r="193" spans="1:31" s="231" customFormat="1" ht="13.5" hidden="1" customHeight="1">
      <c r="A193" s="1147"/>
      <c r="B193" s="1151"/>
      <c r="C193" s="1152"/>
      <c r="D193" s="1152"/>
      <c r="E193" s="1152"/>
      <c r="F193" s="1152"/>
      <c r="G193" s="1152"/>
      <c r="H193" s="1153"/>
      <c r="I193" s="620" t="s">
        <v>453</v>
      </c>
      <c r="J193" s="621"/>
      <c r="K193" s="1157"/>
      <c r="L193" s="1158"/>
      <c r="M193" s="624" t="e">
        <f ca="1">OFFSET(INDIRECT(計算用!D45),3,0)</f>
        <v>#N/A</v>
      </c>
      <c r="N193" s="625"/>
      <c r="O193" s="575"/>
      <c r="P193" s="576"/>
      <c r="Q193" s="576"/>
      <c r="R193" s="576"/>
      <c r="S193" s="576"/>
      <c r="T193" s="576"/>
      <c r="U193" s="576"/>
      <c r="V193" s="576"/>
      <c r="W193" s="576"/>
      <c r="X193" s="576"/>
      <c r="Y193" s="576"/>
      <c r="Z193" s="577"/>
      <c r="AA193" s="284"/>
      <c r="AB193" s="238"/>
      <c r="AC193" s="238"/>
    </row>
    <row r="194" spans="1:31" s="231" customFormat="1" ht="13.5" customHeight="1">
      <c r="A194" s="280" t="s">
        <v>48</v>
      </c>
      <c r="B194" s="1111" t="s">
        <v>118</v>
      </c>
      <c r="C194" s="1112"/>
      <c r="D194" s="1112"/>
      <c r="E194" s="1112"/>
      <c r="F194" s="1112"/>
      <c r="G194" s="1112"/>
      <c r="H194" s="1113"/>
      <c r="I194" s="620" t="s">
        <v>119</v>
      </c>
      <c r="J194" s="996"/>
      <c r="K194" s="1126"/>
      <c r="L194" s="1127"/>
      <c r="M194" s="1122">
        <f ca="1">IF(計算用!$D$41&lt;3,OFFSET(保育単価表②!$H$25,計算用!$D$41,0),OFFSET(保育単価表②!$R$25,計算用!$D$41-3,0))</f>
        <v>120</v>
      </c>
      <c r="N194" s="1123"/>
      <c r="O194" s="624">
        <f>IF(OR(K194="その他",K194="１級地",K194="２級地",K194="３級地",K194="４級地"),ROUNDDOWN(M194,-1),0)</f>
        <v>0</v>
      </c>
      <c r="P194" s="1118"/>
      <c r="Q194" s="1118"/>
      <c r="R194" s="1118"/>
      <c r="S194" s="1118"/>
      <c r="T194" s="1118"/>
      <c r="U194" s="1118"/>
      <c r="V194" s="1118"/>
      <c r="W194" s="1118"/>
      <c r="X194" s="1118"/>
      <c r="Y194" s="1118"/>
      <c r="Z194" s="1118"/>
      <c r="AA194" s="311" t="s">
        <v>578</v>
      </c>
      <c r="AB194" s="311" t="s">
        <v>579</v>
      </c>
      <c r="AC194" s="311" t="s">
        <v>580</v>
      </c>
      <c r="AD194" s="311" t="s">
        <v>581</v>
      </c>
      <c r="AE194" s="311" t="s">
        <v>582</v>
      </c>
    </row>
    <row r="195" spans="1:31" s="231" customFormat="1" ht="13.5" customHeight="1">
      <c r="A195" s="280"/>
      <c r="B195" s="1111" t="s">
        <v>441</v>
      </c>
      <c r="C195" s="1112"/>
      <c r="D195" s="1112"/>
      <c r="E195" s="1112"/>
      <c r="F195" s="1112"/>
      <c r="G195" s="1112"/>
      <c r="H195" s="1113"/>
      <c r="I195" s="1119"/>
      <c r="J195" s="1120"/>
      <c r="K195" s="1120"/>
      <c r="L195" s="1121"/>
      <c r="M195" s="1122">
        <f>保育単価表②!$C$29</f>
        <v>6270</v>
      </c>
      <c r="N195" s="1123"/>
      <c r="O195" s="624">
        <f>IF(AND(I195="適用",OR(U82=3,X82=3)),M195,0)</f>
        <v>0</v>
      </c>
      <c r="P195" s="1118"/>
      <c r="Q195" s="1118"/>
      <c r="R195" s="1118"/>
      <c r="S195" s="1118"/>
      <c r="T195" s="1118"/>
      <c r="U195" s="1118"/>
      <c r="V195" s="1118"/>
      <c r="W195" s="1118"/>
      <c r="X195" s="1118"/>
      <c r="Y195" s="1118"/>
      <c r="Z195" s="625"/>
    </row>
    <row r="196" spans="1:31" s="231" customFormat="1" ht="13.5" customHeight="1">
      <c r="A196" s="280" t="s">
        <v>112</v>
      </c>
      <c r="B196" s="1111" t="s">
        <v>442</v>
      </c>
      <c r="C196" s="1112"/>
      <c r="D196" s="1112"/>
      <c r="E196" s="1112"/>
      <c r="F196" s="1112"/>
      <c r="G196" s="1112"/>
      <c r="H196" s="1113"/>
      <c r="I196" s="1119"/>
      <c r="J196" s="1120"/>
      <c r="K196" s="1120"/>
      <c r="L196" s="1121"/>
      <c r="M196" s="1122">
        <f>保育単価表②!$C$31</f>
        <v>162470</v>
      </c>
      <c r="N196" s="1123"/>
      <c r="O196" s="624">
        <f>IF(AND(I196="適用",OR(U82=3,X82=3)),ROUNDDOWN(M196/K73,-1),0)</f>
        <v>0</v>
      </c>
      <c r="P196" s="1118"/>
      <c r="Q196" s="1118"/>
      <c r="R196" s="1118"/>
      <c r="S196" s="1118"/>
      <c r="T196" s="1118"/>
      <c r="U196" s="1118"/>
      <c r="V196" s="1118"/>
      <c r="W196" s="1118"/>
      <c r="X196" s="1118"/>
      <c r="Y196" s="1118"/>
      <c r="Z196" s="625"/>
      <c r="AA196" s="265" t="s">
        <v>108</v>
      </c>
      <c r="AB196" s="254" t="s">
        <v>113</v>
      </c>
      <c r="AC196" s="254" t="s">
        <v>114</v>
      </c>
      <c r="AD196" s="254" t="s">
        <v>124</v>
      </c>
    </row>
    <row r="197" spans="1:31" s="231" customFormat="1" ht="13.5" customHeight="1">
      <c r="A197" s="1128" t="s">
        <v>112</v>
      </c>
      <c r="B197" s="943" t="s">
        <v>157</v>
      </c>
      <c r="C197" s="678"/>
      <c r="D197" s="678"/>
      <c r="E197" s="678"/>
      <c r="F197" s="678"/>
      <c r="G197" s="678"/>
      <c r="H197" s="679"/>
      <c r="I197" s="647" t="s">
        <v>158</v>
      </c>
      <c r="J197" s="923"/>
      <c r="K197" s="923"/>
      <c r="L197" s="648"/>
      <c r="M197" s="626">
        <f ca="1">IF(計算用!$D$42&lt;1,保育単価表②!$L$33,OFFSET(保育単価表②!$L$33,計算用!$D$42*2,0))</f>
        <v>476000</v>
      </c>
      <c r="N197" s="628"/>
      <c r="O197" s="626">
        <f>IF(AND(OR(I198="400時間以上800時間未満",I198="800時間以上1,200時間未満",I198="1,200時間以上"),OR(U82=3,X82=3)),ROUNDDOWN(M197/K73,-1),0)</f>
        <v>0</v>
      </c>
      <c r="P197" s="627"/>
      <c r="Q197" s="627"/>
      <c r="R197" s="627"/>
      <c r="S197" s="627"/>
      <c r="T197" s="627"/>
      <c r="U197" s="627"/>
      <c r="V197" s="627"/>
      <c r="W197" s="627"/>
      <c r="X197" s="627"/>
      <c r="Y197" s="627"/>
      <c r="Z197" s="628"/>
    </row>
    <row r="198" spans="1:31" s="231" customFormat="1" ht="13.5" customHeight="1">
      <c r="A198" s="1129"/>
      <c r="B198" s="1130"/>
      <c r="C198" s="741"/>
      <c r="D198" s="741"/>
      <c r="E198" s="741"/>
      <c r="F198" s="741"/>
      <c r="G198" s="741"/>
      <c r="H198" s="742"/>
      <c r="I198" s="1131"/>
      <c r="J198" s="1132"/>
      <c r="K198" s="1132"/>
      <c r="L198" s="1133"/>
      <c r="M198" s="575"/>
      <c r="N198" s="577"/>
      <c r="O198" s="575"/>
      <c r="P198" s="576"/>
      <c r="Q198" s="576"/>
      <c r="R198" s="576"/>
      <c r="S198" s="576"/>
      <c r="T198" s="576"/>
      <c r="U198" s="576"/>
      <c r="V198" s="576"/>
      <c r="W198" s="576"/>
      <c r="X198" s="576"/>
      <c r="Y198" s="576"/>
      <c r="Z198" s="577"/>
    </row>
    <row r="199" spans="1:31" s="231" customFormat="1" ht="13.5" customHeight="1">
      <c r="A199" s="280" t="s">
        <v>112</v>
      </c>
      <c r="B199" s="1111" t="s">
        <v>120</v>
      </c>
      <c r="C199" s="1112"/>
      <c r="D199" s="1112"/>
      <c r="E199" s="1112"/>
      <c r="F199" s="1112"/>
      <c r="G199" s="1112"/>
      <c r="H199" s="1113"/>
      <c r="I199" s="620" t="s">
        <v>121</v>
      </c>
      <c r="J199" s="996"/>
      <c r="K199" s="1114"/>
      <c r="L199" s="1115"/>
      <c r="M199" s="1116">
        <f>保育単価表②!C40</f>
        <v>160000</v>
      </c>
      <c r="N199" s="1117"/>
      <c r="O199" s="624">
        <f>IF(AND(K199&gt;0,OR(U82=3,X82=3)),ROUNDDOWN(MIN(K199,M199)/K73,-1),0)</f>
        <v>0</v>
      </c>
      <c r="P199" s="1118"/>
      <c r="Q199" s="1118"/>
      <c r="R199" s="1118"/>
      <c r="S199" s="1118"/>
      <c r="T199" s="1118"/>
      <c r="U199" s="1118"/>
      <c r="V199" s="1118"/>
      <c r="W199" s="1118"/>
      <c r="X199" s="1118"/>
      <c r="Y199" s="1118"/>
      <c r="Z199" s="625"/>
    </row>
    <row r="200" spans="1:31" s="231" customFormat="1" ht="13.5" customHeight="1">
      <c r="A200" s="280" t="s">
        <v>112</v>
      </c>
      <c r="B200" s="1111" t="s">
        <v>122</v>
      </c>
      <c r="C200" s="1112"/>
      <c r="D200" s="1112"/>
      <c r="E200" s="1112"/>
      <c r="F200" s="1112"/>
      <c r="G200" s="1112"/>
      <c r="H200" s="1113"/>
      <c r="I200" s="1119"/>
      <c r="J200" s="1120"/>
      <c r="K200" s="1120"/>
      <c r="L200" s="1121"/>
      <c r="M200" s="1122">
        <f>IF(I200="Ⅰ・Ⅱのみ満たす",保育単価表②!J42,保育単価表②!J43)</f>
        <v>317130</v>
      </c>
      <c r="N200" s="1123"/>
      <c r="O200" s="624">
        <f>IF(AND(I200="適用",OR(U82=3,X82=3)),ROUNDDOWN(M200/K73,-1),0)</f>
        <v>0</v>
      </c>
      <c r="P200" s="1118"/>
      <c r="Q200" s="1118"/>
      <c r="R200" s="1118"/>
      <c r="S200" s="1118"/>
      <c r="T200" s="1118"/>
      <c r="U200" s="1118"/>
      <c r="V200" s="1118"/>
      <c r="W200" s="1118"/>
      <c r="X200" s="1118"/>
      <c r="Y200" s="1118"/>
      <c r="Z200" s="625"/>
      <c r="AA200" s="419" t="s">
        <v>610</v>
      </c>
      <c r="AB200" s="419" t="s">
        <v>611</v>
      </c>
    </row>
    <row r="201" spans="1:31" s="231" customFormat="1" ht="13.5" customHeight="1">
      <c r="A201" s="277" t="s">
        <v>112</v>
      </c>
      <c r="B201" s="943" t="s">
        <v>8</v>
      </c>
      <c r="C201" s="678"/>
      <c r="D201" s="678"/>
      <c r="E201" s="678"/>
      <c r="F201" s="678"/>
      <c r="G201" s="678"/>
      <c r="H201" s="679"/>
      <c r="I201" s="875" t="s">
        <v>123</v>
      </c>
      <c r="J201" s="879"/>
      <c r="K201" s="1104"/>
      <c r="L201" s="1106"/>
      <c r="M201" s="595" t="e">
        <f>M202+M203</f>
        <v>#N/A</v>
      </c>
      <c r="N201" s="596"/>
      <c r="O201" s="993">
        <f>IF(OR(K201="A",K201="B",K201="C"),ROUNDDOWN(M201/N72,-1),0)</f>
        <v>0</v>
      </c>
      <c r="P201" s="994"/>
      <c r="Q201" s="994"/>
      <c r="R201" s="994"/>
      <c r="S201" s="994"/>
      <c r="T201" s="994"/>
      <c r="U201" s="994"/>
      <c r="V201" s="994"/>
      <c r="W201" s="994"/>
      <c r="X201" s="994"/>
      <c r="Y201" s="994"/>
      <c r="Z201" s="995"/>
    </row>
    <row r="202" spans="1:31" s="231" customFormat="1" ht="13.5" customHeight="1">
      <c r="A202" s="271"/>
      <c r="B202" s="272"/>
      <c r="C202" s="680" t="s">
        <v>109</v>
      </c>
      <c r="D202" s="681"/>
      <c r="E202" s="681"/>
      <c r="F202" s="681"/>
      <c r="G202" s="681"/>
      <c r="H202" s="682"/>
      <c r="I202" s="1124"/>
      <c r="J202" s="1125"/>
      <c r="K202" s="590"/>
      <c r="L202" s="591"/>
      <c r="M202" s="654" t="e">
        <f>IF(INDEX(計算用!$B$51:$B$54,MATCH(K201,計算用!L51:L54,0))&lt;1,保育単価表②!E46,IF(K201="B",保育単価表②!E49,保育単価表②!D52))</f>
        <v>#N/A</v>
      </c>
      <c r="N202" s="655"/>
      <c r="O202" s="1107">
        <f>O201-O203</f>
        <v>0</v>
      </c>
      <c r="P202" s="1108"/>
      <c r="Q202" s="1108"/>
      <c r="R202" s="1108"/>
      <c r="S202" s="1108"/>
      <c r="T202" s="1108"/>
      <c r="U202" s="1108"/>
      <c r="V202" s="1108"/>
      <c r="W202" s="1108"/>
      <c r="X202" s="1108"/>
      <c r="Y202" s="1108"/>
      <c r="Z202" s="1109"/>
    </row>
    <row r="203" spans="1:31" s="231" customFormat="1" ht="13.5" customHeight="1">
      <c r="A203" s="275"/>
      <c r="B203" s="282"/>
      <c r="C203" s="1004" t="s">
        <v>10</v>
      </c>
      <c r="D203" s="720"/>
      <c r="E203" s="720"/>
      <c r="F203" s="720"/>
      <c r="G203" s="720"/>
      <c r="H203" s="721"/>
      <c r="I203" s="592"/>
      <c r="J203" s="593"/>
      <c r="K203" s="593"/>
      <c r="L203" s="594"/>
      <c r="M203" s="581" t="e">
        <f>IF(INDEX(計算用!$B$51:$B$54,MATCH(K201,計算用!$L$51:$L$54,0))&lt;1,保育単価表②!$K$46*K92,IF(K201="B",保育単価表②!K49*K92,0))</f>
        <v>#N/A</v>
      </c>
      <c r="N203" s="582"/>
      <c r="O203" s="1107">
        <f>IF(OR(K201="A",K201="B",K201="C"),ROUNDDOWN(M203/N72,-1),0)</f>
        <v>0</v>
      </c>
      <c r="P203" s="1108"/>
      <c r="Q203" s="1108"/>
      <c r="R203" s="1108"/>
      <c r="S203" s="1108"/>
      <c r="T203" s="1108"/>
      <c r="U203" s="1108"/>
      <c r="V203" s="1108"/>
      <c r="W203" s="1108"/>
      <c r="X203" s="1108"/>
      <c r="Y203" s="1108"/>
      <c r="Z203" s="1109"/>
    </row>
    <row r="204" spans="1:31" s="231" customFormat="1" ht="13.5" customHeight="1">
      <c r="A204" s="280" t="s">
        <v>112</v>
      </c>
      <c r="B204" s="1101" t="s">
        <v>125</v>
      </c>
      <c r="C204" s="1102"/>
      <c r="D204" s="1102"/>
      <c r="E204" s="1102"/>
      <c r="F204" s="1102"/>
      <c r="G204" s="1102"/>
      <c r="H204" s="1103"/>
      <c r="I204" s="1104"/>
      <c r="J204" s="1105"/>
      <c r="K204" s="1105"/>
      <c r="L204" s="1106"/>
      <c r="M204" s="967">
        <f>保育単価表②!$C$54</f>
        <v>150000</v>
      </c>
      <c r="N204" s="968"/>
      <c r="O204" s="969">
        <f>IF(AND(I204="適用",OR(U82=3,X82=3)),ROUNDDOWN(M204/K73,-1),0)</f>
        <v>0</v>
      </c>
      <c r="P204" s="970"/>
      <c r="Q204" s="970"/>
      <c r="R204" s="970"/>
      <c r="S204" s="970"/>
      <c r="T204" s="970"/>
      <c r="U204" s="970"/>
      <c r="V204" s="970"/>
      <c r="W204" s="970"/>
      <c r="X204" s="970"/>
      <c r="Y204" s="970"/>
      <c r="Z204" s="971"/>
    </row>
    <row r="205" spans="1:31" s="231" customFormat="1" ht="13.5" customHeight="1">
      <c r="A205" s="710" t="s">
        <v>126</v>
      </c>
      <c r="B205" s="710"/>
      <c r="C205" s="710"/>
      <c r="D205" s="710"/>
      <c r="E205" s="710"/>
      <c r="F205" s="710"/>
      <c r="G205" s="710"/>
      <c r="H205" s="710"/>
      <c r="I205" s="710"/>
      <c r="J205" s="710"/>
      <c r="K205" s="710"/>
      <c r="L205" s="710"/>
      <c r="M205" s="710"/>
      <c r="N205" s="710"/>
      <c r="O205" s="710"/>
      <c r="P205" s="710"/>
      <c r="Q205" s="710"/>
      <c r="R205" s="710"/>
      <c r="S205" s="710"/>
      <c r="T205" s="710"/>
      <c r="U205" s="710"/>
      <c r="V205" s="710"/>
      <c r="W205" s="710"/>
      <c r="X205" s="710"/>
      <c r="Y205" s="710"/>
      <c r="Z205" s="710"/>
      <c r="AA205" s="238"/>
    </row>
    <row r="206" spans="1:31" s="231" customFormat="1" ht="13.5" customHeight="1">
      <c r="A206" s="710" t="s">
        <v>127</v>
      </c>
      <c r="B206" s="710"/>
      <c r="C206" s="710"/>
      <c r="D206" s="710"/>
      <c r="E206" s="710"/>
      <c r="F206" s="710"/>
      <c r="G206" s="710"/>
      <c r="H206" s="710"/>
      <c r="I206" s="710"/>
      <c r="J206" s="710"/>
      <c r="K206" s="710"/>
      <c r="L206" s="710"/>
      <c r="M206" s="710"/>
      <c r="N206" s="710"/>
      <c r="O206" s="710"/>
      <c r="P206" s="710"/>
      <c r="Q206" s="710"/>
      <c r="R206" s="710"/>
      <c r="S206" s="710"/>
      <c r="T206" s="710"/>
      <c r="U206" s="710"/>
      <c r="V206" s="710"/>
      <c r="W206" s="710"/>
      <c r="X206" s="710"/>
      <c r="Y206" s="710"/>
      <c r="Z206" s="710"/>
      <c r="AA206" s="238"/>
    </row>
    <row r="207" spans="1:31" s="231" customFormat="1" ht="13.5" customHeight="1">
      <c r="A207" s="285"/>
      <c r="B207" s="273"/>
      <c r="C207" s="273"/>
      <c r="D207" s="273"/>
      <c r="E207" s="273"/>
      <c r="F207" s="273"/>
      <c r="G207" s="273"/>
      <c r="H207" s="273"/>
      <c r="I207" s="286"/>
      <c r="J207" s="286"/>
      <c r="K207" s="286"/>
      <c r="L207" s="286"/>
      <c r="M207" s="276"/>
      <c r="N207" s="276"/>
      <c r="O207" s="286"/>
      <c r="P207" s="286"/>
      <c r="Q207" s="286"/>
      <c r="R207" s="286"/>
      <c r="S207" s="286"/>
      <c r="T207" s="286"/>
      <c r="U207" s="286"/>
      <c r="V207" s="286"/>
      <c r="W207" s="286"/>
      <c r="X207" s="286"/>
      <c r="Y207" s="286"/>
      <c r="Z207" s="286"/>
      <c r="AA207" s="238"/>
    </row>
    <row r="208" spans="1:31" s="231" customFormat="1" ht="13.5" customHeight="1">
      <c r="A208" s="875" t="s">
        <v>5</v>
      </c>
      <c r="B208" s="876"/>
      <c r="C208" s="876"/>
      <c r="D208" s="876"/>
      <c r="E208" s="876"/>
      <c r="F208" s="876"/>
      <c r="G208" s="876"/>
      <c r="H208" s="876"/>
      <c r="I208" s="876"/>
      <c r="J208" s="876"/>
      <c r="K208" s="876"/>
      <c r="L208" s="876"/>
      <c r="M208" s="876"/>
      <c r="N208" s="879"/>
      <c r="O208" s="875" t="s">
        <v>102</v>
      </c>
      <c r="P208" s="876"/>
      <c r="Q208" s="875" t="s">
        <v>103</v>
      </c>
      <c r="R208" s="876"/>
      <c r="S208" s="877" t="s">
        <v>106</v>
      </c>
      <c r="T208" s="878"/>
      <c r="U208" s="876" t="s">
        <v>61</v>
      </c>
      <c r="V208" s="876"/>
      <c r="W208" s="875" t="s">
        <v>62</v>
      </c>
      <c r="X208" s="876"/>
      <c r="Y208" s="875" t="s">
        <v>53</v>
      </c>
      <c r="Z208" s="879"/>
      <c r="AA208" s="238"/>
    </row>
    <row r="209" spans="1:27" s="231" customFormat="1" ht="13.5" customHeight="1">
      <c r="A209" s="1110" t="s">
        <v>420</v>
      </c>
      <c r="B209" s="723"/>
      <c r="C209" s="723"/>
      <c r="D209" s="723"/>
      <c r="E209" s="723"/>
      <c r="F209" s="723"/>
      <c r="G209" s="723"/>
      <c r="H209" s="723"/>
      <c r="I209" s="723"/>
      <c r="J209" s="723"/>
      <c r="K209" s="723"/>
      <c r="L209" s="723"/>
      <c r="M209" s="893" t="s">
        <v>50</v>
      </c>
      <c r="N209" s="894"/>
      <c r="O209" s="1095">
        <f ca="1">IF($I$162="適用",SUM(O163,O178,O181,O184,O187,O189,O194,O195,O196,O197,O199,O200,O201,O204),SUM(O85,O93,O116,O119,O123,O128,O129,O131,O144,O150,O178,O181,O184,O187,O189,O194,O195,O196,O197,O199,O200,O201,O204))</f>
        <v>0</v>
      </c>
      <c r="P209" s="1096"/>
      <c r="Q209" s="1095">
        <f ca="1">IF($I$162="適用",SUM(O163,O178,O181,O184,O187,O189,O194,O195,O196,O197,O199,O200,O201,O204),SUM(O85,O93,O116,O119,O123,O128,O129,O131,O144,O150,O178,O181,O184,O187,O189,O194,O195,O196,O197,O199,O200,O201,O204))</f>
        <v>0</v>
      </c>
      <c r="R209" s="1096"/>
      <c r="S209" s="1095">
        <f ca="1">IF($I$162="適用",SUM(S163,O178,O181,O184,O187,O189,O194,O195,O196,O197,O199,O200,O201,O204),SUM(S85,S93,S113,O119,O123,O128,O129,O131,O144,S150,O178,O181,O184,O187,O189,O194,O195,O196,O197,O199,O200,O201,O204))</f>
        <v>0</v>
      </c>
      <c r="T209" s="1096"/>
      <c r="U209" s="1095">
        <f ca="1">IF($I$162="適用",SUM(U163,O178,O181,O184,O187,O189,O194,O195,O196,O197,O199,O200,O201,O204),SUM(U85,U93,O119,U124,O128,O129,O131,O144,U150,O178,O181,O184,O187,O189,O194,O195,O196,O197,O199,O200,O201,O204))</f>
        <v>0</v>
      </c>
      <c r="V209" s="1096"/>
      <c r="W209" s="1095">
        <f ca="1">IF($I$162="適用",SUM(U163,O178,O181,O184,O187,O189,O194,O195,O196,O197,O199,O200,O201,O204),SUM(U85,U93,O119,U124,O128,O129,O131,O144,U150,O178,O181,O184,O187,O189,O194,O195,O196,O197,O199,O200,O201,O204))</f>
        <v>0</v>
      </c>
      <c r="X209" s="1096"/>
      <c r="Y209" s="1095">
        <f ca="1">IF($I$162="適用",SUM(Y163,O178,O181,O184,O187,O189,O194,O195,O196,O197,O199,O200,O201,O204),SUM(Y85,Y93,O119,U124,O128,O129,O131,O144,Y150,O178,O181,O184,O187,O189,O194,O195,O196,O197,O199,O200,O201,O204))</f>
        <v>0</v>
      </c>
      <c r="Z209" s="1096"/>
      <c r="AA209" s="238"/>
    </row>
    <row r="210" spans="1:27" s="231" customFormat="1" ht="13.5" customHeight="1">
      <c r="A210" s="709"/>
      <c r="B210" s="738"/>
      <c r="C210" s="738"/>
      <c r="D210" s="738"/>
      <c r="E210" s="738"/>
      <c r="F210" s="738"/>
      <c r="G210" s="738"/>
      <c r="H210" s="738"/>
      <c r="I210" s="738"/>
      <c r="J210" s="738"/>
      <c r="K210" s="738"/>
      <c r="L210" s="738"/>
      <c r="M210" s="731" t="s">
        <v>51</v>
      </c>
      <c r="N210" s="732"/>
      <c r="O210" s="917">
        <f ca="1">IF($I$162="適用",SUM(O164,O178,O181,O184,O187,O189,O194,O195,O196,O197,O199,O200,O201,O204),SUM(O86,O94,O116,O119,O123,O128,O129,O131,O144,O151,O178,O181,O184,O187,O189,O194,O195,O196,O197,O199,O200,O201,O204))</f>
        <v>0</v>
      </c>
      <c r="P210" s="918"/>
      <c r="Q210" s="917">
        <f ca="1">IF($I$162="適用",SUM(O164,O178,O181,O184,O187,O189,O194,O195,O196,O197,O199,O200,O201,O204),SUM(O86,O94,O116,O119,O123,O128,O129,O131,O144,O151,O178,O181,O184,O187,O189,O194,O195,O196,O197,O199,O200,O201,O204))</f>
        <v>0</v>
      </c>
      <c r="R210" s="918"/>
      <c r="S210" s="772">
        <f ca="1">IF($I$162="適用",SUM(S164,O178,O181,O184,O187,O189,O194,O195,O196,O197,O199,O200,O201,O204),SUM(S86,S94,S113,O119,O123,O128,O129,O131,O144,S151,O178,O181,O184,O187,O189,O194,O195,O196,O197,O199,O200,O201,O204))</f>
        <v>0</v>
      </c>
      <c r="T210" s="772"/>
      <c r="U210" s="772">
        <f ca="1">IF($I$162="適用",SUM(U164,O178,O181,O184,O187,O189,O194,O195,O196,O197,O199,O200,O201,O204),SUM(U86,U94,O119,U124,O128,O129,O131,O144,U151,O178,O181,O184,O187,O189,O194,O195,O196,O197,O199,O200,O201,O204))</f>
        <v>0</v>
      </c>
      <c r="V210" s="772"/>
      <c r="W210" s="772">
        <f ca="1">IF($I$162="適用",SUM(U164,O178,O181,O184,O187,O189,O194,O195,O196,O197,O199,O200,O201,O204),SUM(U86,U94,O119,U124,O128,O129,O131,O144,U151,O178,O181,O184,O187,O189,O194,O195,O196,O197,O199,O200,O201,O204))</f>
        <v>0</v>
      </c>
      <c r="X210" s="772"/>
      <c r="Y210" s="772">
        <f ca="1">IF($I$162="適用",SUM(Y164,O178,O181,O184,O187,O189,O194,O195,O196,O197,O199,O200,O201,O204),SUM(Y86,Y94,O119,U124,O128,O129,O131,O144,Y151,O178,O181,O184,O187,O189,O194,O195,O196,O197,O199,O200,O201,O204))</f>
        <v>0</v>
      </c>
      <c r="Z210" s="772"/>
      <c r="AA210" s="238"/>
    </row>
    <row r="211" spans="1:27" s="231" customFormat="1" ht="13.5" customHeight="1">
      <c r="A211" s="287"/>
      <c r="B211" s="657" t="s">
        <v>14</v>
      </c>
      <c r="C211" s="657"/>
      <c r="D211" s="657"/>
      <c r="E211" s="657"/>
      <c r="F211" s="657"/>
      <c r="G211" s="657"/>
      <c r="H211" s="657"/>
      <c r="I211" s="657"/>
      <c r="J211" s="657"/>
      <c r="K211" s="657"/>
      <c r="L211" s="657"/>
      <c r="M211" s="731" t="s">
        <v>50</v>
      </c>
      <c r="N211" s="732"/>
      <c r="O211" s="917">
        <f ca="1">IF($I$162="適用",SUM(O167,O180,O183,O186,O203),SUM(O93,O118,O122,O127,O133,O146,O154,O180,O183,O186,O203))</f>
        <v>0</v>
      </c>
      <c r="P211" s="918"/>
      <c r="Q211" s="917">
        <f ca="1">IF($I$162="適用",SUM(O167,O180,O183,O186,O203),SUM(O93,O118,O122,O127,O133,O146,O154,O180,O183,O186,O203))</f>
        <v>0</v>
      </c>
      <c r="R211" s="918"/>
      <c r="S211" s="772">
        <f ca="1">IF($I$162="適用",SUM(S167,O180,O183,O186,O203),SUM(S93,S113,O122,O127,O133,O146,S154,O180,O183,O186,O203))</f>
        <v>0</v>
      </c>
      <c r="T211" s="772"/>
      <c r="U211" s="772">
        <f ca="1">IF($I$162="適用",SUM(U167,O180,O183,O186,O203),SUM(U93,O122,O127,O133,O146,U154,O180,O183,O186,O203))</f>
        <v>0</v>
      </c>
      <c r="V211" s="772"/>
      <c r="W211" s="772">
        <f ca="1">IF($I$162="適用",SUM(U167,O180,O183,O186,O203),SUM(U93,O122,O127,O133,O146,U154,O180,O183,O186,O203))</f>
        <v>0</v>
      </c>
      <c r="X211" s="772"/>
      <c r="Y211" s="772">
        <f ca="1">IF($I$162="適用",SUM(Y167,O180,O183,O186,O203),SUM(Y93,O122,O127,O133,O146,Y154,O180,O183,O186,O203))</f>
        <v>0</v>
      </c>
      <c r="Z211" s="772"/>
      <c r="AA211" s="238"/>
    </row>
    <row r="212" spans="1:27" s="231" customFormat="1" ht="13.5" customHeight="1">
      <c r="A212" s="288"/>
      <c r="B212" s="738"/>
      <c r="C212" s="738"/>
      <c r="D212" s="738"/>
      <c r="E212" s="738"/>
      <c r="F212" s="738"/>
      <c r="G212" s="738"/>
      <c r="H212" s="738"/>
      <c r="I212" s="738"/>
      <c r="J212" s="738"/>
      <c r="K212" s="738"/>
      <c r="L212" s="738"/>
      <c r="M212" s="731" t="s">
        <v>51</v>
      </c>
      <c r="N212" s="732"/>
      <c r="O212" s="921">
        <f ca="1">IF($I$162="適用",SUM(O168,O180,O183,O186,O203),SUM(O94,O118,O122,O127,O133,O146,O155,O180,O183,O186,O203))</f>
        <v>0</v>
      </c>
      <c r="P212" s="922"/>
      <c r="Q212" s="921">
        <f ca="1">IF($I$162="適用",SUM(O168,O180,O183,O186,O203),SUM(O94,O118,O122,O127,O133,O146,O155,O180,O183,O186,O203))</f>
        <v>0</v>
      </c>
      <c r="R212" s="922"/>
      <c r="S212" s="772">
        <f ca="1">IF($I$162="適用",SUM(S168,O180,O183,O186,O203),SUM(S94,S115,O122,O127,O133,O146,S155,O180,O183,O186,O203))</f>
        <v>0</v>
      </c>
      <c r="T212" s="772"/>
      <c r="U212" s="772">
        <f ca="1">IF($I$162="適用",SUM(U168,O180,O183,O186,O203),SUM(U94,O122,O127,O133,O146,U155,O180,O183,O186,O203))</f>
        <v>0</v>
      </c>
      <c r="V212" s="772"/>
      <c r="W212" s="772">
        <f ca="1">IF($I$162="適用",SUM(U168,O180,O183,O186,O203),SUM(U94,O122,O127,O133,O146,U155,O180,O183,O186,O203))</f>
        <v>0</v>
      </c>
      <c r="X212" s="772"/>
      <c r="Y212" s="772">
        <f ca="1">IF($I$162="適用",SUM(Y168,O180,O183,O186,O203),SUM(Y94,O122,O127,O133,O146,Y155,O180,O183,O186,O203))</f>
        <v>0</v>
      </c>
      <c r="Z212" s="772"/>
      <c r="AA212" s="238"/>
    </row>
    <row r="213" spans="1:27" s="231" customFormat="1" ht="13.5" customHeight="1">
      <c r="A213" s="683" t="s">
        <v>128</v>
      </c>
      <c r="B213" s="657"/>
      <c r="C213" s="657"/>
      <c r="D213" s="657"/>
      <c r="E213" s="657"/>
      <c r="F213" s="657"/>
      <c r="G213" s="657"/>
      <c r="H213" s="657"/>
      <c r="I213" s="657"/>
      <c r="J213" s="657"/>
      <c r="K213" s="657"/>
      <c r="L213" s="657"/>
      <c r="M213" s="731" t="s">
        <v>50</v>
      </c>
      <c r="N213" s="732"/>
      <c r="O213" s="917">
        <f ca="1">O209+O134</f>
        <v>0</v>
      </c>
      <c r="P213" s="918"/>
      <c r="Q213" s="917">
        <f ca="1">Q209+O134</f>
        <v>0</v>
      </c>
      <c r="R213" s="918"/>
      <c r="S213" s="917">
        <f ca="1">S209+O134</f>
        <v>0</v>
      </c>
      <c r="T213" s="918"/>
      <c r="U213" s="1097"/>
      <c r="V213" s="1098"/>
      <c r="W213" s="1098"/>
      <c r="X213" s="1098"/>
      <c r="Y213" s="1098"/>
      <c r="Z213" s="1099"/>
      <c r="AA213" s="238"/>
    </row>
    <row r="214" spans="1:27" s="231" customFormat="1" ht="13.5" customHeight="1">
      <c r="A214" s="709"/>
      <c r="B214" s="738"/>
      <c r="C214" s="738"/>
      <c r="D214" s="738"/>
      <c r="E214" s="738"/>
      <c r="F214" s="738"/>
      <c r="G214" s="738"/>
      <c r="H214" s="738"/>
      <c r="I214" s="738"/>
      <c r="J214" s="738"/>
      <c r="K214" s="738"/>
      <c r="L214" s="738"/>
      <c r="M214" s="731" t="s">
        <v>51</v>
      </c>
      <c r="N214" s="732"/>
      <c r="O214" s="917">
        <f ca="1">O210+O134</f>
        <v>0</v>
      </c>
      <c r="P214" s="918"/>
      <c r="Q214" s="917">
        <f ca="1">Q210+O134</f>
        <v>0</v>
      </c>
      <c r="R214" s="918"/>
      <c r="S214" s="917">
        <f ca="1">S210+O134</f>
        <v>0</v>
      </c>
      <c r="T214" s="918"/>
      <c r="U214" s="631"/>
      <c r="V214" s="1009"/>
      <c r="W214" s="1009"/>
      <c r="X214" s="1009"/>
      <c r="Y214" s="1009"/>
      <c r="Z214" s="632"/>
      <c r="AA214" s="238"/>
    </row>
    <row r="215" spans="1:27" s="231" customFormat="1" ht="13.5" customHeight="1">
      <c r="A215" s="289"/>
      <c r="B215" s="657" t="s">
        <v>14</v>
      </c>
      <c r="C215" s="657"/>
      <c r="D215" s="657"/>
      <c r="E215" s="657"/>
      <c r="F215" s="657"/>
      <c r="G215" s="657"/>
      <c r="H215" s="657"/>
      <c r="I215" s="657"/>
      <c r="J215" s="657"/>
      <c r="K215" s="657"/>
      <c r="L215" s="657"/>
      <c r="M215" s="731" t="s">
        <v>50</v>
      </c>
      <c r="N215" s="732"/>
      <c r="O215" s="917">
        <f ca="1">O211</f>
        <v>0</v>
      </c>
      <c r="P215" s="918"/>
      <c r="Q215" s="917">
        <f ca="1">Q211</f>
        <v>0</v>
      </c>
      <c r="R215" s="918"/>
      <c r="S215" s="917">
        <f t="shared" ref="S215" ca="1" si="68">S211</f>
        <v>0</v>
      </c>
      <c r="T215" s="918"/>
      <c r="U215" s="631"/>
      <c r="V215" s="1009"/>
      <c r="W215" s="1009"/>
      <c r="X215" s="1009"/>
      <c r="Y215" s="1009"/>
      <c r="Z215" s="632"/>
      <c r="AA215" s="238"/>
    </row>
    <row r="216" spans="1:27" s="231" customFormat="1" ht="13.5" customHeight="1">
      <c r="A216" s="287"/>
      <c r="B216" s="710"/>
      <c r="C216" s="710"/>
      <c r="D216" s="710"/>
      <c r="E216" s="710"/>
      <c r="F216" s="710"/>
      <c r="G216" s="710"/>
      <c r="H216" s="710"/>
      <c r="I216" s="710"/>
      <c r="J216" s="710"/>
      <c r="K216" s="710"/>
      <c r="L216" s="710"/>
      <c r="M216" s="787" t="s">
        <v>51</v>
      </c>
      <c r="N216" s="788"/>
      <c r="O216" s="921">
        <f t="shared" ref="O216" ca="1" si="69">O212</f>
        <v>0</v>
      </c>
      <c r="P216" s="922"/>
      <c r="Q216" s="921">
        <f t="shared" ref="Q216" ca="1" si="70">Q212</f>
        <v>0</v>
      </c>
      <c r="R216" s="922"/>
      <c r="S216" s="910">
        <f t="shared" ref="S216" ca="1" si="71">S212</f>
        <v>0</v>
      </c>
      <c r="T216" s="911"/>
      <c r="U216" s="1010"/>
      <c r="V216" s="1011"/>
      <c r="W216" s="1011"/>
      <c r="X216" s="1011"/>
      <c r="Y216" s="1011"/>
      <c r="Z216" s="1100"/>
      <c r="AA216" s="238"/>
    </row>
    <row r="217" spans="1:27" s="231" customFormat="1" ht="13.5" customHeight="1">
      <c r="A217" s="890" t="s">
        <v>167</v>
      </c>
      <c r="B217" s="891"/>
      <c r="C217" s="891"/>
      <c r="D217" s="891"/>
      <c r="E217" s="891"/>
      <c r="F217" s="891"/>
      <c r="G217" s="891"/>
      <c r="H217" s="891"/>
      <c r="I217" s="891"/>
      <c r="J217" s="891"/>
      <c r="K217" s="891"/>
      <c r="L217" s="892"/>
      <c r="M217" s="893" t="s">
        <v>50</v>
      </c>
      <c r="N217" s="894"/>
      <c r="O217" s="895">
        <f>'在籍児童一覧（保育所）'!K142</f>
        <v>0</v>
      </c>
      <c r="P217" s="896"/>
      <c r="Q217" s="895">
        <f>'在籍児童一覧（保育所）'!M142</f>
        <v>0</v>
      </c>
      <c r="R217" s="896"/>
      <c r="S217" s="895">
        <f>'在籍児童一覧（保育所）'!O142</f>
        <v>0</v>
      </c>
      <c r="T217" s="896"/>
      <c r="U217" s="895">
        <f>'在籍児童一覧（保育所）'!Q142</f>
        <v>0</v>
      </c>
      <c r="V217" s="896"/>
      <c r="W217" s="895">
        <f>'在籍児童一覧（保育所）'!S142</f>
        <v>0</v>
      </c>
      <c r="X217" s="896"/>
      <c r="Y217" s="895">
        <f>'在籍児童一覧（保育所）'!U142</f>
        <v>0</v>
      </c>
      <c r="Z217" s="896"/>
      <c r="AA217" s="238"/>
    </row>
    <row r="218" spans="1:27" s="231" customFormat="1" ht="13.5" customHeight="1">
      <c r="A218" s="1090" t="s">
        <v>428</v>
      </c>
      <c r="B218" s="738"/>
      <c r="C218" s="738"/>
      <c r="D218" s="738"/>
      <c r="E218" s="738"/>
      <c r="F218" s="738"/>
      <c r="G218" s="738"/>
      <c r="H218" s="738"/>
      <c r="I218" s="738"/>
      <c r="J218" s="738"/>
      <c r="K218" s="738"/>
      <c r="L218" s="739"/>
      <c r="M218" s="787" t="s">
        <v>51</v>
      </c>
      <c r="N218" s="788"/>
      <c r="O218" s="1091">
        <f>'在籍児童一覧（保育所）'!K160</f>
        <v>0</v>
      </c>
      <c r="P218" s="1092"/>
      <c r="Q218" s="1091">
        <f>'在籍児童一覧（保育所）'!M160</f>
        <v>0</v>
      </c>
      <c r="R218" s="1092"/>
      <c r="S218" s="1091">
        <f>'在籍児童一覧（保育所）'!O160</f>
        <v>0</v>
      </c>
      <c r="T218" s="1092"/>
      <c r="U218" s="1091">
        <f>'在籍児童一覧（保育所）'!Q160</f>
        <v>0</v>
      </c>
      <c r="V218" s="1092"/>
      <c r="W218" s="1091">
        <f>'在籍児童一覧（保育所）'!S160</f>
        <v>0</v>
      </c>
      <c r="X218" s="1092"/>
      <c r="Y218" s="1091">
        <f>'在籍児童一覧（保育所）'!U160</f>
        <v>0</v>
      </c>
      <c r="Z218" s="1092"/>
      <c r="AA218" s="238"/>
    </row>
    <row r="219" spans="1:27" s="231" customFormat="1" ht="13.5" customHeight="1">
      <c r="A219" s="683" t="s">
        <v>168</v>
      </c>
      <c r="B219" s="657"/>
      <c r="C219" s="657"/>
      <c r="D219" s="657"/>
      <c r="E219" s="657"/>
      <c r="F219" s="657"/>
      <c r="G219" s="657"/>
      <c r="H219" s="657"/>
      <c r="I219" s="657"/>
      <c r="J219" s="657"/>
      <c r="K219" s="657"/>
      <c r="L219" s="658"/>
      <c r="M219" s="731" t="s">
        <v>50</v>
      </c>
      <c r="N219" s="732"/>
      <c r="O219" s="919">
        <f>'在籍児童一覧（保育所）'!K144</f>
        <v>0</v>
      </c>
      <c r="P219" s="920"/>
      <c r="Q219" s="919">
        <f>'在籍児童一覧（保育所）'!M144</f>
        <v>0</v>
      </c>
      <c r="R219" s="920"/>
      <c r="S219" s="919">
        <f>'在籍児童一覧（保育所）'!O144</f>
        <v>0</v>
      </c>
      <c r="T219" s="920"/>
      <c r="U219" s="1373"/>
      <c r="V219" s="1374"/>
      <c r="W219" s="1374"/>
      <c r="X219" s="1374"/>
      <c r="Y219" s="1374"/>
      <c r="Z219" s="1375"/>
      <c r="AA219" s="238"/>
    </row>
    <row r="220" spans="1:27" s="231" customFormat="1" ht="13.5" customHeight="1">
      <c r="A220" s="1093" t="s">
        <v>429</v>
      </c>
      <c r="B220" s="741"/>
      <c r="C220" s="741"/>
      <c r="D220" s="741"/>
      <c r="E220" s="741"/>
      <c r="F220" s="741"/>
      <c r="G220" s="741"/>
      <c r="H220" s="741"/>
      <c r="I220" s="741"/>
      <c r="J220" s="741"/>
      <c r="K220" s="741"/>
      <c r="L220" s="742"/>
      <c r="M220" s="733" t="s">
        <v>51</v>
      </c>
      <c r="N220" s="734"/>
      <c r="O220" s="888">
        <f>'在籍児童一覧（保育所）'!K162</f>
        <v>0</v>
      </c>
      <c r="P220" s="889"/>
      <c r="Q220" s="888">
        <f>'在籍児童一覧（保育所）'!M162</f>
        <v>0</v>
      </c>
      <c r="R220" s="889"/>
      <c r="S220" s="888">
        <f>'在籍児童一覧（保育所）'!O162</f>
        <v>0</v>
      </c>
      <c r="T220" s="889"/>
      <c r="U220" s="1376"/>
      <c r="V220" s="1377"/>
      <c r="W220" s="1377"/>
      <c r="X220" s="1377"/>
      <c r="Y220" s="1377"/>
      <c r="Z220" s="1378"/>
      <c r="AA220" s="238"/>
    </row>
    <row r="221" spans="1:27" s="231" customFormat="1" ht="13.5" customHeight="1">
      <c r="A221" s="677" t="s">
        <v>129</v>
      </c>
      <c r="B221" s="678"/>
      <c r="C221" s="678"/>
      <c r="D221" s="678"/>
      <c r="E221" s="678"/>
      <c r="F221" s="678"/>
      <c r="G221" s="678"/>
      <c r="H221" s="678"/>
      <c r="I221" s="678"/>
      <c r="J221" s="678"/>
      <c r="K221" s="678"/>
      <c r="L221" s="678"/>
      <c r="M221" s="678"/>
      <c r="N221" s="679"/>
      <c r="O221" s="915">
        <f ca="1">SUM(O209*O217,O210*O218,O213*O219,O214*O220)</f>
        <v>0</v>
      </c>
      <c r="P221" s="916"/>
      <c r="Q221" s="915">
        <f ca="1">SUM(Q209*Q217,Q210*Q218,Q213*Q219,Q214*Q220)</f>
        <v>0</v>
      </c>
      <c r="R221" s="916"/>
      <c r="S221" s="915">
        <f ca="1">SUM(S209*S217,S210*S218,S213*S219,S214*S220)</f>
        <v>0</v>
      </c>
      <c r="T221" s="916"/>
      <c r="U221" s="915">
        <f ca="1">SUM(U209*U217,U210*U218)</f>
        <v>0</v>
      </c>
      <c r="V221" s="916"/>
      <c r="W221" s="915">
        <f ca="1">SUM(W209*W217,W210*W218)</f>
        <v>0</v>
      </c>
      <c r="X221" s="916"/>
      <c r="Y221" s="915">
        <f ca="1">SUM(Y209*Y217,Y210*Y218)</f>
        <v>0</v>
      </c>
      <c r="Z221" s="916"/>
      <c r="AA221" s="238"/>
    </row>
    <row r="222" spans="1:27" s="231" customFormat="1" ht="13.5" customHeight="1">
      <c r="A222" s="290"/>
      <c r="B222" s="719" t="s">
        <v>14</v>
      </c>
      <c r="C222" s="720"/>
      <c r="D222" s="720"/>
      <c r="E222" s="720"/>
      <c r="F222" s="720"/>
      <c r="G222" s="720"/>
      <c r="H222" s="720"/>
      <c r="I222" s="720"/>
      <c r="J222" s="720"/>
      <c r="K222" s="720"/>
      <c r="L222" s="720"/>
      <c r="M222" s="720"/>
      <c r="N222" s="721"/>
      <c r="O222" s="880">
        <f ca="1">SUM(O211*O217,O212*O218,O215*O219,O216*O220)</f>
        <v>0</v>
      </c>
      <c r="P222" s="881"/>
      <c r="Q222" s="880">
        <f ca="1">SUM(Q211*Q217,Q212*Q218,Q215*Q219,Q216*Q220)</f>
        <v>0</v>
      </c>
      <c r="R222" s="881"/>
      <c r="S222" s="880">
        <f ca="1">SUM(S211*S217,S212*S218,S215*S219,S216*S220)</f>
        <v>0</v>
      </c>
      <c r="T222" s="881"/>
      <c r="U222" s="880">
        <f ca="1">SUM(U211*U217,U212*U218)</f>
        <v>0</v>
      </c>
      <c r="V222" s="881"/>
      <c r="W222" s="905">
        <f ca="1">SUM(W211*W217,W212*W218)</f>
        <v>0</v>
      </c>
      <c r="X222" s="906"/>
      <c r="Y222" s="880">
        <f ca="1">SUM(Y211*Y217,Y212*Y218)</f>
        <v>0</v>
      </c>
      <c r="Z222" s="881"/>
      <c r="AA222" s="238"/>
    </row>
    <row r="223" spans="1:27" s="463" customFormat="1" ht="13.5" hidden="1" customHeight="1">
      <c r="A223" s="1094" t="s">
        <v>164</v>
      </c>
      <c r="B223" s="907" t="s">
        <v>421</v>
      </c>
      <c r="C223" s="601"/>
      <c r="D223" s="601"/>
      <c r="E223" s="601"/>
      <c r="F223" s="601"/>
      <c r="G223" s="601"/>
      <c r="H223" s="601"/>
      <c r="I223" s="601"/>
      <c r="J223" s="601"/>
      <c r="K223" s="601"/>
      <c r="L223" s="601"/>
      <c r="M223" s="601"/>
      <c r="N223" s="602"/>
      <c r="O223" s="908">
        <f ca="1">O210</f>
        <v>0</v>
      </c>
      <c r="P223" s="909"/>
      <c r="Q223" s="908">
        <f ca="1">Q210</f>
        <v>0</v>
      </c>
      <c r="R223" s="909"/>
      <c r="S223" s="908">
        <f ca="1">S210</f>
        <v>0</v>
      </c>
      <c r="T223" s="909"/>
      <c r="U223" s="908">
        <f ca="1">U210-7500</f>
        <v>-7500</v>
      </c>
      <c r="V223" s="909"/>
      <c r="W223" s="861"/>
      <c r="X223" s="862"/>
      <c r="Y223" s="862"/>
      <c r="Z223" s="863"/>
      <c r="AA223" s="462"/>
    </row>
    <row r="224" spans="1:27" s="463" customFormat="1" ht="13.5" hidden="1" customHeight="1">
      <c r="A224" s="1094"/>
      <c r="B224" s="464"/>
      <c r="C224" s="558" t="s">
        <v>10</v>
      </c>
      <c r="D224" s="559"/>
      <c r="E224" s="559"/>
      <c r="F224" s="559"/>
      <c r="G224" s="559"/>
      <c r="H224" s="559"/>
      <c r="I224" s="559"/>
      <c r="J224" s="559"/>
      <c r="K224" s="559"/>
      <c r="L224" s="559"/>
      <c r="M224" s="559"/>
      <c r="N224" s="560"/>
      <c r="O224" s="821">
        <f ca="1">O212</f>
        <v>0</v>
      </c>
      <c r="P224" s="822"/>
      <c r="Q224" s="821">
        <f ca="1">Q212</f>
        <v>0</v>
      </c>
      <c r="R224" s="822"/>
      <c r="S224" s="821">
        <f ca="1">S212</f>
        <v>0</v>
      </c>
      <c r="T224" s="822"/>
      <c r="U224" s="821">
        <f ca="1">U212</f>
        <v>0</v>
      </c>
      <c r="V224" s="822"/>
      <c r="W224" s="861"/>
      <c r="X224" s="862"/>
      <c r="Y224" s="862"/>
      <c r="Z224" s="863"/>
      <c r="AA224" s="462"/>
    </row>
    <row r="225" spans="1:27" s="463" customFormat="1" ht="13.5" hidden="1" customHeight="1">
      <c r="A225" s="1094"/>
      <c r="B225" s="839" t="s">
        <v>416</v>
      </c>
      <c r="C225" s="559"/>
      <c r="D225" s="559"/>
      <c r="E225" s="559"/>
      <c r="F225" s="559"/>
      <c r="G225" s="559"/>
      <c r="H225" s="559"/>
      <c r="I225" s="559"/>
      <c r="J225" s="559"/>
      <c r="K225" s="559"/>
      <c r="L225" s="559"/>
      <c r="M225" s="559"/>
      <c r="N225" s="560"/>
      <c r="O225" s="821">
        <f ca="1">O214</f>
        <v>0</v>
      </c>
      <c r="P225" s="822"/>
      <c r="Q225" s="819">
        <f ca="1">Q214</f>
        <v>0</v>
      </c>
      <c r="R225" s="820"/>
      <c r="S225" s="819">
        <f ca="1">S214</f>
        <v>0</v>
      </c>
      <c r="T225" s="820"/>
      <c r="U225" s="819">
        <f ca="1">U210-3000</f>
        <v>-3000</v>
      </c>
      <c r="V225" s="820"/>
      <c r="W225" s="861"/>
      <c r="X225" s="862"/>
      <c r="Y225" s="862"/>
      <c r="Z225" s="863"/>
      <c r="AA225" s="462"/>
    </row>
    <row r="226" spans="1:27" s="463" customFormat="1" ht="13.5" hidden="1" customHeight="1">
      <c r="A226" s="1094"/>
      <c r="B226" s="465"/>
      <c r="C226" s="840" t="s">
        <v>10</v>
      </c>
      <c r="D226" s="806"/>
      <c r="E226" s="806"/>
      <c r="F226" s="806"/>
      <c r="G226" s="806"/>
      <c r="H226" s="806"/>
      <c r="I226" s="806"/>
      <c r="J226" s="806"/>
      <c r="K226" s="806"/>
      <c r="L226" s="806"/>
      <c r="M226" s="806"/>
      <c r="N226" s="807"/>
      <c r="O226" s="867">
        <f ca="1">O212</f>
        <v>0</v>
      </c>
      <c r="P226" s="868"/>
      <c r="Q226" s="867">
        <f ca="1">Q212</f>
        <v>0</v>
      </c>
      <c r="R226" s="868"/>
      <c r="S226" s="867">
        <f ca="1">S212</f>
        <v>0</v>
      </c>
      <c r="T226" s="868"/>
      <c r="U226" s="867">
        <f ca="1">U212</f>
        <v>0</v>
      </c>
      <c r="V226" s="868"/>
      <c r="W226" s="861"/>
      <c r="X226" s="862"/>
      <c r="Y226" s="862"/>
      <c r="Z226" s="863"/>
      <c r="AA226" s="462"/>
    </row>
    <row r="227" spans="1:27" s="463" customFormat="1" ht="13.5" hidden="1" customHeight="1">
      <c r="A227" s="1094"/>
      <c r="B227" s="802" t="s">
        <v>430</v>
      </c>
      <c r="C227" s="803"/>
      <c r="D227" s="803"/>
      <c r="E227" s="803"/>
      <c r="F227" s="803"/>
      <c r="G227" s="803"/>
      <c r="H227" s="803"/>
      <c r="I227" s="803"/>
      <c r="J227" s="803"/>
      <c r="K227" s="803"/>
      <c r="L227" s="803"/>
      <c r="M227" s="803"/>
      <c r="N227" s="804"/>
      <c r="O227" s="848">
        <f>'在籍児童一覧（保育所）'!K178</f>
        <v>0</v>
      </c>
      <c r="P227" s="849"/>
      <c r="Q227" s="848">
        <f>'在籍児童一覧（保育所）'!M178</f>
        <v>0</v>
      </c>
      <c r="R227" s="849"/>
      <c r="S227" s="848">
        <f>'在籍児童一覧（保育所）'!O178</f>
        <v>0</v>
      </c>
      <c r="T227" s="849"/>
      <c r="U227" s="848">
        <f>'在籍児童一覧（保育所）'!Q178</f>
        <v>0</v>
      </c>
      <c r="V227" s="849"/>
      <c r="W227" s="861"/>
      <c r="X227" s="862"/>
      <c r="Y227" s="862"/>
      <c r="Z227" s="863"/>
      <c r="AA227" s="462"/>
    </row>
    <row r="228" spans="1:27" s="463" customFormat="1" ht="13.5" hidden="1" customHeight="1">
      <c r="A228" s="1094"/>
      <c r="B228" s="805" t="s">
        <v>431</v>
      </c>
      <c r="C228" s="806"/>
      <c r="D228" s="806"/>
      <c r="E228" s="806"/>
      <c r="F228" s="806"/>
      <c r="G228" s="806"/>
      <c r="H228" s="806"/>
      <c r="I228" s="806"/>
      <c r="J228" s="806"/>
      <c r="K228" s="806"/>
      <c r="L228" s="806"/>
      <c r="M228" s="806"/>
      <c r="N228" s="807"/>
      <c r="O228" s="850">
        <f>'在籍児童一覧（保育所）'!K180</f>
        <v>0</v>
      </c>
      <c r="P228" s="851"/>
      <c r="Q228" s="852">
        <f>'在籍児童一覧（保育所）'!M180</f>
        <v>0</v>
      </c>
      <c r="R228" s="853"/>
      <c r="S228" s="852">
        <f>'在籍児童一覧（保育所）'!O180</f>
        <v>0</v>
      </c>
      <c r="T228" s="853"/>
      <c r="U228" s="852">
        <f>'在籍児童一覧（保育所）'!Q180</f>
        <v>0</v>
      </c>
      <c r="V228" s="853"/>
      <c r="W228" s="861"/>
      <c r="X228" s="862"/>
      <c r="Y228" s="862"/>
      <c r="Z228" s="863"/>
      <c r="AA228" s="462"/>
    </row>
    <row r="229" spans="1:27" s="463" customFormat="1" ht="13.5" hidden="1" customHeight="1">
      <c r="A229" s="1094"/>
      <c r="B229" s="802" t="s">
        <v>417</v>
      </c>
      <c r="C229" s="803"/>
      <c r="D229" s="803"/>
      <c r="E229" s="803"/>
      <c r="F229" s="803"/>
      <c r="G229" s="803"/>
      <c r="H229" s="803"/>
      <c r="I229" s="803"/>
      <c r="J229" s="803"/>
      <c r="K229" s="803"/>
      <c r="L229" s="803"/>
      <c r="M229" s="803"/>
      <c r="N229" s="804"/>
      <c r="O229" s="817">
        <f ca="1">SUM(O223*O227,O225*O228)</f>
        <v>0</v>
      </c>
      <c r="P229" s="818"/>
      <c r="Q229" s="819">
        <f t="shared" ref="Q229" ca="1" si="72">SUM(Q223*Q227,Q225*Q228)</f>
        <v>0</v>
      </c>
      <c r="R229" s="820"/>
      <c r="S229" s="819">
        <f t="shared" ref="S229" ca="1" si="73">SUM(S223*S227,S225*S228)</f>
        <v>0</v>
      </c>
      <c r="T229" s="820"/>
      <c r="U229" s="819">
        <f t="shared" ref="U229" ca="1" si="74">SUM(U223*U227,U225*U228)</f>
        <v>0</v>
      </c>
      <c r="V229" s="820"/>
      <c r="W229" s="861"/>
      <c r="X229" s="862"/>
      <c r="Y229" s="862"/>
      <c r="Z229" s="863"/>
      <c r="AA229" s="462"/>
    </row>
    <row r="230" spans="1:27" s="463" customFormat="1" ht="13.5" hidden="1" customHeight="1">
      <c r="A230" s="1094"/>
      <c r="B230" s="466"/>
      <c r="C230" s="808" t="s">
        <v>10</v>
      </c>
      <c r="D230" s="809"/>
      <c r="E230" s="809"/>
      <c r="F230" s="809"/>
      <c r="G230" s="809"/>
      <c r="H230" s="809"/>
      <c r="I230" s="809"/>
      <c r="J230" s="809"/>
      <c r="K230" s="809"/>
      <c r="L230" s="809"/>
      <c r="M230" s="809"/>
      <c r="N230" s="810"/>
      <c r="O230" s="821">
        <f ca="1">SUM(O224*O227,O226*O228)</f>
        <v>0</v>
      </c>
      <c r="P230" s="822"/>
      <c r="Q230" s="821">
        <f t="shared" ref="Q230" ca="1" si="75">SUM(Q224*Q227,Q226*Q228)</f>
        <v>0</v>
      </c>
      <c r="R230" s="822"/>
      <c r="S230" s="821">
        <f t="shared" ref="S230" ca="1" si="76">SUM(S224*S227,S226*S228)</f>
        <v>0</v>
      </c>
      <c r="T230" s="822"/>
      <c r="U230" s="823">
        <f t="shared" ref="U230" ca="1" si="77">SUM(U224*U227,U226*U228)</f>
        <v>0</v>
      </c>
      <c r="V230" s="824"/>
      <c r="W230" s="864"/>
      <c r="X230" s="865"/>
      <c r="Y230" s="865"/>
      <c r="Z230" s="866"/>
      <c r="AA230" s="462"/>
    </row>
    <row r="231" spans="1:27" s="463" customFormat="1" ht="13.5" hidden="1" customHeight="1">
      <c r="A231" s="897" t="s">
        <v>372</v>
      </c>
      <c r="B231" s="882" t="s">
        <v>420</v>
      </c>
      <c r="C231" s="882"/>
      <c r="D231" s="882"/>
      <c r="E231" s="882"/>
      <c r="F231" s="882"/>
      <c r="G231" s="882"/>
      <c r="H231" s="882"/>
      <c r="I231" s="882"/>
      <c r="J231" s="882"/>
      <c r="K231" s="882"/>
      <c r="L231" s="883"/>
      <c r="M231" s="811" t="s">
        <v>50</v>
      </c>
      <c r="N231" s="812"/>
      <c r="O231" s="912">
        <f ca="1">IF($I$162="適用",SUM(O169,O178,O181,O184,O187,O190,O194,O195,O196,O197,O199,O200,O201,O204),SUM(O87,O103,O119,O123,O128,O129,O131,O138,O147,O156,O178,O181,O184,O187,O194,O195,O196,O197,O199,O200,O201,O204))</f>
        <v>0</v>
      </c>
      <c r="P231" s="913"/>
      <c r="Q231" s="912">
        <f ca="1">IF($I$162="適用",SUM(O169,O178,O181,O184,O187,O190,O194,O195,O196,O197,O199,O200,O201,O204),SUM(O87,O103,O119,O123,O128,O129,O131,O138,O147,O156,O178,O181,O184,O187,O194,O195,O196,O197,O199,O200,O201,O204))</f>
        <v>0</v>
      </c>
      <c r="R231" s="913"/>
      <c r="S231" s="914">
        <f ca="1">IF($I$162="適用",SUM(S169,O178,O181,O184,O187,O190,O194,O195,O196,O197,O199,O200,O201,O204),SUM(S87,S103,S113,O119,O123,O128,O129,O131,S138,O147,S156,O178,O181,O184,O187,O194,O195,O196,O197,O199,O200,O201,O204))</f>
        <v>0</v>
      </c>
      <c r="T231" s="914"/>
      <c r="U231" s="914">
        <f ca="1">IF($I$162="適用",SUM(U169,O178,O181,O184,O187,O190,O194,O195,O196,O197,O199,O200,O201,O204),SUM(U87,U103,O119,U124,O128,O129,O131,U138,O147,U156,O178,O181,O184,O187,O194,O195,O196,O197,O199,O200,O201,O204))</f>
        <v>0</v>
      </c>
      <c r="V231" s="914"/>
      <c r="W231" s="914">
        <f ca="1">IF($I$162="適用",SUM(U169,O178,O181,O184,O187,O190,O194,O195,O196,O197,O199,O200,O201,O204),SUM(U87,U103,O119,U124,O128,O129,O131,U138,O147,U156,O178,O181,O184,O187,O194,O195,O196,O197,O199,O200,O201,O204))</f>
        <v>0</v>
      </c>
      <c r="X231" s="914"/>
      <c r="Y231" s="914">
        <f ca="1">IF($I$162="適用",SUM(Y169,O178,O181,O184,O187,O190,O194,O195,O196,O197,O199,O200,O201,O204),SUM(Y87,Y103,O119,U124,O128,O129,O131,Y138,O147,Y156,O178,O181,O184,O187,O194,O195,O196,O197,O199,O200,O201,O204))</f>
        <v>0</v>
      </c>
      <c r="Z231" s="914"/>
      <c r="AA231" s="462"/>
    </row>
    <row r="232" spans="1:27" s="463" customFormat="1" ht="13.5" hidden="1" customHeight="1">
      <c r="A232" s="898"/>
      <c r="B232" s="884"/>
      <c r="C232" s="884"/>
      <c r="D232" s="884"/>
      <c r="E232" s="884"/>
      <c r="F232" s="884"/>
      <c r="G232" s="884"/>
      <c r="H232" s="884"/>
      <c r="I232" s="884"/>
      <c r="J232" s="884"/>
      <c r="K232" s="884"/>
      <c r="L232" s="885"/>
      <c r="M232" s="813" t="s">
        <v>51</v>
      </c>
      <c r="N232" s="814"/>
      <c r="O232" s="821">
        <f ca="1">IF($I$162="適用",SUM(O170,O178,O181,O184,O187,O190,O194,O195,O196,O197,O199,O200,O201,O204),SUM(O88,O104,O119,O123,O128,O129,O131,O139,O147,O157,O178,O181,O184,O187,O194,O195,O196,O197,O199,O200,O201,O204))</f>
        <v>0</v>
      </c>
      <c r="P232" s="822"/>
      <c r="Q232" s="821">
        <f ca="1">IF($I$162="適用",SUM(O170,O178,O181,O184,O187,O190,O194,O195,O196,O197,O199,O200,O201,O204),SUM(O88,O104,O119,O123,O128,O129,O131,O139,O147,O157,O178,O181,O184,O187,O194,O195,O196,O197,O199,O200,O201,O204))</f>
        <v>0</v>
      </c>
      <c r="R232" s="822"/>
      <c r="S232" s="874">
        <f ca="1">IF($I$162="適用",SUM(S170,O178,O181,O184,O187,O190,O194,O195,O196,O197,O199,O200,O201,O204),SUM(S88,S104,S113,O119,O123,O128,O129,O131,S139,O147,S157,O178,O181,O184,O187,O194,O195,O196,O197,O199,O200,O201,O204))</f>
        <v>0</v>
      </c>
      <c r="T232" s="874"/>
      <c r="U232" s="874">
        <f ca="1">IF($I$162="適用",SUM(U170,O178,O181,O184,O187,O190,O194,O195,O196,O197,O199,O200,O201,O204),SUM(U88,U104,O119,U124,O128,O129,O131,U139,O147,U157,O178,O181,O184,O187,O194,O195,O196,O197,O199,O200,O201,O204))</f>
        <v>0</v>
      </c>
      <c r="V232" s="874"/>
      <c r="W232" s="874">
        <f ca="1">IF($I$162="適用",SUM(U170,O178,O181,O184,O187,O190,O194,O195,O196,O197,O199,O200,O201,O204),SUM(U88,U104,O119,U124,O128,O129,O131,U139,O147,U157,O178,O181,O184,O187,O194,O195,O196,O197,O199,O200,O201,O204))</f>
        <v>0</v>
      </c>
      <c r="X232" s="874"/>
      <c r="Y232" s="874">
        <f ca="1">IF($I$162="適用",SUM(Y170,O178,O181,O184,O187,O190,O194,O195,O196,O197,O199,O200,O201,O204),SUM(Y88,Y104,O119,U124,O128,O129,O131,Y139,O147,Y157,O178,O181,O184,O187,O194,O195,O196,O197,O199,O200,O201,O204))</f>
        <v>0</v>
      </c>
      <c r="Z232" s="874"/>
      <c r="AA232" s="462"/>
    </row>
    <row r="233" spans="1:27" s="463" customFormat="1" ht="13.5" hidden="1" customHeight="1">
      <c r="A233" s="898"/>
      <c r="B233" s="886"/>
      <c r="C233" s="597" t="s">
        <v>14</v>
      </c>
      <c r="D233" s="598"/>
      <c r="E233" s="598"/>
      <c r="F233" s="598"/>
      <c r="G233" s="598"/>
      <c r="H233" s="598"/>
      <c r="I233" s="598"/>
      <c r="J233" s="598"/>
      <c r="K233" s="598"/>
      <c r="L233" s="599"/>
      <c r="M233" s="813" t="s">
        <v>50</v>
      </c>
      <c r="N233" s="814"/>
      <c r="O233" s="821">
        <f ca="1">IF($I$162="適用",SUM(O173,O180,O183,O186,O203),SUM(O103,O122,O127,O133,O142,O149,O160,O180,O183,O186,O203))</f>
        <v>0</v>
      </c>
      <c r="P233" s="822"/>
      <c r="Q233" s="821">
        <f ca="1">IF($I$162="適用",SUM(O173,O180,O183,O186,O203),SUM(O103,O122,O127,O133,O142,O149,O160,O180,O183,O186,O203))</f>
        <v>0</v>
      </c>
      <c r="R233" s="822"/>
      <c r="S233" s="874">
        <f ca="1">IF($I$162="適用",SUM(S173,O180,O183,O186,O203),SUM(S103,S115,O122,O127,O133,S142,O149,S160,O180,O183,O186,O203))</f>
        <v>0</v>
      </c>
      <c r="T233" s="874"/>
      <c r="U233" s="874">
        <f ca="1">IF($I$162="適用",SUM(U173,O180,O183,O186,O203),SUM(U103,O122,O127,O133,U142,O149,U160,O180,O183,O186,O203))</f>
        <v>0</v>
      </c>
      <c r="V233" s="874"/>
      <c r="W233" s="874">
        <f ca="1">IF($I$162="適用",SUM(U173,O180,O183,O186,O203),SUM(U103,O122,O127,O133,U142,O149,U160,O180,O183,O186,O203))</f>
        <v>0</v>
      </c>
      <c r="X233" s="874"/>
      <c r="Y233" s="874">
        <f ca="1">IF($I$162="適用",SUM(Y173,O180,O183,O186,O203),SUM(Y103,O122,O127,O133,Y142,O149,Y160,O180,O183,O186,O203))</f>
        <v>0</v>
      </c>
      <c r="Z233" s="874"/>
      <c r="AA233" s="462"/>
    </row>
    <row r="234" spans="1:27" s="463" customFormat="1" ht="13.5" hidden="1" customHeight="1">
      <c r="A234" s="898"/>
      <c r="B234" s="887"/>
      <c r="C234" s="600"/>
      <c r="D234" s="601"/>
      <c r="E234" s="601"/>
      <c r="F234" s="601"/>
      <c r="G234" s="601"/>
      <c r="H234" s="601"/>
      <c r="I234" s="601"/>
      <c r="J234" s="601"/>
      <c r="K234" s="601"/>
      <c r="L234" s="602"/>
      <c r="M234" s="813" t="s">
        <v>51</v>
      </c>
      <c r="N234" s="814"/>
      <c r="O234" s="854">
        <f ca="1">IF($I$162="適用",SUM(O174,O180,O183,O186,O203),SUM(O104,O122,O127,O133,O143,O149,O161,O180,O183,O186,O203))</f>
        <v>0</v>
      </c>
      <c r="P234" s="855"/>
      <c r="Q234" s="854">
        <f ca="1">IF($I$162="適用",SUM(O174,O180,O183,O186,O203),SUM(O104,O122,O127,O133,O143,O149,O161,O180,O183,O186,O203))</f>
        <v>0</v>
      </c>
      <c r="R234" s="855"/>
      <c r="S234" s="874">
        <f ca="1">IF($I$162="適用",SUM(S174,O180,O183,O186,O203),SUM(S104,S115,O122,O127,O133,S143,O149,S161,O180,O183,O186,O203))</f>
        <v>0</v>
      </c>
      <c r="T234" s="874"/>
      <c r="U234" s="874">
        <f ca="1">IF($I$162="適用",SUM(U174,O180,O183,O186,O203),SUM(U104,O122,O127,O133,U143,O149,U161,O180,O183,O186,O203))</f>
        <v>0</v>
      </c>
      <c r="V234" s="874"/>
      <c r="W234" s="874">
        <f ca="1">IF($I$162="適用",SUM(U174,O180,O183,O186,O203),SUM(U104,O122,O127,O133,U143,O149,U161,O180,O183,O186,O203))</f>
        <v>0</v>
      </c>
      <c r="X234" s="874"/>
      <c r="Y234" s="874">
        <f ca="1">IF($I$162="適用",SUM(Y174,O180,O183,O186,O203),SUM(Y104,O122,O127,O133,Y143,O149,Y161,O180,O183,O186,O203))</f>
        <v>0</v>
      </c>
      <c r="Z234" s="874"/>
      <c r="AA234" s="462"/>
    </row>
    <row r="235" spans="1:27" s="463" customFormat="1" ht="13.5" hidden="1" customHeight="1">
      <c r="A235" s="898"/>
      <c r="B235" s="598" t="s">
        <v>128</v>
      </c>
      <c r="C235" s="598"/>
      <c r="D235" s="598"/>
      <c r="E235" s="598"/>
      <c r="F235" s="598"/>
      <c r="G235" s="598"/>
      <c r="H235" s="598"/>
      <c r="I235" s="598"/>
      <c r="J235" s="598"/>
      <c r="K235" s="598"/>
      <c r="L235" s="599"/>
      <c r="M235" s="813" t="s">
        <v>50</v>
      </c>
      <c r="N235" s="814"/>
      <c r="O235" s="821">
        <f ca="1">O231+O134</f>
        <v>0</v>
      </c>
      <c r="P235" s="822"/>
      <c r="Q235" s="821">
        <f ca="1">Q231+O134</f>
        <v>0</v>
      </c>
      <c r="R235" s="822"/>
      <c r="S235" s="821">
        <f ca="1">S231+O134</f>
        <v>0</v>
      </c>
      <c r="T235" s="822"/>
      <c r="U235" s="871"/>
      <c r="V235" s="872"/>
      <c r="W235" s="872"/>
      <c r="X235" s="872"/>
      <c r="Y235" s="872"/>
      <c r="Z235" s="873"/>
      <c r="AA235" s="462"/>
    </row>
    <row r="236" spans="1:27" s="463" customFormat="1" ht="13.5" hidden="1" customHeight="1">
      <c r="A236" s="898"/>
      <c r="B236" s="827"/>
      <c r="C236" s="601"/>
      <c r="D236" s="601"/>
      <c r="E236" s="601"/>
      <c r="F236" s="601"/>
      <c r="G236" s="601"/>
      <c r="H236" s="601"/>
      <c r="I236" s="601"/>
      <c r="J236" s="601"/>
      <c r="K236" s="601"/>
      <c r="L236" s="602"/>
      <c r="M236" s="813" t="s">
        <v>51</v>
      </c>
      <c r="N236" s="814"/>
      <c r="O236" s="821">
        <f ca="1">O232+O134</f>
        <v>0</v>
      </c>
      <c r="P236" s="822"/>
      <c r="Q236" s="821">
        <f ca="1">Q232+O134</f>
        <v>0</v>
      </c>
      <c r="R236" s="822"/>
      <c r="S236" s="821">
        <f ca="1">S232+O134</f>
        <v>0</v>
      </c>
      <c r="T236" s="822"/>
      <c r="U236" s="861"/>
      <c r="V236" s="862"/>
      <c r="W236" s="862"/>
      <c r="X236" s="862"/>
      <c r="Y236" s="862"/>
      <c r="Z236" s="863"/>
      <c r="AA236" s="462"/>
    </row>
    <row r="237" spans="1:27" s="463" customFormat="1" ht="13.5" hidden="1" customHeight="1">
      <c r="A237" s="898"/>
      <c r="B237" s="829"/>
      <c r="C237" s="598" t="s">
        <v>14</v>
      </c>
      <c r="D237" s="598"/>
      <c r="E237" s="598"/>
      <c r="F237" s="598"/>
      <c r="G237" s="598"/>
      <c r="H237" s="598"/>
      <c r="I237" s="598"/>
      <c r="J237" s="598"/>
      <c r="K237" s="598"/>
      <c r="L237" s="599"/>
      <c r="M237" s="813" t="s">
        <v>50</v>
      </c>
      <c r="N237" s="814"/>
      <c r="O237" s="821">
        <f ca="1">O233</f>
        <v>0</v>
      </c>
      <c r="P237" s="822"/>
      <c r="Q237" s="821">
        <f t="shared" ref="Q237" ca="1" si="78">Q233</f>
        <v>0</v>
      </c>
      <c r="R237" s="822"/>
      <c r="S237" s="821">
        <f t="shared" ref="S237" ca="1" si="79">S233</f>
        <v>0</v>
      </c>
      <c r="T237" s="822"/>
      <c r="U237" s="861"/>
      <c r="V237" s="862"/>
      <c r="W237" s="862"/>
      <c r="X237" s="862"/>
      <c r="Y237" s="862"/>
      <c r="Z237" s="863"/>
      <c r="AA237" s="462"/>
    </row>
    <row r="238" spans="1:27" s="463" customFormat="1" ht="13.5" hidden="1" customHeight="1">
      <c r="A238" s="898"/>
      <c r="B238" s="829"/>
      <c r="C238" s="827"/>
      <c r="D238" s="827"/>
      <c r="E238" s="827"/>
      <c r="F238" s="827"/>
      <c r="G238" s="827"/>
      <c r="H238" s="827"/>
      <c r="I238" s="827"/>
      <c r="J238" s="827"/>
      <c r="K238" s="827"/>
      <c r="L238" s="828"/>
      <c r="M238" s="843" t="s">
        <v>51</v>
      </c>
      <c r="N238" s="844"/>
      <c r="O238" s="854">
        <f t="shared" ref="O238" ca="1" si="80">O234</f>
        <v>0</v>
      </c>
      <c r="P238" s="855"/>
      <c r="Q238" s="854">
        <f t="shared" ref="Q238" ca="1" si="81">Q234</f>
        <v>0</v>
      </c>
      <c r="R238" s="855"/>
      <c r="S238" s="854">
        <f t="shared" ref="S238" ca="1" si="82">S234</f>
        <v>0</v>
      </c>
      <c r="T238" s="855"/>
      <c r="U238" s="861"/>
      <c r="V238" s="862"/>
      <c r="W238" s="862"/>
      <c r="X238" s="862"/>
      <c r="Y238" s="862"/>
      <c r="Z238" s="863"/>
      <c r="AA238" s="462"/>
    </row>
    <row r="239" spans="1:27" s="463" customFormat="1" ht="13.5" hidden="1" customHeight="1">
      <c r="A239" s="898"/>
      <c r="B239" s="830" t="s">
        <v>167</v>
      </c>
      <c r="C239" s="831"/>
      <c r="D239" s="831"/>
      <c r="E239" s="831"/>
      <c r="F239" s="831"/>
      <c r="G239" s="831"/>
      <c r="H239" s="831"/>
      <c r="I239" s="831"/>
      <c r="J239" s="831"/>
      <c r="K239" s="831"/>
      <c r="L239" s="832"/>
      <c r="M239" s="811" t="s">
        <v>50</v>
      </c>
      <c r="N239" s="812"/>
      <c r="O239" s="848">
        <f>'在籍児童一覧（保育所）'!K196</f>
        <v>0</v>
      </c>
      <c r="P239" s="849"/>
      <c r="Q239" s="848">
        <f>'在籍児童一覧（保育所）'!M196</f>
        <v>0</v>
      </c>
      <c r="R239" s="849"/>
      <c r="S239" s="848">
        <f>'在籍児童一覧（保育所）'!O196</f>
        <v>0</v>
      </c>
      <c r="T239" s="849"/>
      <c r="U239" s="848">
        <f>'在籍児童一覧（保育所）'!Q196</f>
        <v>0</v>
      </c>
      <c r="V239" s="849"/>
      <c r="W239" s="848">
        <f>'在籍児童一覧（保育所）'!S196</f>
        <v>0</v>
      </c>
      <c r="X239" s="849"/>
      <c r="Y239" s="848">
        <f>'在籍児童一覧（保育所）'!U196</f>
        <v>0</v>
      </c>
      <c r="Z239" s="849"/>
      <c r="AA239" s="462"/>
    </row>
    <row r="240" spans="1:27" s="463" customFormat="1" ht="13.5" hidden="1" customHeight="1">
      <c r="A240" s="898"/>
      <c r="B240" s="601" t="s">
        <v>428</v>
      </c>
      <c r="C240" s="601"/>
      <c r="D240" s="601"/>
      <c r="E240" s="601"/>
      <c r="F240" s="601"/>
      <c r="G240" s="601"/>
      <c r="H240" s="601"/>
      <c r="I240" s="601"/>
      <c r="J240" s="601"/>
      <c r="K240" s="601"/>
      <c r="L240" s="602"/>
      <c r="M240" s="813" t="s">
        <v>51</v>
      </c>
      <c r="N240" s="814"/>
      <c r="O240" s="850">
        <f>'在籍児童一覧（保育所）'!K214</f>
        <v>0</v>
      </c>
      <c r="P240" s="851"/>
      <c r="Q240" s="850">
        <f>'在籍児童一覧（保育所）'!M214</f>
        <v>0</v>
      </c>
      <c r="R240" s="851"/>
      <c r="S240" s="850">
        <f>'在籍児童一覧（保育所）'!O214</f>
        <v>0</v>
      </c>
      <c r="T240" s="851"/>
      <c r="U240" s="850">
        <f>'在籍児童一覧（保育所）'!Q214</f>
        <v>0</v>
      </c>
      <c r="V240" s="851"/>
      <c r="W240" s="850">
        <f>'在籍児童一覧（保育所）'!S214</f>
        <v>0</v>
      </c>
      <c r="X240" s="851"/>
      <c r="Y240" s="850">
        <f>'在籍児童一覧（保育所）'!U214</f>
        <v>0</v>
      </c>
      <c r="Z240" s="851"/>
      <c r="AA240" s="462"/>
    </row>
    <row r="241" spans="1:27" s="463" customFormat="1" ht="13.5" hidden="1" customHeight="1">
      <c r="A241" s="898"/>
      <c r="B241" s="598" t="s">
        <v>167</v>
      </c>
      <c r="C241" s="598"/>
      <c r="D241" s="598"/>
      <c r="E241" s="598"/>
      <c r="F241" s="598"/>
      <c r="G241" s="598"/>
      <c r="H241" s="598"/>
      <c r="I241" s="598"/>
      <c r="J241" s="598"/>
      <c r="K241" s="598"/>
      <c r="L241" s="599"/>
      <c r="M241" s="813" t="s">
        <v>50</v>
      </c>
      <c r="N241" s="814"/>
      <c r="O241" s="869">
        <f>'在籍児童一覧（保育所）'!K198</f>
        <v>0</v>
      </c>
      <c r="P241" s="870"/>
      <c r="Q241" s="869">
        <f>'在籍児童一覧（保育所）'!M198</f>
        <v>0</v>
      </c>
      <c r="R241" s="870"/>
      <c r="S241" s="869">
        <f>'在籍児童一覧（保育所）'!O198</f>
        <v>0</v>
      </c>
      <c r="T241" s="870"/>
      <c r="U241" s="1379"/>
      <c r="V241" s="1380"/>
      <c r="W241" s="1380"/>
      <c r="X241" s="1380"/>
      <c r="Y241" s="1380"/>
      <c r="Z241" s="1381"/>
      <c r="AA241" s="462"/>
    </row>
    <row r="242" spans="1:27" s="463" customFormat="1" ht="13.5" hidden="1" customHeight="1">
      <c r="A242" s="898"/>
      <c r="B242" s="833" t="s">
        <v>429</v>
      </c>
      <c r="C242" s="833"/>
      <c r="D242" s="833"/>
      <c r="E242" s="833"/>
      <c r="F242" s="833"/>
      <c r="G242" s="833"/>
      <c r="H242" s="833"/>
      <c r="I242" s="833"/>
      <c r="J242" s="833"/>
      <c r="K242" s="833"/>
      <c r="L242" s="834"/>
      <c r="M242" s="841" t="s">
        <v>51</v>
      </c>
      <c r="N242" s="842"/>
      <c r="O242" s="850">
        <f>'在籍児童一覧（保育所）'!K216</f>
        <v>0</v>
      </c>
      <c r="P242" s="851"/>
      <c r="Q242" s="850">
        <f>'在籍児童一覧（保育所）'!M216</f>
        <v>0</v>
      </c>
      <c r="R242" s="851"/>
      <c r="S242" s="850">
        <f>'在籍児童一覧（保育所）'!O216</f>
        <v>0</v>
      </c>
      <c r="T242" s="851"/>
      <c r="U242" s="1382"/>
      <c r="V242" s="1383"/>
      <c r="W242" s="1383"/>
      <c r="X242" s="1383"/>
      <c r="Y242" s="1383"/>
      <c r="Z242" s="1384"/>
      <c r="AA242" s="462"/>
    </row>
    <row r="243" spans="1:27" s="463" customFormat="1" ht="13.5" hidden="1" customHeight="1">
      <c r="A243" s="898"/>
      <c r="B243" s="827" t="s">
        <v>129</v>
      </c>
      <c r="C243" s="827"/>
      <c r="D243" s="827"/>
      <c r="E243" s="827"/>
      <c r="F243" s="827"/>
      <c r="G243" s="827"/>
      <c r="H243" s="827"/>
      <c r="I243" s="827"/>
      <c r="J243" s="827"/>
      <c r="K243" s="827"/>
      <c r="L243" s="827"/>
      <c r="M243" s="827"/>
      <c r="N243" s="828"/>
      <c r="O243" s="817">
        <f ca="1">SUM(O231*O239,O232*O240,O235*O241,O236*O242)</f>
        <v>0</v>
      </c>
      <c r="P243" s="818"/>
      <c r="Q243" s="817">
        <f ca="1">SUM(Q231*Q239,Q232*Q240,Q235*Q241,Q236*Q242)</f>
        <v>0</v>
      </c>
      <c r="R243" s="818"/>
      <c r="S243" s="817">
        <f ca="1">SUM(S231*S239,S232*S240,S235*S241,S236*S242)</f>
        <v>0</v>
      </c>
      <c r="T243" s="818"/>
      <c r="U243" s="817">
        <f ca="1">SUM(U231*U239,U232*U240)</f>
        <v>0</v>
      </c>
      <c r="V243" s="818"/>
      <c r="W243" s="817">
        <f ca="1">SUM(W231*W239,W232*W240)</f>
        <v>0</v>
      </c>
      <c r="X243" s="818"/>
      <c r="Y243" s="817">
        <f ca="1">SUM(Y231*Y239,Y232*Y240)</f>
        <v>0</v>
      </c>
      <c r="Z243" s="818"/>
      <c r="AA243" s="462"/>
    </row>
    <row r="244" spans="1:27" s="463" customFormat="1" ht="13.5" hidden="1" customHeight="1">
      <c r="A244" s="898"/>
      <c r="B244" s="467"/>
      <c r="C244" s="835" t="s">
        <v>14</v>
      </c>
      <c r="D244" s="809"/>
      <c r="E244" s="809"/>
      <c r="F244" s="809"/>
      <c r="G244" s="809"/>
      <c r="H244" s="809"/>
      <c r="I244" s="809"/>
      <c r="J244" s="809"/>
      <c r="K244" s="809"/>
      <c r="L244" s="809"/>
      <c r="M244" s="809"/>
      <c r="N244" s="810"/>
      <c r="O244" s="854">
        <f ca="1">SUM(O233*O239,O234*O240,O237*O241,O238*O242)</f>
        <v>0</v>
      </c>
      <c r="P244" s="855"/>
      <c r="Q244" s="854">
        <f ca="1">SUM(Q233*Q239,Q234*Q240,Q237*Q241,Q238*Q242)</f>
        <v>0</v>
      </c>
      <c r="R244" s="855"/>
      <c r="S244" s="854">
        <f ca="1">SUM(S233*S239,S234*S240,S237*S241,S238*S242)</f>
        <v>0</v>
      </c>
      <c r="T244" s="855"/>
      <c r="U244" s="854">
        <f ca="1">SUM(U233*U239,U234*U240)</f>
        <v>0</v>
      </c>
      <c r="V244" s="855"/>
      <c r="W244" s="856">
        <f ca="1">SUM(W233*W239,W234*W240)</f>
        <v>0</v>
      </c>
      <c r="X244" s="857"/>
      <c r="Y244" s="854">
        <f ca="1">SUM(Y233*Y239,Y234*Y240)</f>
        <v>0</v>
      </c>
      <c r="Z244" s="855"/>
      <c r="AA244" s="462"/>
    </row>
    <row r="245" spans="1:27" s="463" customFormat="1" ht="13.5" hidden="1" customHeight="1">
      <c r="A245" s="898"/>
      <c r="B245" s="845" t="s">
        <v>164</v>
      </c>
      <c r="C245" s="836" t="s">
        <v>421</v>
      </c>
      <c r="D245" s="837"/>
      <c r="E245" s="837"/>
      <c r="F245" s="837"/>
      <c r="G245" s="837"/>
      <c r="H245" s="837"/>
      <c r="I245" s="837"/>
      <c r="J245" s="837"/>
      <c r="K245" s="837"/>
      <c r="L245" s="837"/>
      <c r="M245" s="837"/>
      <c r="N245" s="838"/>
      <c r="O245" s="817">
        <f ca="1">O232</f>
        <v>0</v>
      </c>
      <c r="P245" s="818"/>
      <c r="Q245" s="817">
        <f ca="1">Q232</f>
        <v>0</v>
      </c>
      <c r="R245" s="818"/>
      <c r="S245" s="817">
        <f ca="1">S232</f>
        <v>0</v>
      </c>
      <c r="T245" s="818"/>
      <c r="U245" s="817">
        <f ca="1">U232-7500</f>
        <v>-7500</v>
      </c>
      <c r="V245" s="818"/>
      <c r="W245" s="858"/>
      <c r="X245" s="859"/>
      <c r="Y245" s="859"/>
      <c r="Z245" s="860"/>
      <c r="AA245" s="462"/>
    </row>
    <row r="246" spans="1:27" s="463" customFormat="1" ht="13.5" hidden="1" customHeight="1">
      <c r="A246" s="898"/>
      <c r="B246" s="846"/>
      <c r="C246" s="464"/>
      <c r="D246" s="558" t="s">
        <v>10</v>
      </c>
      <c r="E246" s="559"/>
      <c r="F246" s="559"/>
      <c r="G246" s="559"/>
      <c r="H246" s="559"/>
      <c r="I246" s="559"/>
      <c r="J246" s="559"/>
      <c r="K246" s="559"/>
      <c r="L246" s="559"/>
      <c r="M246" s="559"/>
      <c r="N246" s="560"/>
      <c r="O246" s="821">
        <f ca="1">O234</f>
        <v>0</v>
      </c>
      <c r="P246" s="822"/>
      <c r="Q246" s="821">
        <f ca="1">Q234</f>
        <v>0</v>
      </c>
      <c r="R246" s="822"/>
      <c r="S246" s="821">
        <f ca="1">S234</f>
        <v>0</v>
      </c>
      <c r="T246" s="822"/>
      <c r="U246" s="821">
        <f ca="1">U234</f>
        <v>0</v>
      </c>
      <c r="V246" s="822"/>
      <c r="W246" s="861"/>
      <c r="X246" s="862"/>
      <c r="Y246" s="862"/>
      <c r="Z246" s="863"/>
      <c r="AA246" s="462"/>
    </row>
    <row r="247" spans="1:27" s="463" customFormat="1" ht="13.5" hidden="1" customHeight="1">
      <c r="A247" s="898"/>
      <c r="B247" s="846"/>
      <c r="C247" s="839" t="s">
        <v>416</v>
      </c>
      <c r="D247" s="559"/>
      <c r="E247" s="559"/>
      <c r="F247" s="559"/>
      <c r="G247" s="559"/>
      <c r="H247" s="559"/>
      <c r="I247" s="559"/>
      <c r="J247" s="559"/>
      <c r="K247" s="559"/>
      <c r="L247" s="559"/>
      <c r="M247" s="559"/>
      <c r="N247" s="560"/>
      <c r="O247" s="821">
        <f ca="1">O236</f>
        <v>0</v>
      </c>
      <c r="P247" s="822"/>
      <c r="Q247" s="819">
        <f ca="1">Q236</f>
        <v>0</v>
      </c>
      <c r="R247" s="820"/>
      <c r="S247" s="819">
        <f ca="1">S236</f>
        <v>0</v>
      </c>
      <c r="T247" s="820"/>
      <c r="U247" s="819">
        <f ca="1">U232-3000</f>
        <v>-3000</v>
      </c>
      <c r="V247" s="820"/>
      <c r="W247" s="861"/>
      <c r="X247" s="862"/>
      <c r="Y247" s="862"/>
      <c r="Z247" s="863"/>
      <c r="AA247" s="462"/>
    </row>
    <row r="248" spans="1:27" s="463" customFormat="1" ht="13.5" hidden="1" customHeight="1">
      <c r="A248" s="898"/>
      <c r="B248" s="846"/>
      <c r="C248" s="465"/>
      <c r="D248" s="840" t="s">
        <v>10</v>
      </c>
      <c r="E248" s="806"/>
      <c r="F248" s="806"/>
      <c r="G248" s="806"/>
      <c r="H248" s="806"/>
      <c r="I248" s="806"/>
      <c r="J248" s="806"/>
      <c r="K248" s="806"/>
      <c r="L248" s="806"/>
      <c r="M248" s="806"/>
      <c r="N248" s="807"/>
      <c r="O248" s="867">
        <f ca="1">O234</f>
        <v>0</v>
      </c>
      <c r="P248" s="868"/>
      <c r="Q248" s="867">
        <f ca="1">Q234</f>
        <v>0</v>
      </c>
      <c r="R248" s="868"/>
      <c r="S248" s="867">
        <f ca="1">S234</f>
        <v>0</v>
      </c>
      <c r="T248" s="868"/>
      <c r="U248" s="867">
        <f ca="1">U234</f>
        <v>0</v>
      </c>
      <c r="V248" s="868"/>
      <c r="W248" s="861"/>
      <c r="X248" s="862"/>
      <c r="Y248" s="862"/>
      <c r="Z248" s="863"/>
      <c r="AA248" s="468"/>
    </row>
    <row r="249" spans="1:27" s="463" customFormat="1" ht="13.5" hidden="1" customHeight="1">
      <c r="A249" s="898"/>
      <c r="B249" s="846"/>
      <c r="C249" s="802" t="s">
        <v>430</v>
      </c>
      <c r="D249" s="803"/>
      <c r="E249" s="803"/>
      <c r="F249" s="803"/>
      <c r="G249" s="803"/>
      <c r="H249" s="803"/>
      <c r="I249" s="803"/>
      <c r="J249" s="803"/>
      <c r="K249" s="803"/>
      <c r="L249" s="803"/>
      <c r="M249" s="803"/>
      <c r="N249" s="804"/>
      <c r="O249" s="848">
        <f>'在籍児童一覧（保育所）'!K232</f>
        <v>0</v>
      </c>
      <c r="P249" s="849"/>
      <c r="Q249" s="848">
        <f>'在籍児童一覧（保育所）'!M232</f>
        <v>0</v>
      </c>
      <c r="R249" s="849"/>
      <c r="S249" s="848">
        <f>'在籍児童一覧（保育所）'!O232</f>
        <v>0</v>
      </c>
      <c r="T249" s="849"/>
      <c r="U249" s="848">
        <f>'在籍児童一覧（保育所）'!Q232</f>
        <v>0</v>
      </c>
      <c r="V249" s="849"/>
      <c r="W249" s="861"/>
      <c r="X249" s="862"/>
      <c r="Y249" s="862"/>
      <c r="Z249" s="863"/>
      <c r="AA249" s="462"/>
    </row>
    <row r="250" spans="1:27" s="463" customFormat="1" ht="13.5" hidden="1" customHeight="1">
      <c r="A250" s="898"/>
      <c r="B250" s="846"/>
      <c r="C250" s="805" t="s">
        <v>431</v>
      </c>
      <c r="D250" s="806"/>
      <c r="E250" s="806"/>
      <c r="F250" s="806"/>
      <c r="G250" s="806"/>
      <c r="H250" s="806"/>
      <c r="I250" s="806"/>
      <c r="J250" s="806"/>
      <c r="K250" s="806"/>
      <c r="L250" s="806"/>
      <c r="M250" s="806"/>
      <c r="N250" s="807"/>
      <c r="O250" s="850">
        <f>'在籍児童一覧（保育所）'!K234</f>
        <v>0</v>
      </c>
      <c r="P250" s="851"/>
      <c r="Q250" s="852">
        <f>'在籍児童一覧（保育所）'!M234</f>
        <v>0</v>
      </c>
      <c r="R250" s="853"/>
      <c r="S250" s="852">
        <f>'在籍児童一覧（保育所）'!O234</f>
        <v>0</v>
      </c>
      <c r="T250" s="853"/>
      <c r="U250" s="852">
        <f>'在籍児童一覧（保育所）'!Q234</f>
        <v>0</v>
      </c>
      <c r="V250" s="853"/>
      <c r="W250" s="861"/>
      <c r="X250" s="862"/>
      <c r="Y250" s="862"/>
      <c r="Z250" s="863"/>
      <c r="AA250" s="462"/>
    </row>
    <row r="251" spans="1:27" s="463" customFormat="1" ht="13.5" hidden="1" customHeight="1">
      <c r="A251" s="898"/>
      <c r="B251" s="846"/>
      <c r="C251" s="802" t="s">
        <v>417</v>
      </c>
      <c r="D251" s="803"/>
      <c r="E251" s="803"/>
      <c r="F251" s="803"/>
      <c r="G251" s="803"/>
      <c r="H251" s="803"/>
      <c r="I251" s="803"/>
      <c r="J251" s="803"/>
      <c r="K251" s="803"/>
      <c r="L251" s="803"/>
      <c r="M251" s="803"/>
      <c r="N251" s="804"/>
      <c r="O251" s="817">
        <f ca="1">SUM(O245*O249,O247*O250)</f>
        <v>0</v>
      </c>
      <c r="P251" s="818"/>
      <c r="Q251" s="819">
        <f t="shared" ref="Q251" ca="1" si="83">SUM(Q245*Q249,Q247*Q250)</f>
        <v>0</v>
      </c>
      <c r="R251" s="820"/>
      <c r="S251" s="819">
        <f t="shared" ref="S251" ca="1" si="84">SUM(S245*S249,S247*S250)</f>
        <v>0</v>
      </c>
      <c r="T251" s="820"/>
      <c r="U251" s="819">
        <f t="shared" ref="U251" ca="1" si="85">SUM(U245*U249,U247*U250)</f>
        <v>0</v>
      </c>
      <c r="V251" s="820"/>
      <c r="W251" s="861"/>
      <c r="X251" s="862"/>
      <c r="Y251" s="862"/>
      <c r="Z251" s="863"/>
      <c r="AA251" s="462"/>
    </row>
    <row r="252" spans="1:27" s="463" customFormat="1" ht="13.5" hidden="1" customHeight="1">
      <c r="A252" s="899"/>
      <c r="B252" s="847"/>
      <c r="C252" s="466"/>
      <c r="D252" s="808" t="s">
        <v>10</v>
      </c>
      <c r="E252" s="809"/>
      <c r="F252" s="809"/>
      <c r="G252" s="809"/>
      <c r="H252" s="809"/>
      <c r="I252" s="809"/>
      <c r="J252" s="809"/>
      <c r="K252" s="809"/>
      <c r="L252" s="809"/>
      <c r="M252" s="809"/>
      <c r="N252" s="810"/>
      <c r="O252" s="821">
        <f ca="1">SUM(O246*O249,O248*O250)</f>
        <v>0</v>
      </c>
      <c r="P252" s="822"/>
      <c r="Q252" s="821">
        <f t="shared" ref="Q252" ca="1" si="86">SUM(Q246*Q249,Q248*Q250)</f>
        <v>0</v>
      </c>
      <c r="R252" s="822"/>
      <c r="S252" s="821">
        <f t="shared" ref="S252" ca="1" si="87">SUM(S246*S249,S248*S250)</f>
        <v>0</v>
      </c>
      <c r="T252" s="822"/>
      <c r="U252" s="823">
        <f t="shared" ref="U252" ca="1" si="88">SUM(U246*U249,U248*U250)</f>
        <v>0</v>
      </c>
      <c r="V252" s="824"/>
      <c r="W252" s="864"/>
      <c r="X252" s="865"/>
      <c r="Y252" s="865"/>
      <c r="Z252" s="866"/>
      <c r="AA252" s="462"/>
    </row>
    <row r="253" spans="1:27" s="231" customFormat="1" ht="13.5" customHeight="1">
      <c r="A253" s="238"/>
      <c r="B253" s="266"/>
      <c r="C253" s="266"/>
      <c r="D253" s="266"/>
      <c r="E253" s="266"/>
      <c r="F253" s="266"/>
      <c r="G253" s="266"/>
      <c r="H253" s="266"/>
      <c r="I253" s="267"/>
      <c r="J253" s="267"/>
      <c r="K253" s="267"/>
      <c r="L253" s="267"/>
      <c r="M253" s="267"/>
      <c r="N253" s="267"/>
      <c r="O253" s="267"/>
      <c r="P253" s="267"/>
      <c r="Q253" s="267"/>
      <c r="R253" s="267"/>
      <c r="S253" s="267"/>
      <c r="T253" s="267"/>
      <c r="U253" s="267"/>
      <c r="V253" s="267"/>
      <c r="W253" s="267"/>
      <c r="X253" s="267"/>
      <c r="Y253" s="267"/>
      <c r="Z253" s="267"/>
      <c r="AA253" s="238"/>
    </row>
    <row r="254" spans="1:27" s="463" customFormat="1" ht="13.5" hidden="1" customHeight="1">
      <c r="A254" s="1087" t="s">
        <v>13</v>
      </c>
      <c r="B254" s="1088"/>
      <c r="C254" s="1088"/>
      <c r="D254" s="1088"/>
      <c r="E254" s="1088"/>
      <c r="F254" s="1088"/>
      <c r="G254" s="1088"/>
      <c r="H254" s="1088"/>
      <c r="I254" s="1088"/>
      <c r="J254" s="1088"/>
      <c r="K254" s="1088"/>
      <c r="L254" s="1089"/>
      <c r="M254" s="811" t="s">
        <v>50</v>
      </c>
      <c r="N254" s="812"/>
      <c r="O254" s="1085">
        <f ca="1">IF(I162="適用",SUM(O163,O194),SUM(O85,O93,O116,O123,O128,O129,O131,O144,O150,O194))</f>
        <v>0</v>
      </c>
      <c r="P254" s="1085"/>
      <c r="Q254" s="1085">
        <f ca="1">IF(I162="適用",SUM(ROUNDDOWN(SUM(O85,O93,O116,O123,O128,O129,O131,O144,O150)*M162,-1),O194),SUM(O85,O93,O116,O123,O128,O129,O131,O144,O150,O194))</f>
        <v>0</v>
      </c>
      <c r="R254" s="1085"/>
      <c r="S254" s="1085">
        <f ca="1">IF(I162="適用",SUM(ROUNDDOWN(SUM(S85,S93,S113,O123,O128,O129,O131,O144,S150)*M162,-1),O194),SUM(S85,S93,S113,O123,O128,O129,O131,O144,S150,O194))</f>
        <v>0</v>
      </c>
      <c r="T254" s="1085"/>
      <c r="U254" s="1085">
        <f ca="1">IF(I162="適用",SUM(ROUNDDOWN(SUM(U85,U93,U124,O128,O129,O131,O144,U150)*M162,-1),O194),SUM(U85,U93,U124,O128,O129,O131,O144,U150,O194))</f>
        <v>0</v>
      </c>
      <c r="V254" s="1085"/>
      <c r="W254" s="1085">
        <f ca="1">IF(I162="適用",SUM(ROUNDDOWN(SUM(U85,U93,U124,O128,O129,O131,O144,U150)*M162,-1),O194),SUM(U85,U93,U124,O128,O129,O131,O144,U150,O194))</f>
        <v>0</v>
      </c>
      <c r="X254" s="1085"/>
      <c r="Y254" s="1086">
        <f ca="1">IF(I162="適用",SUM(ROUNDDOWN(SUM(Y85,Y93,U124,O128,O129,O131,O144,Y150)*M162,-1),O194),SUM(Y85,Y93,U124,O128,O129,O131,O144,Y150,O194))</f>
        <v>0</v>
      </c>
      <c r="Z254" s="1086"/>
      <c r="AA254" s="462"/>
    </row>
    <row r="255" spans="1:27" s="463" customFormat="1" ht="13.5" hidden="1" customHeight="1">
      <c r="A255" s="1080" t="s">
        <v>169</v>
      </c>
      <c r="B255" s="601"/>
      <c r="C255" s="601"/>
      <c r="D255" s="601"/>
      <c r="E255" s="601"/>
      <c r="F255" s="601"/>
      <c r="G255" s="601"/>
      <c r="H255" s="601"/>
      <c r="I255" s="601"/>
      <c r="J255" s="601"/>
      <c r="K255" s="601"/>
      <c r="L255" s="602"/>
      <c r="M255" s="813" t="s">
        <v>51</v>
      </c>
      <c r="N255" s="814"/>
      <c r="O255" s="1081">
        <f ca="1">IF(I162="適用",SUM(O164,O194),SUM(O86,O94,O116,O123,O128,O129,O131,O144,O151,O194))</f>
        <v>0</v>
      </c>
      <c r="P255" s="1081"/>
      <c r="Q255" s="1081">
        <f ca="1">IF(I162="適用",SUM(ROUNDDOWN(SUM(O86,O94,O116,O123,O128,O129,O131,O144,O151)*M162,-1),O194),SUM(O86,O94,O116,O123,O128,O129,O131,O144,O151,O194))</f>
        <v>0</v>
      </c>
      <c r="R255" s="1081"/>
      <c r="S255" s="1081">
        <f ca="1">IF(I162="適用",SUM(ROUNDDOWN(SUM(S86,S94,S113,O123,O128,O129,O131,O144,S151)*M162,-1),O194),SUM(S86,S94,S113,O123,O128,O129,O131,O144,S151,O194))</f>
        <v>0</v>
      </c>
      <c r="T255" s="1081"/>
      <c r="U255" s="1081">
        <f ca="1">IF(I162="適用",SUM(ROUNDDOWN(SUM(U86,U94,U124,O128,O129,O131,O144,U151)*M162,-1),O194),SUM(U86,U94,U124,O128,O129,O131,O144,U151,O194))</f>
        <v>0</v>
      </c>
      <c r="V255" s="1081"/>
      <c r="W255" s="1081">
        <f ca="1">IF(I162="適用",SUM(ROUNDDOWN(SUM(U86,U94,U124,O128,O129,O131,O144,U151)*M162,-1),O194),SUM(U86,U94,U124,O128,O129,O131,O144,U151,O194))</f>
        <v>0</v>
      </c>
      <c r="X255" s="1081"/>
      <c r="Y255" s="874">
        <f ca="1">IF(I162="適用",SUM(ROUNDDOWN(SUM(Y86,Y94,U124,O128,O129,O131,O144,Y151)*M162,-1),O194),SUM(Y86,Y94,U124,O128,O129,O131,O144,Y151,O194))</f>
        <v>0</v>
      </c>
      <c r="Z255" s="874"/>
      <c r="AA255" s="462"/>
    </row>
    <row r="256" spans="1:27" s="463" customFormat="1" ht="13.5" hidden="1" customHeight="1">
      <c r="A256" s="469"/>
      <c r="B256" s="598" t="s">
        <v>14</v>
      </c>
      <c r="C256" s="598"/>
      <c r="D256" s="598"/>
      <c r="E256" s="598"/>
      <c r="F256" s="598"/>
      <c r="G256" s="598"/>
      <c r="H256" s="598"/>
      <c r="I256" s="598"/>
      <c r="J256" s="598"/>
      <c r="K256" s="598"/>
      <c r="L256" s="599"/>
      <c r="M256" s="813" t="s">
        <v>50</v>
      </c>
      <c r="N256" s="814"/>
      <c r="O256" s="874">
        <f ca="1">IF(I162="適用",O167,SUM(O93,O118,O127,O133,O146,O154))</f>
        <v>0</v>
      </c>
      <c r="P256" s="874"/>
      <c r="Q256" s="874">
        <f ca="1">IF(I162="適用",ROUNDDOWN(SUM(O93,O118,O127,O133,O146,O154)*M162,-1),SUM(O93,O118,O127,O133,O146,O154))</f>
        <v>0</v>
      </c>
      <c r="R256" s="874"/>
      <c r="S256" s="874">
        <f ca="1">IF(I162="適用",ROUNDDOWN(SUM(S93,S115,O127,O133,O146,S154)*M162,-1),SUM(S93,S115,O127,O133,O146,S154))</f>
        <v>0</v>
      </c>
      <c r="T256" s="874"/>
      <c r="U256" s="874">
        <f ca="1">IF(I162="適用",ROUNDDOWN(SUM(U93,O127,O133,O146,U154)*M162,-1),SUM(U93,O127,O133,O146,U154))</f>
        <v>0</v>
      </c>
      <c r="V256" s="874"/>
      <c r="W256" s="874">
        <f ca="1">IF(I162="適用",ROUNDDOWN(SUM(U93,O127,O133,O146,U154)*M162,-1),SUM(U93,O127,O133,O146,U154))</f>
        <v>0</v>
      </c>
      <c r="X256" s="874"/>
      <c r="Y256" s="874">
        <f ca="1">IF(I162="適用",ROUNDDOWN(SUM(Y93,O127,O133,O146,Y154)*M162,-1),SUM(Y93,O127,O133,O146,Y154))</f>
        <v>0</v>
      </c>
      <c r="Z256" s="874"/>
      <c r="AA256" s="462"/>
    </row>
    <row r="257" spans="1:52" s="463" customFormat="1" ht="13.5" hidden="1" customHeight="1">
      <c r="A257" s="470"/>
      <c r="B257" s="601"/>
      <c r="C257" s="601"/>
      <c r="D257" s="601"/>
      <c r="E257" s="601"/>
      <c r="F257" s="601"/>
      <c r="G257" s="601"/>
      <c r="H257" s="601"/>
      <c r="I257" s="601"/>
      <c r="J257" s="601"/>
      <c r="K257" s="601"/>
      <c r="L257" s="602"/>
      <c r="M257" s="813" t="s">
        <v>51</v>
      </c>
      <c r="N257" s="814"/>
      <c r="O257" s="874">
        <f ca="1">IF(I162="適用",ROUNDDOWN(SUM(O94,O118,O127,O133,O146,O155)*M162,-1),SUM(O94,O127,O133,O146,O155))</f>
        <v>0</v>
      </c>
      <c r="P257" s="874"/>
      <c r="Q257" s="874">
        <f ca="1">IF(I162="適用",ROUNDDOWN(SUM(O94,O118,O127,O133,O146,O155)*M162,-1),SUM(O94,O118,O127,O133,O146,O155))</f>
        <v>0</v>
      </c>
      <c r="R257" s="874"/>
      <c r="S257" s="874">
        <f ca="1">IF(I162="適用",ROUNDDOWN(SUM(S94,S115,O127,O133,O146,S155)*M162,-1),SUM(S94,S115,O127,O133,O146,S155))</f>
        <v>0</v>
      </c>
      <c r="T257" s="874"/>
      <c r="U257" s="874">
        <f ca="1">IF(I162="適用",ROUNDDOWN(SUM(U94,O127,O133,O146,U155)*M162,-1),SUM(U94,O127,O133,O146,U155))</f>
        <v>0</v>
      </c>
      <c r="V257" s="874"/>
      <c r="W257" s="874">
        <f ca="1">IF(I162="適用",ROUNDDOWN(SUM(U94,O127,O133,O146,U155)*M162,-1),SUM(U94,O127,O133,O146,U155))</f>
        <v>0</v>
      </c>
      <c r="X257" s="874"/>
      <c r="Y257" s="874">
        <f ca="1">IF(I162="適用",ROUNDDOWN(SUM(Y94,O127,O133,O146,Y155)*M162,-1),SUM(Y94,O127,O133,O146,Y155))</f>
        <v>0</v>
      </c>
      <c r="Z257" s="874"/>
    </row>
    <row r="258" spans="1:52" s="463" customFormat="1" ht="13.5" hidden="1" customHeight="1">
      <c r="A258" s="1067" t="s">
        <v>13</v>
      </c>
      <c r="B258" s="598"/>
      <c r="C258" s="598"/>
      <c r="D258" s="598"/>
      <c r="E258" s="598"/>
      <c r="F258" s="598"/>
      <c r="G258" s="598"/>
      <c r="H258" s="598"/>
      <c r="I258" s="598"/>
      <c r="J258" s="598"/>
      <c r="K258" s="598"/>
      <c r="L258" s="598"/>
      <c r="M258" s="813" t="s">
        <v>50</v>
      </c>
      <c r="N258" s="814"/>
      <c r="O258" s="1081">
        <f ca="1">O254+O134</f>
        <v>0</v>
      </c>
      <c r="P258" s="1081"/>
      <c r="Q258" s="1081">
        <f ca="1">Q254+O134</f>
        <v>0</v>
      </c>
      <c r="R258" s="1081"/>
      <c r="S258" s="1081">
        <f ca="1">S254+O134</f>
        <v>0</v>
      </c>
      <c r="T258" s="1081"/>
      <c r="U258" s="1082"/>
      <c r="V258" s="1082"/>
      <c r="W258" s="1082"/>
      <c r="X258" s="1082"/>
      <c r="Y258" s="1082"/>
      <c r="Z258" s="1082"/>
    </row>
    <row r="259" spans="1:52" s="463" customFormat="1" ht="13.5" hidden="1" customHeight="1">
      <c r="A259" s="1080" t="s">
        <v>170</v>
      </c>
      <c r="B259" s="601"/>
      <c r="C259" s="601"/>
      <c r="D259" s="601"/>
      <c r="E259" s="601"/>
      <c r="F259" s="601"/>
      <c r="G259" s="601"/>
      <c r="H259" s="601"/>
      <c r="I259" s="601"/>
      <c r="J259" s="601"/>
      <c r="K259" s="601"/>
      <c r="L259" s="601"/>
      <c r="M259" s="813" t="s">
        <v>51</v>
      </c>
      <c r="N259" s="814"/>
      <c r="O259" s="1081">
        <f ca="1">O255+O134</f>
        <v>0</v>
      </c>
      <c r="P259" s="1081"/>
      <c r="Q259" s="1081">
        <f ca="1">Q255+O134</f>
        <v>0</v>
      </c>
      <c r="R259" s="1081"/>
      <c r="S259" s="1081">
        <f ca="1">S255+O134</f>
        <v>0</v>
      </c>
      <c r="T259" s="1081"/>
      <c r="U259" s="1083"/>
      <c r="V259" s="1083"/>
      <c r="W259" s="1083"/>
      <c r="X259" s="1083"/>
      <c r="Y259" s="1083"/>
      <c r="Z259" s="1083"/>
      <c r="AA259" s="462"/>
    </row>
    <row r="260" spans="1:52" s="463" customFormat="1" ht="13.5" hidden="1" customHeight="1">
      <c r="A260" s="469"/>
      <c r="B260" s="597" t="s">
        <v>14</v>
      </c>
      <c r="C260" s="598"/>
      <c r="D260" s="598"/>
      <c r="E260" s="598"/>
      <c r="F260" s="598"/>
      <c r="G260" s="598"/>
      <c r="H260" s="598"/>
      <c r="I260" s="598"/>
      <c r="J260" s="598"/>
      <c r="K260" s="598"/>
      <c r="L260" s="598"/>
      <c r="M260" s="813" t="s">
        <v>50</v>
      </c>
      <c r="N260" s="814"/>
      <c r="O260" s="874">
        <f ca="1">O256</f>
        <v>0</v>
      </c>
      <c r="P260" s="874"/>
      <c r="Q260" s="874">
        <f ca="1">Q256</f>
        <v>0</v>
      </c>
      <c r="R260" s="874"/>
      <c r="S260" s="874">
        <f ca="1">S256</f>
        <v>0</v>
      </c>
      <c r="T260" s="874"/>
      <c r="U260" s="1083"/>
      <c r="V260" s="1083"/>
      <c r="W260" s="1083"/>
      <c r="X260" s="1083"/>
      <c r="Y260" s="1083"/>
      <c r="Z260" s="1083"/>
      <c r="AA260" s="462"/>
    </row>
    <row r="261" spans="1:52" s="462" customFormat="1" ht="13.5" hidden="1" customHeight="1">
      <c r="A261" s="469"/>
      <c r="B261" s="1066"/>
      <c r="C261" s="827"/>
      <c r="D261" s="827"/>
      <c r="E261" s="827"/>
      <c r="F261" s="827"/>
      <c r="G261" s="827"/>
      <c r="H261" s="827"/>
      <c r="I261" s="827"/>
      <c r="J261" s="827"/>
      <c r="K261" s="827"/>
      <c r="L261" s="827"/>
      <c r="M261" s="813" t="s">
        <v>51</v>
      </c>
      <c r="N261" s="814"/>
      <c r="O261" s="874">
        <f ca="1">O257</f>
        <v>0</v>
      </c>
      <c r="P261" s="874"/>
      <c r="Q261" s="874">
        <f ca="1">Q257</f>
        <v>0</v>
      </c>
      <c r="R261" s="874"/>
      <c r="S261" s="874">
        <f ca="1">S257</f>
        <v>0</v>
      </c>
      <c r="T261" s="874"/>
      <c r="U261" s="1084"/>
      <c r="V261" s="1084"/>
      <c r="W261" s="1084"/>
      <c r="X261" s="1084"/>
      <c r="Y261" s="1084"/>
      <c r="Z261" s="1084"/>
      <c r="AA261" s="471">
        <v>0</v>
      </c>
      <c r="AB261" s="472">
        <v>1</v>
      </c>
      <c r="AC261" s="472">
        <v>2</v>
      </c>
      <c r="AD261" s="472">
        <v>3</v>
      </c>
      <c r="AE261" s="472">
        <v>4</v>
      </c>
      <c r="AF261" s="472">
        <v>5</v>
      </c>
      <c r="AG261" s="472">
        <v>6</v>
      </c>
      <c r="AH261" s="472">
        <v>7</v>
      </c>
      <c r="AI261" s="472">
        <v>8</v>
      </c>
      <c r="AJ261" s="472">
        <v>9</v>
      </c>
      <c r="AK261" s="472">
        <v>10</v>
      </c>
      <c r="AL261" s="472">
        <v>11</v>
      </c>
      <c r="AM261" s="472">
        <v>12</v>
      </c>
      <c r="AN261" s="472">
        <v>13</v>
      </c>
      <c r="AO261" s="472">
        <v>14</v>
      </c>
      <c r="AP261" s="472">
        <v>15</v>
      </c>
      <c r="AQ261" s="472">
        <v>16</v>
      </c>
      <c r="AR261" s="472">
        <v>17</v>
      </c>
      <c r="AS261" s="472">
        <v>18</v>
      </c>
      <c r="AT261" s="472">
        <v>19</v>
      </c>
      <c r="AU261" s="472">
        <v>20</v>
      </c>
      <c r="AV261" s="472">
        <v>21</v>
      </c>
      <c r="AW261" s="472">
        <v>22</v>
      </c>
      <c r="AX261" s="472">
        <v>23</v>
      </c>
      <c r="AY261" s="472">
        <v>24</v>
      </c>
      <c r="AZ261" s="472">
        <v>25</v>
      </c>
    </row>
    <row r="262" spans="1:52" s="462" customFormat="1" ht="13.5" hidden="1" customHeight="1">
      <c r="A262" s="1067" t="s">
        <v>13</v>
      </c>
      <c r="B262" s="598"/>
      <c r="C262" s="598"/>
      <c r="D262" s="598"/>
      <c r="E262" s="598"/>
      <c r="F262" s="598"/>
      <c r="G262" s="598"/>
      <c r="H262" s="598"/>
      <c r="I262" s="598"/>
      <c r="J262" s="598"/>
      <c r="K262" s="598"/>
      <c r="L262" s="599"/>
      <c r="M262" s="813" t="s">
        <v>50</v>
      </c>
      <c r="N262" s="814"/>
      <c r="O262" s="1079">
        <f ca="1">IF(I162="適用",SUM(ROUNDDOWN(O119*M162,-1),O178,O181,O184,O187,O189,O195,O196,O197,O199,O200,O201,O204),SUM(O119,O178,O181,O184,O187,O189,O195,O196,O197,O199,O200,O201,O204))</f>
        <v>0</v>
      </c>
      <c r="P262" s="1079"/>
      <c r="Q262" s="1079">
        <f ca="1">O262</f>
        <v>0</v>
      </c>
      <c r="R262" s="1079"/>
      <c r="S262" s="1079">
        <f ca="1">O262</f>
        <v>0</v>
      </c>
      <c r="T262" s="1079"/>
      <c r="U262" s="1079">
        <f ca="1">O262</f>
        <v>0</v>
      </c>
      <c r="V262" s="1079"/>
      <c r="W262" s="1079">
        <f ca="1">O262</f>
        <v>0</v>
      </c>
      <c r="X262" s="1079"/>
      <c r="Y262" s="1079">
        <f ca="1">O262</f>
        <v>0</v>
      </c>
      <c r="Z262" s="1079"/>
    </row>
    <row r="263" spans="1:52" s="462" customFormat="1" ht="13.5" hidden="1" customHeight="1">
      <c r="A263" s="1080" t="s">
        <v>171</v>
      </c>
      <c r="B263" s="601"/>
      <c r="C263" s="601"/>
      <c r="D263" s="601"/>
      <c r="E263" s="601"/>
      <c r="F263" s="601"/>
      <c r="G263" s="601"/>
      <c r="H263" s="601"/>
      <c r="I263" s="601"/>
      <c r="J263" s="601"/>
      <c r="K263" s="601"/>
      <c r="L263" s="601"/>
      <c r="M263" s="813" t="s">
        <v>51</v>
      </c>
      <c r="N263" s="814"/>
      <c r="O263" s="1079">
        <f ca="1">O262</f>
        <v>0</v>
      </c>
      <c r="P263" s="1079"/>
      <c r="Q263" s="1079">
        <f ca="1">O262</f>
        <v>0</v>
      </c>
      <c r="R263" s="1079"/>
      <c r="S263" s="1079">
        <f ca="1">O262</f>
        <v>0</v>
      </c>
      <c r="T263" s="1079"/>
      <c r="U263" s="1079">
        <f ca="1">O262</f>
        <v>0</v>
      </c>
      <c r="V263" s="1079"/>
      <c r="W263" s="1079">
        <f ca="1">O262</f>
        <v>0</v>
      </c>
      <c r="X263" s="1079"/>
      <c r="Y263" s="1079">
        <f ca="1">O262</f>
        <v>0</v>
      </c>
      <c r="Z263" s="1079"/>
    </row>
    <row r="264" spans="1:52" s="462" customFormat="1" ht="13.5" hidden="1" customHeight="1">
      <c r="A264" s="469"/>
      <c r="B264" s="598" t="s">
        <v>14</v>
      </c>
      <c r="C264" s="598"/>
      <c r="D264" s="598"/>
      <c r="E264" s="598"/>
      <c r="F264" s="598"/>
      <c r="G264" s="598"/>
      <c r="H264" s="598"/>
      <c r="I264" s="598"/>
      <c r="J264" s="598"/>
      <c r="K264" s="598"/>
      <c r="L264" s="599"/>
      <c r="M264" s="813" t="s">
        <v>50</v>
      </c>
      <c r="N264" s="814"/>
      <c r="O264" s="874">
        <f ca="1">IF(I162="適用",SUM(ROUNDDOWN(O122*M162,-1),O180,O183,O186,O203),SUM(O122,O180,O183,O186,O203))</f>
        <v>0</v>
      </c>
      <c r="P264" s="874"/>
      <c r="Q264" s="1075">
        <f ca="1">O264</f>
        <v>0</v>
      </c>
      <c r="R264" s="1076"/>
      <c r="S264" s="1075">
        <f ca="1">O264</f>
        <v>0</v>
      </c>
      <c r="T264" s="1076"/>
      <c r="U264" s="1075">
        <f ca="1">O264</f>
        <v>0</v>
      </c>
      <c r="V264" s="1076"/>
      <c r="W264" s="1075">
        <f ca="1">O264</f>
        <v>0</v>
      </c>
      <c r="X264" s="1076"/>
      <c r="Y264" s="1075">
        <f ca="1">O264</f>
        <v>0</v>
      </c>
      <c r="Z264" s="1076"/>
    </row>
    <row r="265" spans="1:52" s="463" customFormat="1" ht="13.5" hidden="1" customHeight="1">
      <c r="A265" s="473"/>
      <c r="B265" s="833"/>
      <c r="C265" s="833"/>
      <c r="D265" s="833"/>
      <c r="E265" s="833"/>
      <c r="F265" s="833"/>
      <c r="G265" s="833"/>
      <c r="H265" s="833"/>
      <c r="I265" s="833"/>
      <c r="J265" s="833"/>
      <c r="K265" s="833"/>
      <c r="L265" s="834"/>
      <c r="M265" s="1077" t="s">
        <v>51</v>
      </c>
      <c r="N265" s="1078"/>
      <c r="O265" s="1048">
        <f ca="1">O264</f>
        <v>0</v>
      </c>
      <c r="P265" s="1048"/>
      <c r="Q265" s="867">
        <f ca="1">O264</f>
        <v>0</v>
      </c>
      <c r="R265" s="868"/>
      <c r="S265" s="867">
        <f ca="1">O264</f>
        <v>0</v>
      </c>
      <c r="T265" s="868"/>
      <c r="U265" s="867">
        <f ca="1">O264</f>
        <v>0</v>
      </c>
      <c r="V265" s="868"/>
      <c r="W265" s="867">
        <f ca="1">O264</f>
        <v>0</v>
      </c>
      <c r="X265" s="868"/>
      <c r="Y265" s="867">
        <f ca="1">O264</f>
        <v>0</v>
      </c>
      <c r="Z265" s="868"/>
      <c r="AA265" s="462"/>
    </row>
    <row r="266" spans="1:52" s="463" customFormat="1" ht="13.5" hidden="1" customHeight="1">
      <c r="A266" s="1049" t="s">
        <v>172</v>
      </c>
      <c r="B266" s="1050"/>
      <c r="C266" s="1050"/>
      <c r="D266" s="1050"/>
      <c r="E266" s="1050"/>
      <c r="F266" s="1050"/>
      <c r="G266" s="1050"/>
      <c r="H266" s="1050"/>
      <c r="I266" s="1051"/>
      <c r="J266" s="1056" t="s">
        <v>130</v>
      </c>
      <c r="K266" s="1057"/>
      <c r="L266" s="1058"/>
      <c r="M266" s="1059" t="s">
        <v>50</v>
      </c>
      <c r="N266" s="1060"/>
      <c r="O266" s="1074">
        <f>'在籍児童一覧（保育所）'!K150</f>
        <v>0</v>
      </c>
      <c r="P266" s="1074"/>
      <c r="Q266" s="1074">
        <f>'在籍児童一覧（保育所）'!M150</f>
        <v>0</v>
      </c>
      <c r="R266" s="1074"/>
      <c r="S266" s="1074">
        <f>'在籍児童一覧（保育所）'!O150</f>
        <v>0</v>
      </c>
      <c r="T266" s="1074"/>
      <c r="U266" s="1074">
        <f>'在籍児童一覧（保育所）'!Q150</f>
        <v>0</v>
      </c>
      <c r="V266" s="1074"/>
      <c r="W266" s="1074">
        <f>'在籍児童一覧（保育所）'!S150</f>
        <v>0</v>
      </c>
      <c r="X266" s="1074"/>
      <c r="Y266" s="1074">
        <f>'在籍児童一覧（保育所）'!U150</f>
        <v>0</v>
      </c>
      <c r="Z266" s="1074"/>
      <c r="AA266" s="462"/>
    </row>
    <row r="267" spans="1:52" s="462" customFormat="1" ht="13.5" hidden="1" customHeight="1">
      <c r="A267" s="1052"/>
      <c r="B267" s="884"/>
      <c r="C267" s="884"/>
      <c r="D267" s="884"/>
      <c r="E267" s="884"/>
      <c r="F267" s="884"/>
      <c r="G267" s="884"/>
      <c r="H267" s="884"/>
      <c r="I267" s="885"/>
      <c r="J267" s="1030"/>
      <c r="K267" s="1031"/>
      <c r="L267" s="1032"/>
      <c r="M267" s="1035"/>
      <c r="N267" s="1036"/>
      <c r="O267" s="1043">
        <f>'在籍児童一覧（保育所）'!K151</f>
        <v>0</v>
      </c>
      <c r="P267" s="1043"/>
      <c r="Q267" s="1043">
        <f>'在籍児童一覧（保育所）'!M151</f>
        <v>0</v>
      </c>
      <c r="R267" s="1043"/>
      <c r="S267" s="1043">
        <f>'在籍児童一覧（保育所）'!O151</f>
        <v>0</v>
      </c>
      <c r="T267" s="1043"/>
      <c r="U267" s="1043">
        <f>'在籍児童一覧（保育所）'!Q151</f>
        <v>0</v>
      </c>
      <c r="V267" s="1043"/>
      <c r="W267" s="1043">
        <f>'在籍児童一覧（保育所）'!S151</f>
        <v>0</v>
      </c>
      <c r="X267" s="1043"/>
      <c r="Y267" s="1043">
        <f>'在籍児童一覧（保育所）'!U151</f>
        <v>0</v>
      </c>
      <c r="Z267" s="1043"/>
    </row>
    <row r="268" spans="1:52" s="462" customFormat="1" ht="13.5" hidden="1" customHeight="1">
      <c r="A268" s="1052"/>
      <c r="B268" s="884"/>
      <c r="C268" s="884"/>
      <c r="D268" s="884"/>
      <c r="E268" s="884"/>
      <c r="F268" s="884"/>
      <c r="G268" s="884"/>
      <c r="H268" s="884"/>
      <c r="I268" s="885"/>
      <c r="J268" s="1030"/>
      <c r="K268" s="1031"/>
      <c r="L268" s="1032"/>
      <c r="M268" s="843" t="s">
        <v>51</v>
      </c>
      <c r="N268" s="844"/>
      <c r="O268" s="1043">
        <f>'在籍児童一覧（保育所）'!K168</f>
        <v>0</v>
      </c>
      <c r="P268" s="1043"/>
      <c r="Q268" s="1043">
        <f>'在籍児童一覧（保育所）'!M168</f>
        <v>0</v>
      </c>
      <c r="R268" s="1043"/>
      <c r="S268" s="1043">
        <f>'在籍児童一覧（保育所）'!O168</f>
        <v>0</v>
      </c>
      <c r="T268" s="1043"/>
      <c r="U268" s="1043">
        <f>'在籍児童一覧（保育所）'!Q168</f>
        <v>0</v>
      </c>
      <c r="V268" s="1043"/>
      <c r="W268" s="1043">
        <f>'在籍児童一覧（保育所）'!S168</f>
        <v>0</v>
      </c>
      <c r="X268" s="1043"/>
      <c r="Y268" s="1043">
        <f>'在籍児童一覧（保育所）'!U168</f>
        <v>0</v>
      </c>
      <c r="Z268" s="1043"/>
    </row>
    <row r="269" spans="1:52" s="462" customFormat="1" ht="13.5" hidden="1" customHeight="1">
      <c r="A269" s="1068"/>
      <c r="B269" s="1069"/>
      <c r="C269" s="1069"/>
      <c r="D269" s="1069"/>
      <c r="E269" s="1069"/>
      <c r="F269" s="1069"/>
      <c r="G269" s="1069"/>
      <c r="H269" s="1069"/>
      <c r="I269" s="1070"/>
      <c r="J269" s="1071"/>
      <c r="K269" s="1072"/>
      <c r="L269" s="1073"/>
      <c r="M269" s="1035"/>
      <c r="N269" s="1036"/>
      <c r="O269" s="1043">
        <f>'在籍児童一覧（保育所）'!K169</f>
        <v>0</v>
      </c>
      <c r="P269" s="1043"/>
      <c r="Q269" s="1043">
        <f>'在籍児童一覧（保育所）'!M169</f>
        <v>0</v>
      </c>
      <c r="R269" s="1043"/>
      <c r="S269" s="1043">
        <f>'在籍児童一覧（保育所）'!O169</f>
        <v>0</v>
      </c>
      <c r="T269" s="1043"/>
      <c r="U269" s="1043">
        <f>'在籍児童一覧（保育所）'!Q169</f>
        <v>0</v>
      </c>
      <c r="V269" s="1043"/>
      <c r="W269" s="1043">
        <f>'在籍児童一覧（保育所）'!S169</f>
        <v>0</v>
      </c>
      <c r="X269" s="1043"/>
      <c r="Y269" s="1043">
        <f>'在籍児童一覧（保育所）'!U169</f>
        <v>0</v>
      </c>
      <c r="Z269" s="1043"/>
    </row>
    <row r="270" spans="1:52" s="462" customFormat="1" ht="13.5" hidden="1" customHeight="1">
      <c r="A270" s="1067" t="s">
        <v>173</v>
      </c>
      <c r="B270" s="559"/>
      <c r="C270" s="559"/>
      <c r="D270" s="559"/>
      <c r="E270" s="559"/>
      <c r="F270" s="559"/>
      <c r="G270" s="559"/>
      <c r="H270" s="559"/>
      <c r="I270" s="559"/>
      <c r="J270" s="559"/>
      <c r="K270" s="559"/>
      <c r="L270" s="559"/>
      <c r="M270" s="559"/>
      <c r="N270" s="560"/>
      <c r="O270" s="874">
        <f ca="1">SUM(ROUNDDOWN(O254*O266/25,-1),ROUNDDOWN(O254*O267/25,-1),ROUNDDOWN(O255*O268/25,-1),ROUNDDOWN(O255*O269/25,-1))</f>
        <v>0</v>
      </c>
      <c r="P270" s="874"/>
      <c r="Q270" s="874">
        <f ca="1">SUM(ROUNDDOWN(Q254*Q266/25,-1),ROUNDDOWN(Q254*Q267/25,-1),ROUNDDOWN(Q255*Q268/25,-1),ROUNDDOWN(Q255*Q269/25,-1))</f>
        <v>0</v>
      </c>
      <c r="R270" s="874"/>
      <c r="S270" s="874">
        <f ca="1">SUM(ROUNDDOWN(S254*S266/25,-1),ROUNDDOWN(S254*S267/25,-1),ROUNDDOWN(S255*S268/25,-1),ROUNDDOWN(S255*S269/25,-1))</f>
        <v>0</v>
      </c>
      <c r="T270" s="874"/>
      <c r="U270" s="874">
        <f ca="1">SUM(ROUNDDOWN(U254*U266/25,-1),ROUNDDOWN(U254*U267/25,-1),ROUNDDOWN(U255*U268/25,-1),ROUNDDOWN(U255*U269/25,-1))</f>
        <v>0</v>
      </c>
      <c r="V270" s="874"/>
      <c r="W270" s="874">
        <f ca="1">SUM(ROUNDDOWN(W254*W266/25,-1),ROUNDDOWN(W254*W267/25,-1),ROUNDDOWN(W255*W268/25,-1),ROUNDDOWN(W255*W269/25,-1))</f>
        <v>0</v>
      </c>
      <c r="X270" s="874"/>
      <c r="Y270" s="874">
        <f ca="1">SUM(ROUNDDOWN(Y254*Y266/25,-1),ROUNDDOWN(Y254*Y267/25,-1),ROUNDDOWN(Y255*Y268/25,-1),ROUNDDOWN(Y255*Y269/25,-1))</f>
        <v>0</v>
      </c>
      <c r="Z270" s="874"/>
    </row>
    <row r="271" spans="1:52" s="463" customFormat="1" ht="13.5" hidden="1" customHeight="1">
      <c r="A271" s="474"/>
      <c r="B271" s="1047" t="s">
        <v>14</v>
      </c>
      <c r="C271" s="806"/>
      <c r="D271" s="806"/>
      <c r="E271" s="806"/>
      <c r="F271" s="806"/>
      <c r="G271" s="806"/>
      <c r="H271" s="806"/>
      <c r="I271" s="806"/>
      <c r="J271" s="806"/>
      <c r="K271" s="806"/>
      <c r="L271" s="806"/>
      <c r="M271" s="806"/>
      <c r="N271" s="807"/>
      <c r="O271" s="1048">
        <f ca="1">SUM(ROUNDDOWN(O256*O266/25,-1),ROUNDDOWN(O256*O267/25,-1),ROUNDDOWN(O257*O268/25,-1),ROUNDDOWN(O257*O269/25,-1))</f>
        <v>0</v>
      </c>
      <c r="P271" s="1048"/>
      <c r="Q271" s="1048">
        <f ca="1">SUM(ROUNDDOWN(Q256*Q266/25,-1),ROUNDDOWN(Q256*Q267/25,-1),ROUNDDOWN(Q257*Q268/25,-1),ROUNDDOWN(Q257*Q269/25,-1))</f>
        <v>0</v>
      </c>
      <c r="R271" s="1048"/>
      <c r="S271" s="1048">
        <f ca="1">SUM(ROUNDDOWN(S256*S266/25,-1),ROUNDDOWN(S256*S267/25,-1),ROUNDDOWN(S257*S268/25,-1),ROUNDDOWN(S257*S269/25,-1))</f>
        <v>0</v>
      </c>
      <c r="T271" s="1048"/>
      <c r="U271" s="1048">
        <f ca="1">SUM(ROUNDDOWN(U256*U266/25,-1),ROUNDDOWN(U256*U267/25,-1),ROUNDDOWN(U257*U268/25,-1),ROUNDDOWN(U257*U269/25,-1))</f>
        <v>0</v>
      </c>
      <c r="V271" s="1048"/>
      <c r="W271" s="1048">
        <f ca="1">SUM(ROUNDDOWN(W256*W266/25,-1),ROUNDDOWN(W256*W267/25,-1),ROUNDDOWN(W257*W268/25,-1),ROUNDDOWN(W257*W269/25,-1))</f>
        <v>0</v>
      </c>
      <c r="X271" s="1048"/>
      <c r="Y271" s="1048">
        <f ca="1">SUM(ROUNDDOWN(Y256*Y266/25,-1),ROUNDDOWN(Y256*Y267/25,-1),ROUNDDOWN(Y257*Y268/25,-1),ROUNDDOWN(Y257*Y269/25,-1))</f>
        <v>0</v>
      </c>
      <c r="Z271" s="1048"/>
      <c r="AA271" s="462"/>
    </row>
    <row r="272" spans="1:52" s="463" customFormat="1" ht="13.5" hidden="1" customHeight="1">
      <c r="A272" s="1049" t="s">
        <v>437</v>
      </c>
      <c r="B272" s="1050"/>
      <c r="C272" s="1050"/>
      <c r="D272" s="1050"/>
      <c r="E272" s="1050"/>
      <c r="F272" s="1050"/>
      <c r="G272" s="1050"/>
      <c r="H272" s="1050"/>
      <c r="I272" s="1051"/>
      <c r="J272" s="1056" t="s">
        <v>130</v>
      </c>
      <c r="K272" s="1057"/>
      <c r="L272" s="1058"/>
      <c r="M272" s="1059" t="s">
        <v>50</v>
      </c>
      <c r="N272" s="1060"/>
      <c r="O272" s="1043">
        <f>'在籍児童一覧（保育所）'!K152</f>
        <v>0</v>
      </c>
      <c r="P272" s="1043"/>
      <c r="Q272" s="1043">
        <f>'在籍児童一覧（保育所）'!M152</f>
        <v>0</v>
      </c>
      <c r="R272" s="1043"/>
      <c r="S272" s="1043">
        <f>'在籍児童一覧（保育所）'!O152</f>
        <v>0</v>
      </c>
      <c r="T272" s="1043"/>
      <c r="U272" s="1061"/>
      <c r="V272" s="1061"/>
      <c r="W272" s="1061"/>
      <c r="X272" s="1061"/>
      <c r="Y272" s="1061"/>
      <c r="Z272" s="1061"/>
      <c r="AA272" s="462"/>
    </row>
    <row r="273" spans="1:29" s="462" customFormat="1" ht="13.5" hidden="1" customHeight="1">
      <c r="A273" s="1052"/>
      <c r="B273" s="884"/>
      <c r="C273" s="884"/>
      <c r="D273" s="884"/>
      <c r="E273" s="884"/>
      <c r="F273" s="884"/>
      <c r="G273" s="884"/>
      <c r="H273" s="884"/>
      <c r="I273" s="885"/>
      <c r="J273" s="1030"/>
      <c r="K273" s="1031"/>
      <c r="L273" s="1032"/>
      <c r="M273" s="1035"/>
      <c r="N273" s="1036"/>
      <c r="O273" s="1043">
        <f>'在籍児童一覧（保育所）'!K153</f>
        <v>0</v>
      </c>
      <c r="P273" s="1043"/>
      <c r="Q273" s="1043">
        <f>'在籍児童一覧（保育所）'!M153</f>
        <v>0</v>
      </c>
      <c r="R273" s="1043"/>
      <c r="S273" s="1043">
        <f>'在籍児童一覧（保育所）'!O153</f>
        <v>0</v>
      </c>
      <c r="T273" s="1043"/>
      <c r="U273" s="1062"/>
      <c r="V273" s="1062"/>
      <c r="W273" s="1062"/>
      <c r="X273" s="1062"/>
      <c r="Y273" s="1062"/>
      <c r="Z273" s="1062"/>
    </row>
    <row r="274" spans="1:29" s="462" customFormat="1" ht="13.5" hidden="1" customHeight="1">
      <c r="A274" s="1052"/>
      <c r="B274" s="884"/>
      <c r="C274" s="884"/>
      <c r="D274" s="884"/>
      <c r="E274" s="884"/>
      <c r="F274" s="884"/>
      <c r="G274" s="884"/>
      <c r="H274" s="884"/>
      <c r="I274" s="885"/>
      <c r="J274" s="1030"/>
      <c r="K274" s="1031"/>
      <c r="L274" s="1032"/>
      <c r="M274" s="843" t="s">
        <v>51</v>
      </c>
      <c r="N274" s="844"/>
      <c r="O274" s="1043">
        <f>'在籍児童一覧（保育所）'!K170</f>
        <v>0</v>
      </c>
      <c r="P274" s="1043"/>
      <c r="Q274" s="1043">
        <f>'在籍児童一覧（保育所）'!M170</f>
        <v>0</v>
      </c>
      <c r="R274" s="1043"/>
      <c r="S274" s="1043">
        <f>'在籍児童一覧（保育所）'!O170</f>
        <v>0</v>
      </c>
      <c r="T274" s="1043"/>
      <c r="U274" s="1062"/>
      <c r="V274" s="1062"/>
      <c r="W274" s="1062"/>
      <c r="X274" s="1062"/>
      <c r="Y274" s="1062"/>
      <c r="Z274" s="1062"/>
    </row>
    <row r="275" spans="1:29" s="462" customFormat="1" ht="13.5" hidden="1" customHeight="1">
      <c r="A275" s="1053"/>
      <c r="B275" s="1054"/>
      <c r="C275" s="1054"/>
      <c r="D275" s="1054"/>
      <c r="E275" s="1054"/>
      <c r="F275" s="1054"/>
      <c r="G275" s="1054"/>
      <c r="H275" s="1054"/>
      <c r="I275" s="1055"/>
      <c r="J275" s="1030"/>
      <c r="K275" s="1031"/>
      <c r="L275" s="1032"/>
      <c r="M275" s="1041"/>
      <c r="N275" s="1042"/>
      <c r="O275" s="1043">
        <f>'在籍児童一覧（保育所）'!K171</f>
        <v>0</v>
      </c>
      <c r="P275" s="1043"/>
      <c r="Q275" s="1043">
        <f>'在籍児童一覧（保育所）'!M171</f>
        <v>0</v>
      </c>
      <c r="R275" s="1043"/>
      <c r="S275" s="1043">
        <f>'在籍児童一覧（保育所）'!O171</f>
        <v>0</v>
      </c>
      <c r="T275" s="1043"/>
      <c r="U275" s="1062"/>
      <c r="V275" s="1062"/>
      <c r="W275" s="1062"/>
      <c r="X275" s="1062"/>
      <c r="Y275" s="1062"/>
      <c r="Z275" s="1062"/>
    </row>
    <row r="276" spans="1:29" s="462" customFormat="1" ht="13.5" hidden="1" customHeight="1">
      <c r="A276" s="1063" t="s">
        <v>174</v>
      </c>
      <c r="B276" s="1064"/>
      <c r="C276" s="1064"/>
      <c r="D276" s="1064"/>
      <c r="E276" s="1064"/>
      <c r="F276" s="1064"/>
      <c r="G276" s="1064"/>
      <c r="H276" s="1064"/>
      <c r="I276" s="1064"/>
      <c r="J276" s="1064"/>
      <c r="K276" s="1064"/>
      <c r="L276" s="1064"/>
      <c r="M276" s="1064"/>
      <c r="N276" s="1065"/>
      <c r="O276" s="874">
        <f ca="1">SUM(ROUNDDOWN(O258*O272/25,-1),ROUNDDOWN(O258*O273/25,-1),ROUNDDOWN(O259*O274/25,-1),ROUNDDOWN(O259*O275/25,-1))</f>
        <v>0</v>
      </c>
      <c r="P276" s="874"/>
      <c r="Q276" s="874">
        <f ca="1">SUM(ROUNDDOWN(Q258*Q272/20,-1),ROUNDDOWN(Q258*Q273/20,-1),ROUNDDOWN(Q259*Q274/20,-1),ROUNDDOWN(Q259*Q275/20,-1))</f>
        <v>0</v>
      </c>
      <c r="R276" s="874"/>
      <c r="S276" s="874">
        <f ca="1">SUM(ROUNDDOWN(S258*S272/20,-1),ROUNDDOWN(S258*S273/20,-1),ROUNDDOWN(S259*S274/20,-1),ROUNDDOWN(S259*S275/20,-1))</f>
        <v>0</v>
      </c>
      <c r="T276" s="874"/>
      <c r="U276" s="1062"/>
      <c r="V276" s="1062"/>
      <c r="W276" s="1062"/>
      <c r="X276" s="1062"/>
      <c r="Y276" s="1062"/>
      <c r="Z276" s="1062"/>
    </row>
    <row r="277" spans="1:29" s="463" customFormat="1" ht="13.5" hidden="1" customHeight="1">
      <c r="A277" s="475"/>
      <c r="B277" s="1066" t="s">
        <v>14</v>
      </c>
      <c r="C277" s="827"/>
      <c r="D277" s="827"/>
      <c r="E277" s="827"/>
      <c r="F277" s="827"/>
      <c r="G277" s="827"/>
      <c r="H277" s="827"/>
      <c r="I277" s="827"/>
      <c r="J277" s="827"/>
      <c r="K277" s="827"/>
      <c r="L277" s="827"/>
      <c r="M277" s="827"/>
      <c r="N277" s="828"/>
      <c r="O277" s="1048">
        <f ca="1">SUM(ROUNDDOWN(O260*O272/25,-1),ROUNDDOWN(O260*O273/25,-1),ROUNDDOWN(O261*O274/25,-1),ROUNDDOWN(O261*O275/25,-1))</f>
        <v>0</v>
      </c>
      <c r="P277" s="1048"/>
      <c r="Q277" s="1048">
        <f ca="1">SUM(ROUNDDOWN(Q260*Q272/25,-1),ROUNDDOWN(Q260*Q273/25,-1),ROUNDDOWN(Q261*Q274/25,-1),ROUNDDOWN(Q261*Q275/25,-1))</f>
        <v>0</v>
      </c>
      <c r="R277" s="1048"/>
      <c r="S277" s="1048">
        <f ca="1">SUM(ROUNDDOWN(S260*S272/25,-1),ROUNDDOWN(S260*S273/25,-1),ROUNDDOWN(S261*S274/25,-1),ROUNDDOWN(S261*S275/25,-1))</f>
        <v>0</v>
      </c>
      <c r="T277" s="1048"/>
      <c r="U277" s="1062"/>
      <c r="V277" s="1062"/>
      <c r="W277" s="1062"/>
      <c r="X277" s="1062"/>
      <c r="Y277" s="1062"/>
      <c r="Z277" s="1062"/>
      <c r="AA277" s="462"/>
    </row>
    <row r="278" spans="1:29" s="463" customFormat="1" ht="13.5" hidden="1" customHeight="1">
      <c r="A278" s="1025" t="s">
        <v>435</v>
      </c>
      <c r="B278" s="882"/>
      <c r="C278" s="882"/>
      <c r="D278" s="882"/>
      <c r="E278" s="882"/>
      <c r="F278" s="882"/>
      <c r="G278" s="882"/>
      <c r="H278" s="882"/>
      <c r="I278" s="883"/>
      <c r="J278" s="1027" t="s">
        <v>130</v>
      </c>
      <c r="K278" s="1028"/>
      <c r="L278" s="1029"/>
      <c r="M278" s="1033" t="s">
        <v>50</v>
      </c>
      <c r="N278" s="1034"/>
      <c r="O278" s="1043">
        <f>'在籍児童一覧（保育所）'!K154</f>
        <v>0</v>
      </c>
      <c r="P278" s="1043"/>
      <c r="Q278" s="1043">
        <f>'在籍児童一覧（保育所）'!M154</f>
        <v>0</v>
      </c>
      <c r="R278" s="1043"/>
      <c r="S278" s="1043">
        <f>'在籍児童一覧（保育所）'!O154</f>
        <v>0</v>
      </c>
      <c r="T278" s="1043"/>
      <c r="U278" s="1046">
        <f>'在籍児童一覧（保育所）'!Q154</f>
        <v>0</v>
      </c>
      <c r="V278" s="1046"/>
      <c r="W278" s="1046">
        <f>'在籍児童一覧（保育所）'!S154</f>
        <v>0</v>
      </c>
      <c r="X278" s="1046"/>
      <c r="Y278" s="1046">
        <f>'在籍児童一覧（保育所）'!U154</f>
        <v>0</v>
      </c>
      <c r="Z278" s="1046"/>
      <c r="AA278" s="462"/>
      <c r="AB278" s="462"/>
      <c r="AC278" s="462"/>
    </row>
    <row r="279" spans="1:29" s="462" customFormat="1" ht="13.5" hidden="1" customHeight="1">
      <c r="A279" s="1026"/>
      <c r="B279" s="884"/>
      <c r="C279" s="884"/>
      <c r="D279" s="884"/>
      <c r="E279" s="884"/>
      <c r="F279" s="884"/>
      <c r="G279" s="884"/>
      <c r="H279" s="884"/>
      <c r="I279" s="885"/>
      <c r="J279" s="1030"/>
      <c r="K279" s="1031"/>
      <c r="L279" s="1032"/>
      <c r="M279" s="1035"/>
      <c r="N279" s="1036"/>
      <c r="O279" s="1043">
        <f>'在籍児童一覧（保育所）'!K155</f>
        <v>0</v>
      </c>
      <c r="P279" s="1043"/>
      <c r="Q279" s="1043">
        <f>'在籍児童一覧（保育所）'!M155</f>
        <v>0</v>
      </c>
      <c r="R279" s="1043"/>
      <c r="S279" s="1043">
        <f>'在籍児童一覧（保育所）'!O155</f>
        <v>0</v>
      </c>
      <c r="T279" s="1043"/>
      <c r="U279" s="1043">
        <f>'在籍児童一覧（保育所）'!Q155</f>
        <v>0</v>
      </c>
      <c r="V279" s="1043"/>
      <c r="W279" s="1043">
        <f>'在籍児童一覧（保育所）'!S155</f>
        <v>0</v>
      </c>
      <c r="X279" s="1043"/>
      <c r="Y279" s="1043">
        <f>'在籍児童一覧（保育所）'!U155</f>
        <v>0</v>
      </c>
      <c r="Z279" s="1043"/>
    </row>
    <row r="280" spans="1:29" s="462" customFormat="1" ht="13.5" hidden="1" customHeight="1">
      <c r="A280" s="1026"/>
      <c r="B280" s="884"/>
      <c r="C280" s="884"/>
      <c r="D280" s="884"/>
      <c r="E280" s="884"/>
      <c r="F280" s="884"/>
      <c r="G280" s="884"/>
      <c r="H280" s="884"/>
      <c r="I280" s="885"/>
      <c r="J280" s="1030"/>
      <c r="K280" s="1031"/>
      <c r="L280" s="1032"/>
      <c r="M280" s="843" t="s">
        <v>51</v>
      </c>
      <c r="N280" s="844"/>
      <c r="O280" s="1043">
        <f>'在籍児童一覧（保育所）'!K172</f>
        <v>0</v>
      </c>
      <c r="P280" s="1043"/>
      <c r="Q280" s="1043">
        <f>'在籍児童一覧（保育所）'!M172</f>
        <v>0</v>
      </c>
      <c r="R280" s="1043"/>
      <c r="S280" s="1043">
        <f>'在籍児童一覧（保育所）'!O172</f>
        <v>0</v>
      </c>
      <c r="T280" s="1043"/>
      <c r="U280" s="1043">
        <f>'在籍児童一覧（保育所）'!Q172</f>
        <v>0</v>
      </c>
      <c r="V280" s="1043"/>
      <c r="W280" s="1043">
        <f>'在籍児童一覧（保育所）'!S172</f>
        <v>0</v>
      </c>
      <c r="X280" s="1043"/>
      <c r="Y280" s="1043">
        <f>'在籍児童一覧（保育所）'!U172</f>
        <v>0</v>
      </c>
      <c r="Z280" s="1043"/>
    </row>
    <row r="281" spans="1:29" s="462" customFormat="1" ht="13.5" hidden="1" customHeight="1">
      <c r="A281" s="1026"/>
      <c r="B281" s="884"/>
      <c r="C281" s="884"/>
      <c r="D281" s="884"/>
      <c r="E281" s="884"/>
      <c r="F281" s="884"/>
      <c r="G281" s="884"/>
      <c r="H281" s="884"/>
      <c r="I281" s="885"/>
      <c r="J281" s="1030"/>
      <c r="K281" s="1031"/>
      <c r="L281" s="1032"/>
      <c r="M281" s="1041"/>
      <c r="N281" s="1042"/>
      <c r="O281" s="1043">
        <f>'在籍児童一覧（保育所）'!K173</f>
        <v>0</v>
      </c>
      <c r="P281" s="1043"/>
      <c r="Q281" s="1043">
        <f>'在籍児童一覧（保育所）'!M173</f>
        <v>0</v>
      </c>
      <c r="R281" s="1043"/>
      <c r="S281" s="1043">
        <f>'在籍児童一覧（保育所）'!O173</f>
        <v>0</v>
      </c>
      <c r="T281" s="1043"/>
      <c r="U281" s="1043">
        <f>'在籍児童一覧（保育所）'!Q173</f>
        <v>0</v>
      </c>
      <c r="V281" s="1043"/>
      <c r="W281" s="1043">
        <f>'在籍児童一覧（保育所）'!S173</f>
        <v>0</v>
      </c>
      <c r="X281" s="1043"/>
      <c r="Y281" s="1043">
        <f>'在籍児童一覧（保育所）'!U173</f>
        <v>0</v>
      </c>
      <c r="Z281" s="1043"/>
    </row>
    <row r="282" spans="1:29" s="462" customFormat="1" ht="13.5" hidden="1" customHeight="1">
      <c r="A282" s="1044" t="s">
        <v>175</v>
      </c>
      <c r="B282" s="559"/>
      <c r="C282" s="559"/>
      <c r="D282" s="559"/>
      <c r="E282" s="559"/>
      <c r="F282" s="559"/>
      <c r="G282" s="559"/>
      <c r="H282" s="559"/>
      <c r="I282" s="559"/>
      <c r="J282" s="559"/>
      <c r="K282" s="559"/>
      <c r="L282" s="559"/>
      <c r="M282" s="559"/>
      <c r="N282" s="560"/>
      <c r="O282" s="874">
        <f ca="1">SUM(ROUNDDOWN(O254*O278/25,-1),ROUNDDOWN(O254*O279/25,-1),ROUNDDOWN(O255*O280/25,-1),ROUNDDOWN(O255*O281/25,-1),IF(O278&lt;1,0,O262),IF(O279&lt;1,0,O262),IF(O280&lt;1,0,O263),IF(O281&lt;1,0,O263))</f>
        <v>0</v>
      </c>
      <c r="P282" s="874"/>
      <c r="Q282" s="874">
        <f ca="1">SUM(ROUNDDOWN(Q254*Q278/25,-1),ROUNDDOWN(Q254*Q279/25,-1),ROUNDDOWN(Q255*Q280/25,-1),ROUNDDOWN(Q255*Q281/25,-1),IF(Q278&lt;1,0,Q262),IF(Q279&lt;1,0,Q262),IF(Q280&lt;1,0,Q263),IF(Q281&lt;1,0,Q263))</f>
        <v>0</v>
      </c>
      <c r="R282" s="874"/>
      <c r="S282" s="874">
        <f ca="1">SUM(ROUNDDOWN(S254*S278/25,-1),ROUNDDOWN(S254*S279/25,-1),ROUNDDOWN(S255*S280/25,-1),ROUNDDOWN(S255*S281/25,-1),IF(S278&lt;1,0,S262),IF(S279&lt;1,0,S262),IF(S280&lt;1,0,S263),IF(S281&lt;1,0,S263))</f>
        <v>0</v>
      </c>
      <c r="T282" s="874"/>
      <c r="U282" s="874">
        <f ca="1">SUM(ROUNDDOWN(U254*U278/25,-1),ROUNDDOWN(U254*U279/25,-1),ROUNDDOWN(U255*U280/25,-1),ROUNDDOWN(U255*U281/25,-1),IF(U278&lt;1,0,U262),IF(U279&lt;1,0,U262),IF(U280&lt;1,0,U263),IF(U281&lt;1,0,U263))</f>
        <v>0</v>
      </c>
      <c r="V282" s="874"/>
      <c r="W282" s="874">
        <f ca="1">SUM(ROUNDDOWN(W254*W278/25,-1),ROUNDDOWN(W254*W279/25,-1),ROUNDDOWN(W255*W280/25,-1),ROUNDDOWN(W255*W281/25,-1),IF(W278&lt;1,0,W262),IF(W279&lt;1,0,W262),IF(W280&lt;1,0,W263),IF(W281&lt;1,0,W263))</f>
        <v>0</v>
      </c>
      <c r="X282" s="874"/>
      <c r="Y282" s="874">
        <f ca="1">SUM(ROUNDDOWN(Y254*Y278/25,-1),ROUNDDOWN(Y254*Y279/25,-1),ROUNDDOWN(Y255*Y280/25,-1),ROUNDDOWN(Y255*Y281/25,-1),IF(Y278&lt;1,0,Y262),IF(Y279&lt;1,0,Y262),IF(Y280&lt;1,0,Y263),IF(Y281&lt;1,0,Y263))</f>
        <v>0</v>
      </c>
      <c r="Z282" s="874"/>
    </row>
    <row r="283" spans="1:29" s="463" customFormat="1" ht="13.5" hidden="1" customHeight="1">
      <c r="A283" s="476"/>
      <c r="B283" s="835" t="s">
        <v>14</v>
      </c>
      <c r="C283" s="809"/>
      <c r="D283" s="809"/>
      <c r="E283" s="809"/>
      <c r="F283" s="809"/>
      <c r="G283" s="809"/>
      <c r="H283" s="809"/>
      <c r="I283" s="809"/>
      <c r="J283" s="809"/>
      <c r="K283" s="809"/>
      <c r="L283" s="809"/>
      <c r="M283" s="809"/>
      <c r="N283" s="810"/>
      <c r="O283" s="1045">
        <f ca="1">SUM(ROUNDDOWN(O256*O278/25,-1),ROUNDDOWN(O256*O279/25,-1),ROUNDDOWN(O257*O280/25,-1),ROUNDDOWN(O257*O281/25,-1),IF(O278&lt;1,0,O264),IF(O279&lt;1,0,O264),IF(O280&lt;1,0,O265),IF(O281&lt;1,0,O265))</f>
        <v>0</v>
      </c>
      <c r="P283" s="1045"/>
      <c r="Q283" s="1045">
        <f ca="1">SUM(ROUNDDOWN(Q256*Q278/25,-1),ROUNDDOWN(Q256*Q279/25,-1),ROUNDDOWN(Q257*Q280/25,-1),ROUNDDOWN(Q257*Q281/25,-1),IF(Q278&lt;1,0,Q264),IF(Q279&lt;1,0,Q264),IF(Q280&lt;1,0,Q265),IF(Q281&lt;1,0,Q265))</f>
        <v>0</v>
      </c>
      <c r="R283" s="1045"/>
      <c r="S283" s="1045">
        <f ca="1">SUM(ROUNDDOWN(S256*S278/25,-1),ROUNDDOWN(S256*S279/25,-1),ROUNDDOWN(S257*S280/25,-1),ROUNDDOWN(S257*S281/25,-1),IF(S278&lt;1,0,S264),IF(S279&lt;1,0,S264),IF(S280&lt;1,0,S265),IF(S281&lt;1,0,S265))</f>
        <v>0</v>
      </c>
      <c r="T283" s="1045"/>
      <c r="U283" s="874">
        <f ca="1">SUM(ROUNDDOWN(U256*U278/25,-1),ROUNDDOWN(U256*U279/25,-1),ROUNDDOWN(U257*U280/25,-1),ROUNDDOWN(U257*U281/25,-1),IF(U278&lt;1,0,U264),IF(U279&lt;1,0,U264),IF(U280&lt;1,0,U265),IF(U281&lt;1,0,U265))</f>
        <v>0</v>
      </c>
      <c r="V283" s="874"/>
      <c r="W283" s="874">
        <f ca="1">SUM(ROUNDDOWN(W256*W278/25,-1),ROUNDDOWN(W256*W279/25,-1),ROUNDDOWN(W257*W280/25,-1),ROUNDDOWN(W257*W281/25,-1),IF(W278&lt;1,0,W264),IF(W279&lt;1,0,W264),IF(W280&lt;1,0,W265),IF(W281&lt;1,0,W265))</f>
        <v>0</v>
      </c>
      <c r="X283" s="874"/>
      <c r="Y283" s="874">
        <f ca="1">SUM(ROUNDDOWN(Y256*Y278/25,-1),ROUNDDOWN(Y256*Y279/25,-1),ROUNDDOWN(Y257*Y280/25,-1),ROUNDDOWN(Y257*Y281/25,-1),IF(Y278&lt;1,0,Y264),IF(Y279&lt;1,0,Y264),IF(Y280&lt;1,0,Y265),IF(Y281&lt;1,0,Y265))</f>
        <v>0</v>
      </c>
      <c r="Z283" s="874"/>
      <c r="AA283" s="462"/>
    </row>
    <row r="284" spans="1:29" s="463" customFormat="1" ht="13.5" hidden="1" customHeight="1">
      <c r="A284" s="1025" t="s">
        <v>436</v>
      </c>
      <c r="B284" s="882"/>
      <c r="C284" s="882"/>
      <c r="D284" s="882"/>
      <c r="E284" s="882"/>
      <c r="F284" s="882"/>
      <c r="G284" s="882"/>
      <c r="H284" s="882"/>
      <c r="I284" s="883"/>
      <c r="J284" s="1027" t="s">
        <v>130</v>
      </c>
      <c r="K284" s="1028"/>
      <c r="L284" s="1029"/>
      <c r="M284" s="1033" t="s">
        <v>50</v>
      </c>
      <c r="N284" s="1034"/>
      <c r="O284" s="1037">
        <f>'在籍児童一覧（保育所）'!K156</f>
        <v>0</v>
      </c>
      <c r="P284" s="1038"/>
      <c r="Q284" s="1037">
        <f>'在籍児童一覧（保育所）'!M156</f>
        <v>0</v>
      </c>
      <c r="R284" s="1038"/>
      <c r="S284" s="1037">
        <f>'在籍児童一覧（保育所）'!O156</f>
        <v>0</v>
      </c>
      <c r="T284" s="1038"/>
      <c r="U284" s="784"/>
      <c r="V284" s="784"/>
      <c r="W284" s="784"/>
      <c r="X284" s="784"/>
      <c r="Y284" s="784"/>
      <c r="Z284" s="784"/>
      <c r="AA284" s="462"/>
    </row>
    <row r="285" spans="1:29" s="463" customFormat="1" ht="13.5" hidden="1" customHeight="1">
      <c r="A285" s="1026"/>
      <c r="B285" s="884"/>
      <c r="C285" s="884"/>
      <c r="D285" s="884"/>
      <c r="E285" s="884"/>
      <c r="F285" s="884"/>
      <c r="G285" s="884"/>
      <c r="H285" s="884"/>
      <c r="I285" s="885"/>
      <c r="J285" s="1030"/>
      <c r="K285" s="1031"/>
      <c r="L285" s="1032"/>
      <c r="M285" s="1035"/>
      <c r="N285" s="1036"/>
      <c r="O285" s="1039">
        <f>'在籍児童一覧（保育所）'!K157</f>
        <v>0</v>
      </c>
      <c r="P285" s="1040"/>
      <c r="Q285" s="1039">
        <f>'在籍児童一覧（保育所）'!M157</f>
        <v>0</v>
      </c>
      <c r="R285" s="1040"/>
      <c r="S285" s="1039">
        <f>'在籍児童一覧（保育所）'!O157</f>
        <v>0</v>
      </c>
      <c r="T285" s="1040"/>
      <c r="U285" s="785"/>
      <c r="V285" s="785"/>
      <c r="W285" s="785"/>
      <c r="X285" s="785"/>
      <c r="Y285" s="785"/>
      <c r="Z285" s="785"/>
      <c r="AA285" s="462"/>
    </row>
    <row r="286" spans="1:29" s="463" customFormat="1" ht="13.5" hidden="1" customHeight="1">
      <c r="A286" s="1026"/>
      <c r="B286" s="884"/>
      <c r="C286" s="884"/>
      <c r="D286" s="884"/>
      <c r="E286" s="884"/>
      <c r="F286" s="884"/>
      <c r="G286" s="884"/>
      <c r="H286" s="884"/>
      <c r="I286" s="885"/>
      <c r="J286" s="1030"/>
      <c r="K286" s="1031"/>
      <c r="L286" s="1032"/>
      <c r="M286" s="843" t="s">
        <v>51</v>
      </c>
      <c r="N286" s="844"/>
      <c r="O286" s="1043">
        <f>'在籍児童一覧（保育所）'!K174</f>
        <v>0</v>
      </c>
      <c r="P286" s="1043"/>
      <c r="Q286" s="1043">
        <f>'在籍児童一覧（保育所）'!M174</f>
        <v>0</v>
      </c>
      <c r="R286" s="1043"/>
      <c r="S286" s="1043">
        <f>'在籍児童一覧（保育所）'!O174</f>
        <v>0</v>
      </c>
      <c r="T286" s="1043"/>
      <c r="U286" s="785"/>
      <c r="V286" s="785"/>
      <c r="W286" s="785"/>
      <c r="X286" s="785"/>
      <c r="Y286" s="785"/>
      <c r="Z286" s="785"/>
      <c r="AA286" s="462"/>
    </row>
    <row r="287" spans="1:29" s="463" customFormat="1" ht="13.5" hidden="1" customHeight="1">
      <c r="A287" s="1026"/>
      <c r="B287" s="884"/>
      <c r="C287" s="884"/>
      <c r="D287" s="884"/>
      <c r="E287" s="884"/>
      <c r="F287" s="884"/>
      <c r="G287" s="884"/>
      <c r="H287" s="884"/>
      <c r="I287" s="885"/>
      <c r="J287" s="1030"/>
      <c r="K287" s="1031"/>
      <c r="L287" s="1032"/>
      <c r="M287" s="1041"/>
      <c r="N287" s="1042"/>
      <c r="O287" s="1043">
        <f>'在籍児童一覧（保育所）'!K175</f>
        <v>0</v>
      </c>
      <c r="P287" s="1043"/>
      <c r="Q287" s="1043">
        <f>'在籍児童一覧（保育所）'!M175</f>
        <v>0</v>
      </c>
      <c r="R287" s="1043"/>
      <c r="S287" s="1043">
        <f>'在籍児童一覧（保育所）'!O175</f>
        <v>0</v>
      </c>
      <c r="T287" s="1043"/>
      <c r="U287" s="785"/>
      <c r="V287" s="785"/>
      <c r="W287" s="785"/>
      <c r="X287" s="785"/>
      <c r="Y287" s="785"/>
      <c r="Z287" s="785"/>
      <c r="AA287" s="462"/>
    </row>
    <row r="288" spans="1:29" s="463" customFormat="1" ht="13.5" hidden="1" customHeight="1">
      <c r="A288" s="1044" t="s">
        <v>176</v>
      </c>
      <c r="B288" s="559"/>
      <c r="C288" s="559"/>
      <c r="D288" s="559"/>
      <c r="E288" s="559"/>
      <c r="F288" s="559"/>
      <c r="G288" s="559"/>
      <c r="H288" s="559"/>
      <c r="I288" s="559"/>
      <c r="J288" s="559"/>
      <c r="K288" s="559"/>
      <c r="L288" s="559"/>
      <c r="M288" s="559"/>
      <c r="N288" s="560"/>
      <c r="O288" s="874">
        <f ca="1">SUM(ROUNDDOWN(O258*O284/25,-1),ROUNDDOWN(O258*O285/25,-1),ROUNDDOWN(O259*O286/25,-1),ROUNDDOWN(O259*O287/25,-1),IF(O284&lt;1,0,O262),IF(O285&lt;1,0,O262),IF(O286&lt;1,0,O263),IF(O287&lt;1,0,O263))</f>
        <v>0</v>
      </c>
      <c r="P288" s="874"/>
      <c r="Q288" s="874">
        <f ca="1">SUM(ROUNDDOWN(Q258*Q284/25,-1),ROUNDDOWN(Q258*Q285/25,-1),ROUNDDOWN(Q259*Q286/25,-1),ROUNDDOWN(Q259*Q287/25,-1),IF(Q284&lt;1,0,Q262),IF(Q285&lt;1,0,Q262),IF(Q286&lt;1,0,Q263),IF(Q287&lt;1,0,Q263))</f>
        <v>0</v>
      </c>
      <c r="R288" s="874"/>
      <c r="S288" s="874">
        <f ca="1">SUM(ROUNDDOWN(S258*S284/25,-1),ROUNDDOWN(S258*S285/25,-1),ROUNDDOWN(S259*S286/25,-1),ROUNDDOWN(S259*S287/25,-1),IF(S284&lt;1,0,S262),IF(S285&lt;1,0,S262),IF(S286&lt;1,0,S263),IF(S287&lt;1,0,S263))</f>
        <v>0</v>
      </c>
      <c r="T288" s="874"/>
      <c r="U288" s="785"/>
      <c r="V288" s="785"/>
      <c r="W288" s="785"/>
      <c r="X288" s="785"/>
      <c r="Y288" s="785"/>
      <c r="Z288" s="785"/>
      <c r="AA288" s="462"/>
    </row>
    <row r="289" spans="1:47" s="463" customFormat="1" ht="13.5" hidden="1" customHeight="1">
      <c r="A289" s="476"/>
      <c r="B289" s="835" t="s">
        <v>14</v>
      </c>
      <c r="C289" s="809"/>
      <c r="D289" s="809"/>
      <c r="E289" s="809"/>
      <c r="F289" s="809"/>
      <c r="G289" s="809"/>
      <c r="H289" s="809"/>
      <c r="I289" s="809"/>
      <c r="J289" s="809"/>
      <c r="K289" s="809"/>
      <c r="L289" s="809"/>
      <c r="M289" s="809"/>
      <c r="N289" s="810"/>
      <c r="O289" s="1045">
        <f ca="1">SUM(ROUNDDOWN(O260*O284/25,-1),ROUNDDOWN(O260*O285/25,-1),ROUNDDOWN(O261*O286/25,-1),ROUNDDOWN(O261*O287/25,-1),IF(O284&lt;1,0,O264),IF(O285&lt;1,0,O264),IF(O286&lt;1,0,O265),IF(O287&lt;1,0,O265))</f>
        <v>0</v>
      </c>
      <c r="P289" s="1045"/>
      <c r="Q289" s="1045">
        <f ca="1">SUM(ROUNDDOWN(Q260*Q284/25,-1),ROUNDDOWN(Q260*Q285/25,-1),ROUNDDOWN(Q261*Q286/25,-1),ROUNDDOWN(Q261*Q287/25,-1),IF(Q284&lt;1,0,Q264),IF(Q285&lt;1,0,Q264),IF(Q286&lt;1,0,Q265),IF(Q287&lt;1,0,Q265))</f>
        <v>0</v>
      </c>
      <c r="R289" s="1045"/>
      <c r="S289" s="1045">
        <f ca="1">SUM(ROUNDDOWN(S260*S284/25,-1),ROUNDDOWN(S260*S285/25,-1),ROUNDDOWN(S261*S286/25,-1),ROUNDDOWN(S261*S287/25,-1),IF(S284&lt;1,0,S264),IF(S285&lt;1,0,S264),IF(S286&lt;1,0,S265),IF(S287&lt;1,0,S265))</f>
        <v>0</v>
      </c>
      <c r="T289" s="1045"/>
      <c r="U289" s="786"/>
      <c r="V289" s="786"/>
      <c r="W289" s="786"/>
      <c r="X289" s="786"/>
      <c r="Y289" s="786"/>
      <c r="Z289" s="786"/>
      <c r="AA289" s="462"/>
    </row>
    <row r="290" spans="1:47" s="231" customFormat="1" ht="13.5" customHeight="1">
      <c r="A290" s="722" t="s">
        <v>131</v>
      </c>
      <c r="B290" s="723"/>
      <c r="C290" s="723"/>
      <c r="D290" s="723"/>
      <c r="E290" s="723"/>
      <c r="F290" s="723"/>
      <c r="G290" s="723"/>
      <c r="H290" s="723"/>
      <c r="I290" s="723"/>
      <c r="J290" s="723"/>
      <c r="K290" s="723"/>
      <c r="L290" s="723"/>
      <c r="M290" s="723"/>
      <c r="N290" s="724"/>
      <c r="O290" s="766">
        <f>IF(COUNTA('在籍児童一覧（保育所）'!K10:L139)=0,0,SUM(O270,O276,O282,O288))</f>
        <v>0</v>
      </c>
      <c r="P290" s="766"/>
      <c r="Q290" s="766">
        <f>IF(COUNTA('在籍児童一覧（保育所）'!M10:N139)=0,0,SUM(Q270,Q276,Q282,Q288))</f>
        <v>0</v>
      </c>
      <c r="R290" s="766"/>
      <c r="S290" s="766">
        <f>IF(COUNTA('在籍児童一覧（保育所）'!O10:P139)=0,0,SUM(S270,S276,S282,S288))</f>
        <v>0</v>
      </c>
      <c r="T290" s="766"/>
      <c r="U290" s="766">
        <f>IF(COUNTA('在籍児童一覧（保育所）'!Q10:R139)=0,0,SUM(U270,U276,U282,U288))</f>
        <v>0</v>
      </c>
      <c r="V290" s="766"/>
      <c r="W290" s="766">
        <f>IF(COUNTA('在籍児童一覧（保育所）'!S10:T139)=0,0,SUM(W270,W276,W282,W288))</f>
        <v>0</v>
      </c>
      <c r="X290" s="766"/>
      <c r="Y290" s="766">
        <f ca="1">IF(COUNTA('在籍児童一覧（保育所）'!U10:V139)=0,0,SUM(Y270,Y276,Y282,Y288))</f>
        <v>0</v>
      </c>
      <c r="Z290" s="766"/>
      <c r="AA290" s="238"/>
    </row>
    <row r="291" spans="1:47" s="231" customFormat="1" ht="13.5" customHeight="1">
      <c r="A291" s="292"/>
      <c r="B291" s="696" t="s">
        <v>14</v>
      </c>
      <c r="C291" s="685"/>
      <c r="D291" s="685"/>
      <c r="E291" s="685"/>
      <c r="F291" s="685"/>
      <c r="G291" s="685"/>
      <c r="H291" s="685"/>
      <c r="I291" s="685"/>
      <c r="J291" s="685"/>
      <c r="K291" s="685"/>
      <c r="L291" s="685"/>
      <c r="M291" s="685"/>
      <c r="N291" s="686"/>
      <c r="O291" s="736">
        <f ca="1">SUM(O271,O277,O283,O289)</f>
        <v>0</v>
      </c>
      <c r="P291" s="736"/>
      <c r="Q291" s="736">
        <f ca="1">SUM(Q271,Q277,Q283,Q289)</f>
        <v>0</v>
      </c>
      <c r="R291" s="736"/>
      <c r="S291" s="736">
        <f ca="1">SUM(S271,S277,S283,S289)</f>
        <v>0</v>
      </c>
      <c r="T291" s="736"/>
      <c r="U291" s="736">
        <f ca="1">SUM(U271,U277,U283,U289)</f>
        <v>0</v>
      </c>
      <c r="V291" s="736"/>
      <c r="W291" s="736">
        <f ca="1">SUM(W271,W277,W283,W289)</f>
        <v>0</v>
      </c>
      <c r="X291" s="736"/>
      <c r="Y291" s="736">
        <f ca="1">SUM(Y271,Y277,Y283,Y289)</f>
        <v>0</v>
      </c>
      <c r="Z291" s="736"/>
      <c r="AA291" s="238"/>
    </row>
    <row r="292" spans="1:47" s="231" customFormat="1" ht="13.5" hidden="1" customHeight="1">
      <c r="A292" s="687" t="s">
        <v>164</v>
      </c>
      <c r="B292" s="677" t="s">
        <v>408</v>
      </c>
      <c r="C292" s="944"/>
      <c r="D292" s="944"/>
      <c r="E292" s="944"/>
      <c r="F292" s="944"/>
      <c r="G292" s="944"/>
      <c r="H292" s="944"/>
      <c r="I292" s="944"/>
      <c r="J292" s="944"/>
      <c r="K292" s="944"/>
      <c r="L292" s="944"/>
      <c r="M292" s="944"/>
      <c r="N292" s="945"/>
      <c r="O292" s="767">
        <f ca="1">O255</f>
        <v>0</v>
      </c>
      <c r="P292" s="767"/>
      <c r="Q292" s="767">
        <f ca="1">Q255</f>
        <v>0</v>
      </c>
      <c r="R292" s="767"/>
      <c r="S292" s="767">
        <f ca="1">S255</f>
        <v>0</v>
      </c>
      <c r="T292" s="767"/>
      <c r="U292" s="768">
        <f ca="1">U255-7500</f>
        <v>-7500</v>
      </c>
      <c r="V292" s="768"/>
      <c r="W292" s="769"/>
      <c r="X292" s="769"/>
      <c r="Y292" s="769"/>
      <c r="Z292" s="769"/>
      <c r="AA292" s="238"/>
    </row>
    <row r="293" spans="1:47" s="238" customFormat="1" ht="13.5" hidden="1" customHeight="1">
      <c r="A293" s="688"/>
      <c r="B293" s="293"/>
      <c r="C293" s="681" t="s">
        <v>14</v>
      </c>
      <c r="D293" s="681"/>
      <c r="E293" s="681"/>
      <c r="F293" s="681"/>
      <c r="G293" s="681"/>
      <c r="H293" s="681"/>
      <c r="I293" s="681"/>
      <c r="J293" s="681"/>
      <c r="K293" s="681"/>
      <c r="L293" s="681"/>
      <c r="M293" s="681"/>
      <c r="N293" s="682"/>
      <c r="O293" s="772">
        <f ca="1">O257</f>
        <v>0</v>
      </c>
      <c r="P293" s="772"/>
      <c r="Q293" s="772">
        <f ca="1">Q257</f>
        <v>0</v>
      </c>
      <c r="R293" s="772"/>
      <c r="S293" s="772">
        <f ca="1">S257</f>
        <v>0</v>
      </c>
      <c r="T293" s="772"/>
      <c r="U293" s="772">
        <f ca="1">U257</f>
        <v>0</v>
      </c>
      <c r="V293" s="772"/>
      <c r="W293" s="770"/>
      <c r="X293" s="770"/>
      <c r="Y293" s="770"/>
      <c r="Z293" s="770"/>
      <c r="AA293" s="265">
        <v>0</v>
      </c>
      <c r="AB293" s="254">
        <v>1</v>
      </c>
      <c r="AC293" s="254">
        <v>2</v>
      </c>
      <c r="AD293" s="254">
        <v>3</v>
      </c>
      <c r="AE293" s="254">
        <v>4</v>
      </c>
      <c r="AF293" s="254">
        <v>5</v>
      </c>
      <c r="AG293" s="254">
        <v>6</v>
      </c>
      <c r="AH293" s="254">
        <v>7</v>
      </c>
      <c r="AI293" s="254">
        <v>8</v>
      </c>
      <c r="AJ293" s="254">
        <v>9</v>
      </c>
      <c r="AK293" s="254">
        <v>10</v>
      </c>
      <c r="AL293" s="254">
        <v>11</v>
      </c>
      <c r="AM293" s="254">
        <v>12</v>
      </c>
      <c r="AN293" s="254">
        <v>13</v>
      </c>
      <c r="AO293" s="254">
        <v>14</v>
      </c>
      <c r="AP293" s="254">
        <v>15</v>
      </c>
      <c r="AQ293" s="254">
        <v>16</v>
      </c>
      <c r="AR293" s="254">
        <v>17</v>
      </c>
      <c r="AS293" s="254">
        <v>18</v>
      </c>
      <c r="AT293" s="254">
        <v>19</v>
      </c>
      <c r="AU293" s="254">
        <v>20</v>
      </c>
    </row>
    <row r="294" spans="1:47" s="238" customFormat="1" ht="13.5" hidden="1" customHeight="1">
      <c r="A294" s="688"/>
      <c r="B294" s="683" t="s">
        <v>409</v>
      </c>
      <c r="C294" s="681"/>
      <c r="D294" s="681"/>
      <c r="E294" s="681"/>
      <c r="F294" s="681"/>
      <c r="G294" s="681"/>
      <c r="H294" s="681"/>
      <c r="I294" s="681"/>
      <c r="J294" s="681"/>
      <c r="K294" s="681"/>
      <c r="L294" s="681"/>
      <c r="M294" s="681"/>
      <c r="N294" s="682"/>
      <c r="O294" s="764">
        <f ca="1">O259</f>
        <v>0</v>
      </c>
      <c r="P294" s="764"/>
      <c r="Q294" s="764">
        <f ca="1">Q259</f>
        <v>0</v>
      </c>
      <c r="R294" s="764"/>
      <c r="S294" s="764">
        <f ca="1">S259</f>
        <v>0</v>
      </c>
      <c r="T294" s="764"/>
      <c r="U294" s="764">
        <f ca="1">U255-3000</f>
        <v>-3000</v>
      </c>
      <c r="V294" s="764"/>
      <c r="W294" s="770"/>
      <c r="X294" s="770"/>
      <c r="Y294" s="770"/>
      <c r="Z294" s="770"/>
    </row>
    <row r="295" spans="1:47" s="231" customFormat="1" ht="13.5" hidden="1" customHeight="1">
      <c r="A295" s="688"/>
      <c r="B295" s="293"/>
      <c r="C295" s="680" t="s">
        <v>14</v>
      </c>
      <c r="D295" s="681"/>
      <c r="E295" s="681"/>
      <c r="F295" s="681"/>
      <c r="G295" s="681"/>
      <c r="H295" s="681"/>
      <c r="I295" s="681"/>
      <c r="J295" s="681"/>
      <c r="K295" s="681"/>
      <c r="L295" s="681"/>
      <c r="M295" s="681"/>
      <c r="N295" s="682"/>
      <c r="O295" s="773">
        <f ca="1">O261</f>
        <v>0</v>
      </c>
      <c r="P295" s="773"/>
      <c r="Q295" s="773">
        <f ca="1">Q261</f>
        <v>0</v>
      </c>
      <c r="R295" s="773"/>
      <c r="S295" s="773">
        <f ca="1">S261</f>
        <v>0</v>
      </c>
      <c r="T295" s="773"/>
      <c r="U295" s="773">
        <f ca="1">U257</f>
        <v>0</v>
      </c>
      <c r="V295" s="773"/>
      <c r="W295" s="770"/>
      <c r="X295" s="770"/>
      <c r="Y295" s="770"/>
      <c r="Z295" s="770"/>
      <c r="AA295" s="238"/>
    </row>
    <row r="296" spans="1:47" s="231" customFormat="1" ht="13.5" hidden="1" customHeight="1">
      <c r="A296" s="688"/>
      <c r="B296" s="683" t="s">
        <v>410</v>
      </c>
      <c r="C296" s="681"/>
      <c r="D296" s="681"/>
      <c r="E296" s="681"/>
      <c r="F296" s="681"/>
      <c r="G296" s="681"/>
      <c r="H296" s="681"/>
      <c r="I296" s="681"/>
      <c r="J296" s="681"/>
      <c r="K296" s="681"/>
      <c r="L296" s="681"/>
      <c r="M296" s="681"/>
      <c r="N296" s="682"/>
      <c r="O296" s="764">
        <f ca="1">O263</f>
        <v>0</v>
      </c>
      <c r="P296" s="764"/>
      <c r="Q296" s="764">
        <f ca="1">Q263</f>
        <v>0</v>
      </c>
      <c r="R296" s="764"/>
      <c r="S296" s="764">
        <f ca="1">S263</f>
        <v>0</v>
      </c>
      <c r="T296" s="764"/>
      <c r="U296" s="764">
        <f ca="1">U263</f>
        <v>0</v>
      </c>
      <c r="V296" s="764"/>
      <c r="W296" s="770"/>
      <c r="X296" s="770"/>
      <c r="Y296" s="770"/>
      <c r="Z296" s="770"/>
      <c r="AA296" s="238"/>
    </row>
    <row r="297" spans="1:47" s="238" customFormat="1" ht="13.5" hidden="1" customHeight="1">
      <c r="A297" s="688"/>
      <c r="B297" s="294"/>
      <c r="C297" s="657" t="s">
        <v>14</v>
      </c>
      <c r="D297" s="657"/>
      <c r="E297" s="657"/>
      <c r="F297" s="657"/>
      <c r="G297" s="657"/>
      <c r="H297" s="657"/>
      <c r="I297" s="657"/>
      <c r="J297" s="657"/>
      <c r="K297" s="657"/>
      <c r="L297" s="657"/>
      <c r="M297" s="657"/>
      <c r="N297" s="658"/>
      <c r="O297" s="765">
        <f ca="1">O265</f>
        <v>0</v>
      </c>
      <c r="P297" s="765"/>
      <c r="Q297" s="765">
        <f ca="1">Q265</f>
        <v>0</v>
      </c>
      <c r="R297" s="765"/>
      <c r="S297" s="765">
        <f ca="1">S265</f>
        <v>0</v>
      </c>
      <c r="T297" s="765"/>
      <c r="U297" s="765">
        <f ca="1">U265</f>
        <v>0</v>
      </c>
      <c r="V297" s="765"/>
      <c r="W297" s="770"/>
      <c r="X297" s="770"/>
      <c r="Y297" s="770"/>
      <c r="Z297" s="770"/>
    </row>
    <row r="298" spans="1:47" s="238" customFormat="1" ht="13.5" hidden="1" customHeight="1">
      <c r="A298" s="688"/>
      <c r="B298" s="1021" t="s">
        <v>411</v>
      </c>
      <c r="C298" s="1022"/>
      <c r="D298" s="1022"/>
      <c r="E298" s="1022"/>
      <c r="F298" s="1022"/>
      <c r="G298" s="1022"/>
      <c r="H298" s="1022"/>
      <c r="I298" s="1022"/>
      <c r="J298" s="1022"/>
      <c r="K298" s="1022"/>
      <c r="L298" s="725" t="s">
        <v>130</v>
      </c>
      <c r="M298" s="726"/>
      <c r="N298" s="727"/>
      <c r="O298" s="759">
        <f>'在籍児童一覧（保育所）'!K186</f>
        <v>0</v>
      </c>
      <c r="P298" s="759"/>
      <c r="Q298" s="759">
        <f>'在籍児童一覧（保育所）'!M186</f>
        <v>0</v>
      </c>
      <c r="R298" s="759"/>
      <c r="S298" s="759">
        <f>'在籍児童一覧（保育所）'!O186</f>
        <v>0</v>
      </c>
      <c r="T298" s="759"/>
      <c r="U298" s="759">
        <f>'在籍児童一覧（保育所）'!Q186</f>
        <v>0</v>
      </c>
      <c r="V298" s="759"/>
      <c r="W298" s="770"/>
      <c r="X298" s="770"/>
      <c r="Y298" s="770"/>
      <c r="Z298" s="770"/>
    </row>
    <row r="299" spans="1:47" s="231" customFormat="1" ht="13.5" hidden="1" customHeight="1">
      <c r="A299" s="688"/>
      <c r="B299" s="976"/>
      <c r="C299" s="977"/>
      <c r="D299" s="977"/>
      <c r="E299" s="977"/>
      <c r="F299" s="977"/>
      <c r="G299" s="977"/>
      <c r="H299" s="977"/>
      <c r="I299" s="977"/>
      <c r="J299" s="977"/>
      <c r="K299" s="977"/>
      <c r="L299" s="760"/>
      <c r="M299" s="761"/>
      <c r="N299" s="762"/>
      <c r="O299" s="763">
        <f>'在籍児童一覧（保育所）'!K187</f>
        <v>0</v>
      </c>
      <c r="P299" s="763"/>
      <c r="Q299" s="763">
        <f>'在籍児童一覧（保育所）'!M187</f>
        <v>0</v>
      </c>
      <c r="R299" s="763"/>
      <c r="S299" s="763">
        <f>'在籍児童一覧（保育所）'!O187</f>
        <v>0</v>
      </c>
      <c r="T299" s="763"/>
      <c r="U299" s="763">
        <f>'在籍児童一覧（保育所）'!Q187</f>
        <v>0</v>
      </c>
      <c r="V299" s="763"/>
      <c r="W299" s="770"/>
      <c r="X299" s="770"/>
      <c r="Y299" s="770"/>
      <c r="Z299" s="770"/>
      <c r="AA299" s="238"/>
    </row>
    <row r="300" spans="1:47" s="231" customFormat="1" ht="13.5" hidden="1" customHeight="1">
      <c r="A300" s="688"/>
      <c r="B300" s="683" t="s">
        <v>412</v>
      </c>
      <c r="C300" s="681"/>
      <c r="D300" s="681"/>
      <c r="E300" s="681"/>
      <c r="F300" s="681"/>
      <c r="G300" s="681"/>
      <c r="H300" s="681"/>
      <c r="I300" s="681"/>
      <c r="J300" s="681"/>
      <c r="K300" s="681"/>
      <c r="L300" s="681"/>
      <c r="M300" s="681"/>
      <c r="N300" s="682"/>
      <c r="O300" s="735">
        <f ca="1">SUM(ROUNDDOWN(O292*O298,-1),ROUNDDOWN(O292*O299,-1))</f>
        <v>0</v>
      </c>
      <c r="P300" s="735"/>
      <c r="Q300" s="735">
        <f ca="1">SUM(ROUNDDOWN(Q292*Q298,-1),ROUNDDOWN(Q292*Q299,-1))</f>
        <v>0</v>
      </c>
      <c r="R300" s="735"/>
      <c r="S300" s="735">
        <f ca="1">SUM(ROUNDDOWN(S292*S298,-1),ROUNDDOWN(S292*S299,-1))</f>
        <v>0</v>
      </c>
      <c r="T300" s="735"/>
      <c r="U300" s="735">
        <f ca="1">SUM(ROUNDDOWN(U292*U298,-1),ROUNDDOWN(U292*U299,-1))</f>
        <v>0</v>
      </c>
      <c r="V300" s="735"/>
      <c r="W300" s="770"/>
      <c r="X300" s="770"/>
      <c r="Y300" s="770"/>
      <c r="Z300" s="770"/>
      <c r="AA300" s="238"/>
    </row>
    <row r="301" spans="1:47" s="238" customFormat="1" ht="13.5" hidden="1" customHeight="1">
      <c r="A301" s="688"/>
      <c r="B301" s="295"/>
      <c r="C301" s="696" t="s">
        <v>14</v>
      </c>
      <c r="D301" s="685"/>
      <c r="E301" s="685"/>
      <c r="F301" s="685"/>
      <c r="G301" s="685"/>
      <c r="H301" s="685"/>
      <c r="I301" s="685"/>
      <c r="J301" s="685"/>
      <c r="K301" s="685"/>
      <c r="L301" s="685"/>
      <c r="M301" s="685"/>
      <c r="N301" s="686"/>
      <c r="O301" s="736">
        <f ca="1">SUM(ROUNDDOWN(O293*O298,-1),ROUNDDOWN(O293*O299,-1))</f>
        <v>0</v>
      </c>
      <c r="P301" s="736"/>
      <c r="Q301" s="736">
        <f ca="1">SUM(ROUNDDOWN(Q293*Q298,-1),ROUNDDOWN(Q293*Q299,-1))</f>
        <v>0</v>
      </c>
      <c r="R301" s="736"/>
      <c r="S301" s="736">
        <f ca="1">SUM(ROUNDDOWN(S293*S298,-1),ROUNDDOWN(S293*S299,-1))</f>
        <v>0</v>
      </c>
      <c r="T301" s="736"/>
      <c r="U301" s="736">
        <f ca="1">SUM(ROUNDDOWN(U293*U298,-1),ROUNDDOWN(U293*U299,-1))</f>
        <v>0</v>
      </c>
      <c r="V301" s="736"/>
      <c r="W301" s="770"/>
      <c r="X301" s="770"/>
      <c r="Y301" s="770"/>
      <c r="Z301" s="770"/>
    </row>
    <row r="302" spans="1:47" s="238" customFormat="1" ht="13.5" hidden="1" customHeight="1">
      <c r="A302" s="688"/>
      <c r="B302" s="690" t="s">
        <v>438</v>
      </c>
      <c r="C302" s="691"/>
      <c r="D302" s="691"/>
      <c r="E302" s="691"/>
      <c r="F302" s="691"/>
      <c r="G302" s="691"/>
      <c r="H302" s="691"/>
      <c r="I302" s="691"/>
      <c r="J302" s="691"/>
      <c r="K302" s="691"/>
      <c r="L302" s="725" t="s">
        <v>130</v>
      </c>
      <c r="M302" s="726"/>
      <c r="N302" s="727"/>
      <c r="O302" s="759">
        <f>'在籍児童一覧（保育所）'!K188</f>
        <v>0</v>
      </c>
      <c r="P302" s="759"/>
      <c r="Q302" s="759">
        <f>'在籍児童一覧（保育所）'!M188</f>
        <v>0</v>
      </c>
      <c r="R302" s="759"/>
      <c r="S302" s="759">
        <f>'在籍児童一覧（保育所）'!O188</f>
        <v>0</v>
      </c>
      <c r="T302" s="759"/>
      <c r="U302" s="759">
        <f>'在籍児童一覧（保育所）'!Q188</f>
        <v>0</v>
      </c>
      <c r="V302" s="759"/>
      <c r="W302" s="770"/>
      <c r="X302" s="770"/>
      <c r="Y302" s="770"/>
      <c r="Z302" s="770"/>
    </row>
    <row r="303" spans="1:47" s="231" customFormat="1" ht="13.5" hidden="1" customHeight="1">
      <c r="A303" s="688"/>
      <c r="B303" s="1023"/>
      <c r="C303" s="1024"/>
      <c r="D303" s="1024"/>
      <c r="E303" s="1024"/>
      <c r="F303" s="1024"/>
      <c r="G303" s="1024"/>
      <c r="H303" s="1024"/>
      <c r="I303" s="1024"/>
      <c r="J303" s="1024"/>
      <c r="K303" s="1024"/>
      <c r="L303" s="728"/>
      <c r="M303" s="729"/>
      <c r="N303" s="730"/>
      <c r="O303" s="763">
        <f>'在籍児童一覧（保育所）'!K189</f>
        <v>0</v>
      </c>
      <c r="P303" s="763"/>
      <c r="Q303" s="763">
        <f>'在籍児童一覧（保育所）'!M189</f>
        <v>0</v>
      </c>
      <c r="R303" s="763"/>
      <c r="S303" s="763">
        <f>'在籍児童一覧（保育所）'!O189</f>
        <v>0</v>
      </c>
      <c r="T303" s="763"/>
      <c r="U303" s="763">
        <f>'在籍児童一覧（保育所）'!Q189</f>
        <v>0</v>
      </c>
      <c r="V303" s="763"/>
      <c r="W303" s="770"/>
      <c r="X303" s="770"/>
      <c r="Y303" s="770"/>
      <c r="Z303" s="770"/>
      <c r="AA303" s="238"/>
    </row>
    <row r="304" spans="1:47" s="231" customFormat="1" ht="13.5" hidden="1" customHeight="1">
      <c r="A304" s="688"/>
      <c r="B304" s="703" t="s">
        <v>413</v>
      </c>
      <c r="C304" s="978"/>
      <c r="D304" s="978"/>
      <c r="E304" s="978"/>
      <c r="F304" s="978"/>
      <c r="G304" s="978"/>
      <c r="H304" s="978"/>
      <c r="I304" s="978"/>
      <c r="J304" s="978"/>
      <c r="K304" s="978"/>
      <c r="L304" s="978"/>
      <c r="M304" s="978"/>
      <c r="N304" s="979"/>
      <c r="O304" s="735">
        <f ca="1">SUM(ROUNDDOWN(O294*O302,-1),ROUNDDOWN(O294*O303,-1))</f>
        <v>0</v>
      </c>
      <c r="P304" s="735"/>
      <c r="Q304" s="735">
        <f ca="1">SUM(ROUNDDOWN(Q294*Q302,-1),ROUNDDOWN(Q294*Q303,-1))</f>
        <v>0</v>
      </c>
      <c r="R304" s="735"/>
      <c r="S304" s="735">
        <f ca="1">SUM(ROUNDDOWN(S294*S302,-1),ROUNDDOWN(S294*S303,-1))</f>
        <v>0</v>
      </c>
      <c r="T304" s="735"/>
      <c r="U304" s="735">
        <f ca="1">SUM(ROUNDDOWN(U294*U302,-1),ROUNDDOWN(U294*U303,-1))</f>
        <v>0</v>
      </c>
      <c r="V304" s="735"/>
      <c r="W304" s="770"/>
      <c r="X304" s="770"/>
      <c r="Y304" s="770"/>
      <c r="Z304" s="770"/>
      <c r="AA304" s="238"/>
      <c r="AB304" s="238"/>
      <c r="AC304" s="238"/>
    </row>
    <row r="305" spans="1:27" s="238" customFormat="1" ht="13.5" hidden="1" customHeight="1">
      <c r="A305" s="688"/>
      <c r="B305" s="296"/>
      <c r="C305" s="656" t="s">
        <v>14</v>
      </c>
      <c r="D305" s="657"/>
      <c r="E305" s="657"/>
      <c r="F305" s="657"/>
      <c r="G305" s="657"/>
      <c r="H305" s="657"/>
      <c r="I305" s="657"/>
      <c r="J305" s="657"/>
      <c r="K305" s="657"/>
      <c r="L305" s="657"/>
      <c r="M305" s="657"/>
      <c r="N305" s="658"/>
      <c r="O305" s="736">
        <f ca="1">SUM(ROUNDDOWN(O295*O302,-1),ROUNDDOWN(O295*O303,-1))</f>
        <v>0</v>
      </c>
      <c r="P305" s="736"/>
      <c r="Q305" s="736">
        <f ca="1">SUM(ROUNDDOWN(Q295*Q302,-1),ROUNDDOWN(Q295*Q303,-1))</f>
        <v>0</v>
      </c>
      <c r="R305" s="736"/>
      <c r="S305" s="736">
        <f ca="1">SUM(ROUNDDOWN(S295*S302,-1),ROUNDDOWN(S295*S303,-1))</f>
        <v>0</v>
      </c>
      <c r="T305" s="736"/>
      <c r="U305" s="736">
        <f ca="1">SUM(ROUNDDOWN(U295*U302,-1),ROUNDDOWN(U295*U303,-1))</f>
        <v>0</v>
      </c>
      <c r="V305" s="736"/>
      <c r="W305" s="770"/>
      <c r="X305" s="770"/>
      <c r="Y305" s="770"/>
      <c r="Z305" s="770"/>
    </row>
    <row r="306" spans="1:27" s="238" customFormat="1" ht="13.5" hidden="1" customHeight="1">
      <c r="A306" s="688"/>
      <c r="B306" s="974" t="s">
        <v>439</v>
      </c>
      <c r="C306" s="975"/>
      <c r="D306" s="975"/>
      <c r="E306" s="975"/>
      <c r="F306" s="975"/>
      <c r="G306" s="975"/>
      <c r="H306" s="975"/>
      <c r="I306" s="975"/>
      <c r="J306" s="975"/>
      <c r="K306" s="975"/>
      <c r="L306" s="725" t="s">
        <v>130</v>
      </c>
      <c r="M306" s="726"/>
      <c r="N306" s="727"/>
      <c r="O306" s="759">
        <f>'在籍児童一覧（保育所）'!K190</f>
        <v>0</v>
      </c>
      <c r="P306" s="759"/>
      <c r="Q306" s="759">
        <f>'在籍児童一覧（保育所）'!M190</f>
        <v>0</v>
      </c>
      <c r="R306" s="759"/>
      <c r="S306" s="759">
        <f>'在籍児童一覧（保育所）'!O190</f>
        <v>0</v>
      </c>
      <c r="T306" s="759"/>
      <c r="U306" s="759">
        <f>'在籍児童一覧（保育所）'!Q190</f>
        <v>0</v>
      </c>
      <c r="V306" s="759"/>
      <c r="W306" s="770"/>
      <c r="X306" s="770"/>
      <c r="Y306" s="770"/>
      <c r="Z306" s="770"/>
    </row>
    <row r="307" spans="1:27" s="231" customFormat="1" ht="13.5" hidden="1" customHeight="1">
      <c r="A307" s="688"/>
      <c r="B307" s="976"/>
      <c r="C307" s="977"/>
      <c r="D307" s="977"/>
      <c r="E307" s="977"/>
      <c r="F307" s="977"/>
      <c r="G307" s="977"/>
      <c r="H307" s="977"/>
      <c r="I307" s="977"/>
      <c r="J307" s="977"/>
      <c r="K307" s="977"/>
      <c r="L307" s="728"/>
      <c r="M307" s="729"/>
      <c r="N307" s="730"/>
      <c r="O307" s="763">
        <f>'在籍児童一覧（保育所）'!K191</f>
        <v>0</v>
      </c>
      <c r="P307" s="763"/>
      <c r="Q307" s="763">
        <f>'在籍児童一覧（保育所）'!M191</f>
        <v>0</v>
      </c>
      <c r="R307" s="763"/>
      <c r="S307" s="763">
        <f>'在籍児童一覧（保育所）'!O191</f>
        <v>0</v>
      </c>
      <c r="T307" s="763"/>
      <c r="U307" s="763">
        <f>'在籍児童一覧（保育所）'!Q191</f>
        <v>0</v>
      </c>
      <c r="V307" s="763"/>
      <c r="W307" s="770"/>
      <c r="X307" s="770"/>
      <c r="Y307" s="770"/>
      <c r="Z307" s="770"/>
      <c r="AA307" s="238"/>
    </row>
    <row r="308" spans="1:27" s="231" customFormat="1" ht="13.5" hidden="1" customHeight="1">
      <c r="A308" s="688"/>
      <c r="B308" s="709" t="s">
        <v>414</v>
      </c>
      <c r="C308" s="738"/>
      <c r="D308" s="738"/>
      <c r="E308" s="738"/>
      <c r="F308" s="738"/>
      <c r="G308" s="738"/>
      <c r="H308" s="738"/>
      <c r="I308" s="738"/>
      <c r="J308" s="738"/>
      <c r="K308" s="738"/>
      <c r="L308" s="738"/>
      <c r="M308" s="738"/>
      <c r="N308" s="739"/>
      <c r="O308" s="735">
        <f ca="1">SUM(ROUNDDOWN(O292*O306,-1),ROUNDDOWN(O292*O307,-1),IF(O306&lt;1,0,O296),IF(O307&lt;1,0,O296))</f>
        <v>0</v>
      </c>
      <c r="P308" s="735"/>
      <c r="Q308" s="735">
        <f ca="1">SUM(ROUNDDOWN(Q292*Q306,-1),ROUNDDOWN(Q292*Q307,-1),IF(Q306&lt;1,0,Q296),IF(Q307&lt;1,0,Q296))</f>
        <v>0</v>
      </c>
      <c r="R308" s="735"/>
      <c r="S308" s="735">
        <f ca="1">SUM(ROUNDDOWN(S292*S306,-1),ROUNDDOWN(S292*S307,-1),IF(S306&lt;1,0,S296),IF(S307&lt;1,0,S296))</f>
        <v>0</v>
      </c>
      <c r="T308" s="735"/>
      <c r="U308" s="735">
        <f ca="1">SUM(ROUNDDOWN(U292*U306,-1),ROUNDDOWN(U292*U307,-1),IF(U306&lt;1,0,U296),IF(U307&lt;1,0,U296))</f>
        <v>0</v>
      </c>
      <c r="V308" s="735"/>
      <c r="W308" s="770"/>
      <c r="X308" s="770"/>
      <c r="Y308" s="770"/>
      <c r="Z308" s="770"/>
      <c r="AA308" s="238"/>
    </row>
    <row r="309" spans="1:27" s="231" customFormat="1" ht="13.5" hidden="1" customHeight="1">
      <c r="A309" s="688"/>
      <c r="B309" s="297"/>
      <c r="C309" s="712" t="s">
        <v>14</v>
      </c>
      <c r="D309" s="657"/>
      <c r="E309" s="657"/>
      <c r="F309" s="657"/>
      <c r="G309" s="657"/>
      <c r="H309" s="657"/>
      <c r="I309" s="657"/>
      <c r="J309" s="657"/>
      <c r="K309" s="657"/>
      <c r="L309" s="657"/>
      <c r="M309" s="657"/>
      <c r="N309" s="658"/>
      <c r="O309" s="736">
        <f ca="1">SUM(ROUNDDOWN(O293*O306,-1),ROUNDDOWN(O293*O307,-1),IF(O306&lt;1,0,O297),IF(O307&lt;1,0,O297))</f>
        <v>0</v>
      </c>
      <c r="P309" s="736"/>
      <c r="Q309" s="736">
        <f ca="1">SUM(ROUNDDOWN(Q293*Q306,-1),ROUNDDOWN(Q293*Q307,-1),IF(Q306&lt;1,0,Q297),IF(Q307&lt;1,0,Q297))</f>
        <v>0</v>
      </c>
      <c r="R309" s="736"/>
      <c r="S309" s="736">
        <f ca="1">SUM(ROUNDDOWN(S293*S306,-1),ROUNDDOWN(S293*S307,-1),IF(S306&lt;1,0,S297),IF(S307&lt;1,0,S297))</f>
        <v>0</v>
      </c>
      <c r="T309" s="736"/>
      <c r="U309" s="736">
        <f ca="1">SUM(ROUNDDOWN(U293*U306,-1),ROUNDDOWN(U293*U307,-1),IF(U306&lt;1,0,U297),IF(U307&lt;1,0,U297))</f>
        <v>0</v>
      </c>
      <c r="V309" s="736"/>
      <c r="W309" s="770"/>
      <c r="X309" s="770"/>
      <c r="Y309" s="770"/>
      <c r="Z309" s="770"/>
      <c r="AA309" s="238"/>
    </row>
    <row r="310" spans="1:27" s="231" customFormat="1" ht="13.5" hidden="1" customHeight="1">
      <c r="A310" s="688"/>
      <c r="B310" s="706" t="s">
        <v>436</v>
      </c>
      <c r="C310" s="707"/>
      <c r="D310" s="707"/>
      <c r="E310" s="707"/>
      <c r="F310" s="707"/>
      <c r="G310" s="707"/>
      <c r="H310" s="707"/>
      <c r="I310" s="707"/>
      <c r="J310" s="707"/>
      <c r="K310" s="707"/>
      <c r="L310" s="725" t="s">
        <v>130</v>
      </c>
      <c r="M310" s="726"/>
      <c r="N310" s="727"/>
      <c r="O310" s="759">
        <f>'在籍児童一覧（保育所）'!K192</f>
        <v>0</v>
      </c>
      <c r="P310" s="759"/>
      <c r="Q310" s="759">
        <f>'在籍児童一覧（保育所）'!M192</f>
        <v>0</v>
      </c>
      <c r="R310" s="759"/>
      <c r="S310" s="759">
        <f>'在籍児童一覧（保育所）'!O192</f>
        <v>0</v>
      </c>
      <c r="T310" s="759"/>
      <c r="U310" s="759">
        <f>'在籍児童一覧（保育所）'!Q192</f>
        <v>0</v>
      </c>
      <c r="V310" s="759"/>
      <c r="W310" s="770"/>
      <c r="X310" s="770"/>
      <c r="Y310" s="770"/>
      <c r="Z310" s="770"/>
      <c r="AA310" s="238"/>
    </row>
    <row r="311" spans="1:27" s="231" customFormat="1" ht="13.5" hidden="1" customHeight="1">
      <c r="A311" s="688"/>
      <c r="B311" s="693"/>
      <c r="C311" s="694"/>
      <c r="D311" s="694"/>
      <c r="E311" s="694"/>
      <c r="F311" s="694"/>
      <c r="G311" s="694"/>
      <c r="H311" s="694"/>
      <c r="I311" s="694"/>
      <c r="J311" s="694"/>
      <c r="K311" s="694"/>
      <c r="L311" s="728"/>
      <c r="M311" s="729"/>
      <c r="N311" s="730"/>
      <c r="O311" s="763">
        <f>'在籍児童一覧（保育所）'!K193</f>
        <v>0</v>
      </c>
      <c r="P311" s="763"/>
      <c r="Q311" s="763">
        <f>'在籍児童一覧（保育所）'!M193</f>
        <v>0</v>
      </c>
      <c r="R311" s="763"/>
      <c r="S311" s="763">
        <f>'在籍児童一覧（保育所）'!O193</f>
        <v>0</v>
      </c>
      <c r="T311" s="763"/>
      <c r="U311" s="763">
        <f>'在籍児童一覧（保育所）'!Q193</f>
        <v>0</v>
      </c>
      <c r="V311" s="763"/>
      <c r="W311" s="770"/>
      <c r="X311" s="770"/>
      <c r="Y311" s="770"/>
      <c r="Z311" s="770"/>
      <c r="AA311" s="238"/>
    </row>
    <row r="312" spans="1:27" s="231" customFormat="1" ht="13.5" hidden="1" customHeight="1">
      <c r="A312" s="688"/>
      <c r="B312" s="709" t="s">
        <v>415</v>
      </c>
      <c r="C312" s="738"/>
      <c r="D312" s="738"/>
      <c r="E312" s="738"/>
      <c r="F312" s="738"/>
      <c r="G312" s="738"/>
      <c r="H312" s="738"/>
      <c r="I312" s="738"/>
      <c r="J312" s="738"/>
      <c r="K312" s="738"/>
      <c r="L312" s="738"/>
      <c r="M312" s="738"/>
      <c r="N312" s="739"/>
      <c r="O312" s="735">
        <f ca="1">SUM(ROUNDDOWN(O294*O310,-1),ROUNDDOWN(O294*O311,-1),IF(O310&lt;1,0,O296),IF(O311&lt;1,0,O296))</f>
        <v>0</v>
      </c>
      <c r="P312" s="735"/>
      <c r="Q312" s="735">
        <f ca="1">SUM(ROUNDDOWN(Q294*Q310,-1),ROUNDDOWN(Q294*Q311,-1),IF(Q310&lt;1,0,Q296),IF(Q311&lt;1,0,Q296))</f>
        <v>0</v>
      </c>
      <c r="R312" s="735"/>
      <c r="S312" s="735">
        <f ca="1">SUM(ROUNDDOWN(S294*S310,-1),ROUNDDOWN(S294*S311,-1),IF(S310&lt;1,0,S296),IF(S311&lt;1,0,S296))</f>
        <v>0</v>
      </c>
      <c r="T312" s="735"/>
      <c r="U312" s="735">
        <f ca="1">SUM(ROUNDDOWN(U294*U310,-1),ROUNDDOWN(U294*U311,-1),IF(U310&lt;1,0,U296),IF(U311&lt;1,0,U296))</f>
        <v>0</v>
      </c>
      <c r="V312" s="735"/>
      <c r="W312" s="770"/>
      <c r="X312" s="770"/>
      <c r="Y312" s="770"/>
      <c r="Z312" s="770"/>
      <c r="AA312" s="238"/>
    </row>
    <row r="313" spans="1:27" s="231" customFormat="1" ht="13.5" hidden="1" customHeight="1">
      <c r="A313" s="688"/>
      <c r="B313" s="297"/>
      <c r="C313" s="719" t="s">
        <v>14</v>
      </c>
      <c r="D313" s="720"/>
      <c r="E313" s="720"/>
      <c r="F313" s="720"/>
      <c r="G313" s="720"/>
      <c r="H313" s="720"/>
      <c r="I313" s="720"/>
      <c r="J313" s="720"/>
      <c r="K313" s="720"/>
      <c r="L313" s="720"/>
      <c r="M313" s="720"/>
      <c r="N313" s="721"/>
      <c r="O313" s="736">
        <f ca="1">SUM(ROUNDDOWN(O295*O310,-1),ROUNDDOWN(O295*O311,-1),IF(O310&lt;1,0,O297),IF(O311&lt;1,0,O297))</f>
        <v>0</v>
      </c>
      <c r="P313" s="736"/>
      <c r="Q313" s="736">
        <f ca="1">SUM(ROUNDDOWN(Q295*Q310,-1),ROUNDDOWN(Q295*Q311,-1),IF(Q310&lt;1,0,Q297),IF(Q311&lt;1,0,Q297))</f>
        <v>0</v>
      </c>
      <c r="R313" s="736"/>
      <c r="S313" s="736">
        <f ca="1">SUM(ROUNDDOWN(S295*S310,-1),ROUNDDOWN(S295*S311,-1),IF(S310&lt;1,0,S297),IF(S311&lt;1,0,S297))</f>
        <v>0</v>
      </c>
      <c r="T313" s="736"/>
      <c r="U313" s="736">
        <f ca="1">SUM(ROUNDDOWN(U295*U310,-1),ROUNDDOWN(U295*U311,-1),IF(U310&lt;1,0,U297),IF(U311&lt;1,0,U297))</f>
        <v>0</v>
      </c>
      <c r="V313" s="736"/>
      <c r="W313" s="770"/>
      <c r="X313" s="770"/>
      <c r="Y313" s="770"/>
      <c r="Z313" s="770"/>
      <c r="AA313" s="238"/>
    </row>
    <row r="314" spans="1:27" s="231" customFormat="1" ht="13.5" hidden="1" customHeight="1">
      <c r="A314" s="688"/>
      <c r="B314" s="722" t="s">
        <v>131</v>
      </c>
      <c r="C314" s="825"/>
      <c r="D314" s="825"/>
      <c r="E314" s="825"/>
      <c r="F314" s="825"/>
      <c r="G314" s="825"/>
      <c r="H314" s="825"/>
      <c r="I314" s="825"/>
      <c r="J314" s="825"/>
      <c r="K314" s="825"/>
      <c r="L314" s="825"/>
      <c r="M314" s="825"/>
      <c r="N314" s="826"/>
      <c r="O314" s="735">
        <f ca="1">SUM(O300,O304,O308,O312)</f>
        <v>0</v>
      </c>
      <c r="P314" s="735"/>
      <c r="Q314" s="735">
        <f t="shared" ref="Q314:Q315" ca="1" si="89">SUM(Q300,Q304,Q308,Q312)</f>
        <v>0</v>
      </c>
      <c r="R314" s="735"/>
      <c r="S314" s="735">
        <f t="shared" ref="S314:S315" ca="1" si="90">SUM(S300,S304,S308,S312)</f>
        <v>0</v>
      </c>
      <c r="T314" s="735"/>
      <c r="U314" s="735">
        <f t="shared" ref="U314:U315" ca="1" si="91">SUM(U300,U304,U308,U312)</f>
        <v>0</v>
      </c>
      <c r="V314" s="735"/>
      <c r="W314" s="770"/>
      <c r="X314" s="770"/>
      <c r="Y314" s="770"/>
      <c r="Z314" s="770"/>
      <c r="AA314" s="238"/>
    </row>
    <row r="315" spans="1:27" s="231" customFormat="1" ht="13.5" hidden="1" customHeight="1">
      <c r="A315" s="689"/>
      <c r="B315" s="295"/>
      <c r="C315" s="696" t="s">
        <v>14</v>
      </c>
      <c r="D315" s="685"/>
      <c r="E315" s="685"/>
      <c r="F315" s="685"/>
      <c r="G315" s="685"/>
      <c r="H315" s="685"/>
      <c r="I315" s="685"/>
      <c r="J315" s="685"/>
      <c r="K315" s="685"/>
      <c r="L315" s="685"/>
      <c r="M315" s="685"/>
      <c r="N315" s="686"/>
      <c r="O315" s="736">
        <f t="shared" ref="O315" ca="1" si="92">SUM(O301,O305,O309,O313)</f>
        <v>0</v>
      </c>
      <c r="P315" s="736"/>
      <c r="Q315" s="736">
        <f t="shared" ca="1" si="89"/>
        <v>0</v>
      </c>
      <c r="R315" s="736"/>
      <c r="S315" s="736">
        <f t="shared" ca="1" si="90"/>
        <v>0</v>
      </c>
      <c r="T315" s="736"/>
      <c r="U315" s="736">
        <f t="shared" ca="1" si="91"/>
        <v>0</v>
      </c>
      <c r="V315" s="736"/>
      <c r="W315" s="771"/>
      <c r="X315" s="771"/>
      <c r="Y315" s="771"/>
      <c r="Z315" s="771"/>
    </row>
    <row r="316" spans="1:27" s="231" customFormat="1" ht="13.5" hidden="1" customHeight="1">
      <c r="A316" s="687" t="s">
        <v>63</v>
      </c>
      <c r="B316" s="678" t="s">
        <v>13</v>
      </c>
      <c r="C316" s="678"/>
      <c r="D316" s="678"/>
      <c r="E316" s="678"/>
      <c r="F316" s="678"/>
      <c r="G316" s="678"/>
      <c r="H316" s="678"/>
      <c r="I316" s="678"/>
      <c r="J316" s="678"/>
      <c r="K316" s="678"/>
      <c r="L316" s="679"/>
      <c r="M316" s="731" t="s">
        <v>50</v>
      </c>
      <c r="N316" s="732"/>
      <c r="O316" s="815">
        <f ca="1">IF(I162="適用",SUM(ROUNDDOWN(SUM(O87,O103,O123,O128,O129,O131,O138,O147,O156)*M162,-1),O194),SUM(O87,O103,O123,O128,O129,O131,O138,O147,O156,O194))</f>
        <v>0</v>
      </c>
      <c r="P316" s="815"/>
      <c r="Q316" s="815">
        <f ca="1">IF(I162="適用",SUM(ROUNDDOWN(SUM(O87,O103,O123,O128,O129,O131,O138,O147,O156)*M162,-1),O194),SUM(O87,O103,O123,O128,O129,O131,O138,O147,O156,O194))</f>
        <v>0</v>
      </c>
      <c r="R316" s="815"/>
      <c r="S316" s="815">
        <f ca="1">IF(I162="適用",SUM(ROUNDDOWN(SUM(S87,S103,S113,O123,O128,O129,O131,S138,O147,S156)*M162,-1),O194),SUM(S87,S103,S113,O123,O128,O129,O131,S138,O147,S156,O194))</f>
        <v>0</v>
      </c>
      <c r="T316" s="815"/>
      <c r="U316" s="815">
        <f ca="1">IF(I162="適用",SUM(ROUNDDOWN(SUM(U87,U103,U124,O128,O129,O131,U138,O147,U156)*M162,-1),O194),SUM(U87,U103,U124,O128,O129,O131,U138,O147,U156,O194))</f>
        <v>0</v>
      </c>
      <c r="V316" s="815"/>
      <c r="W316" s="815">
        <f ca="1">IF(I162="適用",SUM(ROUNDDOWN(SUM(U87,U103,U124,O128,O129,O131,U138,O147,U156)*M162,-1),O194),SUM(U87,U103,U124,O128,O129,O131,U138,O147,U156,O194))</f>
        <v>0</v>
      </c>
      <c r="X316" s="815"/>
      <c r="Y316" s="816">
        <f ca="1">IF(I162="適用",SUM(ROUNDDOWN(SUM(Y87,Y103,U124,O128,O129,O131,Y138,O147,Y156)*M162,-1),O194),SUM(Y87,Y103,U124,O128,O129,O131,Y138,O147,Y156,O194))</f>
        <v>0</v>
      </c>
      <c r="Z316" s="816"/>
    </row>
    <row r="317" spans="1:27" s="231" customFormat="1" ht="13.5" hidden="1" customHeight="1">
      <c r="A317" s="688"/>
      <c r="B317" s="710" t="s">
        <v>169</v>
      </c>
      <c r="C317" s="710"/>
      <c r="D317" s="710"/>
      <c r="E317" s="710"/>
      <c r="F317" s="710"/>
      <c r="G317" s="710"/>
      <c r="H317" s="710"/>
      <c r="I317" s="710"/>
      <c r="J317" s="710"/>
      <c r="K317" s="710"/>
      <c r="L317" s="711"/>
      <c r="M317" s="731" t="s">
        <v>51</v>
      </c>
      <c r="N317" s="732"/>
      <c r="O317" s="764">
        <f ca="1">IF(I162="適用",SUM(ROUNDDOWN(SUM(O88,O104,O123,O128,O129,O131,O139,O147,O157)*M162,-1),O194),SUM(O88,O104,O123,O128,O129,O131,O139,O147,O157,O194))</f>
        <v>0</v>
      </c>
      <c r="P317" s="764"/>
      <c r="Q317" s="764">
        <f ca="1">IF(I162="適用",SUM(ROUNDDOWN(SUM(O88,O104,O123,O128,O129,O131,O139,O147,O157)*M162,-1),O194),SUM(O88,O104,O123,O128,O129,O131,O139,O147,O157,O194))</f>
        <v>0</v>
      </c>
      <c r="R317" s="764"/>
      <c r="S317" s="764">
        <f ca="1">IF(I162="適用",SUM(ROUNDDOWN(SUM(S88,S104,S113,O123,O128,O129,O131,S139,O147,S157)*M162,-1),O194),SUM(S88,S104,S113,O123,O128,O129,O131,S139,O147,S157,O194))</f>
        <v>0</v>
      </c>
      <c r="T317" s="764"/>
      <c r="U317" s="764">
        <f ca="1">IF(I162="適用",SUM(ROUNDDOWN(SUM(U88,U104,U124,O128,O129,O131,U139,O147,U157)*M162,-1),O194),SUM(U88,U104,U124,O128,O129,O131,U139,O147,U157,O194))</f>
        <v>0</v>
      </c>
      <c r="V317" s="764"/>
      <c r="W317" s="764">
        <f ca="1">IF(I162="適用",SUM(ROUNDDOWN(SUM(U88,U104,U124,O128,O129,O131,U139,O147,U157)*M162,-1),O194),SUM(U88,U104,U124,O128,O129,O131,U139,O147,U157,O194))</f>
        <v>0</v>
      </c>
      <c r="X317" s="764"/>
      <c r="Y317" s="772">
        <f ca="1">IF(I162="適用",SUM(ROUNDDOWN(SUM(Y88,Y104,U124,O128,O129,O131,Y139,O147,Y157)*M162,-1),O194),SUM(Y88,Y104,U124,O128,O129,O131,Y139,O147,Y157,O194))</f>
        <v>0</v>
      </c>
      <c r="Z317" s="772"/>
    </row>
    <row r="318" spans="1:27" s="231" customFormat="1" ht="13.5" hidden="1" customHeight="1">
      <c r="A318" s="688"/>
      <c r="B318" s="743"/>
      <c r="C318" s="656" t="s">
        <v>14</v>
      </c>
      <c r="D318" s="657"/>
      <c r="E318" s="657"/>
      <c r="F318" s="657"/>
      <c r="G318" s="657"/>
      <c r="H318" s="657"/>
      <c r="I318" s="657"/>
      <c r="J318" s="657"/>
      <c r="K318" s="657"/>
      <c r="L318" s="658"/>
      <c r="M318" s="731" t="s">
        <v>50</v>
      </c>
      <c r="N318" s="732"/>
      <c r="O318" s="772">
        <f ca="1">IF(I162="適用",ROUNDDOWN(SUM(O103,O127,O133,O142,O149,O160)*M162,-1),SUM(O103,O127,O133,O142,O149,O160))</f>
        <v>0</v>
      </c>
      <c r="P318" s="772"/>
      <c r="Q318" s="772">
        <f ca="1">IF(I162="適用",ROUNDDOWN(SUM(O103,O127,O133,O142,O149,O160)*M162,-1),SUM(O103,O127,O133,O142,O149,O160))</f>
        <v>0</v>
      </c>
      <c r="R318" s="772"/>
      <c r="S318" s="772">
        <f ca="1">IF(I162="適用",ROUNDDOWN(SUM(S103,S115,O127,O133,S142,O149,S160)*M162,-1),SUM(S103,S115,O127,O133,S142,O149,S160))</f>
        <v>0</v>
      </c>
      <c r="T318" s="772"/>
      <c r="U318" s="772">
        <f ca="1">IF(I162="適用",ROUNDDOWN(SUM(U103,O127,O133,U142,O149,U160)*M162,-1),SUM(U103,O127,O133,U142,O149,U160))</f>
        <v>0</v>
      </c>
      <c r="V318" s="772"/>
      <c r="W318" s="772">
        <f ca="1">IF(I162="適用",ROUNDDOWN(SUM(U103,O127,O133,U142,O149,U160)*M162,-1),SUM(U103,O127,O133,U142,O149,U160))</f>
        <v>0</v>
      </c>
      <c r="X318" s="772"/>
      <c r="Y318" s="772">
        <f ca="1">IF(I162="適用",ROUNDDOWN(SUM(Y103,O127,O133,Y142,O149,Y160)*M162,-1),SUM(Y103,O127,O133,Y142,O149,Y160))</f>
        <v>0</v>
      </c>
      <c r="Z318" s="772"/>
    </row>
    <row r="319" spans="1:27" s="231" customFormat="1" ht="13.5" hidden="1" customHeight="1">
      <c r="A319" s="688"/>
      <c r="B319" s="745"/>
      <c r="C319" s="737"/>
      <c r="D319" s="738"/>
      <c r="E319" s="738"/>
      <c r="F319" s="738"/>
      <c r="G319" s="738"/>
      <c r="H319" s="738"/>
      <c r="I319" s="738"/>
      <c r="J319" s="738"/>
      <c r="K319" s="738"/>
      <c r="L319" s="739"/>
      <c r="M319" s="731" t="s">
        <v>51</v>
      </c>
      <c r="N319" s="732"/>
      <c r="O319" s="772">
        <f ca="1">IF(I162="適用",ROUNDDOWN(SUM(O104,O127,O133,O143,O149,O161)*M162,-1),SUM(O104,O127,O133,O143,O149,O161))</f>
        <v>0</v>
      </c>
      <c r="P319" s="772"/>
      <c r="Q319" s="772">
        <f ca="1">IF(I162="適用",ROUNDDOWN(SUM(O104,O127,O133,O143,O149,O161)*M162,-1),SUM(O104,O127,O133,O143,O149,O161))</f>
        <v>0</v>
      </c>
      <c r="R319" s="772"/>
      <c r="S319" s="772">
        <f ca="1">IF(I162="適用",ROUNDDOWN(SUM(S104,S115,O127,O133,S143,O149,S161)*M162,-1),SUM(S104,S115,O127,O133,S143,O149,S161))</f>
        <v>0</v>
      </c>
      <c r="T319" s="772"/>
      <c r="U319" s="772">
        <f ca="1">IF(I162="適用",ROUNDDOWN(SUM(U104,O127,O133,U143,O149,U161)*M162,-1),SUM(U104,O127,O133,U143,O149,U161))</f>
        <v>0</v>
      </c>
      <c r="V319" s="772"/>
      <c r="W319" s="772">
        <f ca="1">IF(I162="適用",ROUNDDOWN(SUM(U104,O127,O133,U143,O149,U161)*M162,-1),SUM(U104,O127,O133,U143,O149,U161))</f>
        <v>0</v>
      </c>
      <c r="X319" s="772"/>
      <c r="Y319" s="772">
        <f ca="1">IF(I162="適用",ROUNDDOWN(SUM(Y104,O127,O133,Y143,O149,Y161)*M162,-1),SUM(Y104,O127,O133,Y143,O149,Y161))</f>
        <v>0</v>
      </c>
      <c r="Z319" s="772"/>
    </row>
    <row r="320" spans="1:27" s="231" customFormat="1" ht="13.5" hidden="1" customHeight="1">
      <c r="A320" s="688"/>
      <c r="B320" s="657" t="s">
        <v>13</v>
      </c>
      <c r="C320" s="657"/>
      <c r="D320" s="657"/>
      <c r="E320" s="657"/>
      <c r="F320" s="657"/>
      <c r="G320" s="657"/>
      <c r="H320" s="657"/>
      <c r="I320" s="657"/>
      <c r="J320" s="657"/>
      <c r="K320" s="657"/>
      <c r="L320" s="658"/>
      <c r="M320" s="731" t="s">
        <v>50</v>
      </c>
      <c r="N320" s="732"/>
      <c r="O320" s="764">
        <f ca="1">O316+O134</f>
        <v>0</v>
      </c>
      <c r="P320" s="764"/>
      <c r="Q320" s="764">
        <f ca="1">Q316+O134</f>
        <v>0</v>
      </c>
      <c r="R320" s="764"/>
      <c r="S320" s="764">
        <f ca="1">S316+O134</f>
        <v>0</v>
      </c>
      <c r="T320" s="764"/>
      <c r="U320" s="800"/>
      <c r="V320" s="800"/>
      <c r="W320" s="800"/>
      <c r="X320" s="800"/>
      <c r="Y320" s="800"/>
      <c r="Z320" s="800"/>
    </row>
    <row r="321" spans="1:27" s="231" customFormat="1" ht="13.5" hidden="1" customHeight="1">
      <c r="A321" s="688"/>
      <c r="B321" s="710" t="s">
        <v>170</v>
      </c>
      <c r="C321" s="710"/>
      <c r="D321" s="710"/>
      <c r="E321" s="710"/>
      <c r="F321" s="710"/>
      <c r="G321" s="710"/>
      <c r="H321" s="710"/>
      <c r="I321" s="710"/>
      <c r="J321" s="710"/>
      <c r="K321" s="710"/>
      <c r="L321" s="711"/>
      <c r="M321" s="731" t="s">
        <v>51</v>
      </c>
      <c r="N321" s="732"/>
      <c r="O321" s="764">
        <f ca="1">O317+O134</f>
        <v>0</v>
      </c>
      <c r="P321" s="764"/>
      <c r="Q321" s="764">
        <f ca="1">Q317+O134</f>
        <v>0</v>
      </c>
      <c r="R321" s="764"/>
      <c r="S321" s="764">
        <f ca="1">S317+O134</f>
        <v>0</v>
      </c>
      <c r="T321" s="764"/>
      <c r="U321" s="770"/>
      <c r="V321" s="770"/>
      <c r="W321" s="770"/>
      <c r="X321" s="770"/>
      <c r="Y321" s="770"/>
      <c r="Z321" s="770"/>
      <c r="AA321" s="238"/>
    </row>
    <row r="322" spans="1:27" s="231" customFormat="1" ht="13.5" hidden="1" customHeight="1">
      <c r="A322" s="688"/>
      <c r="B322" s="743"/>
      <c r="C322" s="656" t="s">
        <v>14</v>
      </c>
      <c r="D322" s="657"/>
      <c r="E322" s="657"/>
      <c r="F322" s="657"/>
      <c r="G322" s="657"/>
      <c r="H322" s="657"/>
      <c r="I322" s="657"/>
      <c r="J322" s="657"/>
      <c r="K322" s="657"/>
      <c r="L322" s="658"/>
      <c r="M322" s="731" t="s">
        <v>50</v>
      </c>
      <c r="N322" s="732"/>
      <c r="O322" s="772">
        <f ca="1">O318</f>
        <v>0</v>
      </c>
      <c r="P322" s="772"/>
      <c r="Q322" s="772">
        <f t="shared" ref="Q322" ca="1" si="93">Q318</f>
        <v>0</v>
      </c>
      <c r="R322" s="772"/>
      <c r="S322" s="772">
        <f t="shared" ref="S322" ca="1" si="94">S318</f>
        <v>0</v>
      </c>
      <c r="T322" s="772"/>
      <c r="U322" s="770"/>
      <c r="V322" s="770"/>
      <c r="W322" s="770"/>
      <c r="X322" s="770"/>
      <c r="Y322" s="770"/>
      <c r="Z322" s="770"/>
      <c r="AA322" s="238"/>
    </row>
    <row r="323" spans="1:27" s="238" customFormat="1" ht="13.5" hidden="1" customHeight="1">
      <c r="A323" s="688"/>
      <c r="B323" s="745"/>
      <c r="C323" s="737"/>
      <c r="D323" s="738"/>
      <c r="E323" s="738"/>
      <c r="F323" s="738"/>
      <c r="G323" s="738"/>
      <c r="H323" s="738"/>
      <c r="I323" s="738"/>
      <c r="J323" s="738"/>
      <c r="K323" s="738"/>
      <c r="L323" s="739"/>
      <c r="M323" s="731" t="s">
        <v>51</v>
      </c>
      <c r="N323" s="732"/>
      <c r="O323" s="772">
        <f t="shared" ref="O323" ca="1" si="95">O319</f>
        <v>0</v>
      </c>
      <c r="P323" s="772"/>
      <c r="Q323" s="772">
        <f t="shared" ref="Q323" ca="1" si="96">Q319</f>
        <v>0</v>
      </c>
      <c r="R323" s="772"/>
      <c r="S323" s="772">
        <f t="shared" ref="S323" ca="1" si="97">S319</f>
        <v>0</v>
      </c>
      <c r="T323" s="772"/>
      <c r="U323" s="801"/>
      <c r="V323" s="801"/>
      <c r="W323" s="801"/>
      <c r="X323" s="801"/>
      <c r="Y323" s="801"/>
      <c r="Z323" s="801"/>
    </row>
    <row r="324" spans="1:27" s="238" customFormat="1" ht="13.5" hidden="1" customHeight="1">
      <c r="A324" s="688"/>
      <c r="B324" s="657" t="s">
        <v>13</v>
      </c>
      <c r="C324" s="657"/>
      <c r="D324" s="657"/>
      <c r="E324" s="657"/>
      <c r="F324" s="657"/>
      <c r="G324" s="657"/>
      <c r="H324" s="657"/>
      <c r="I324" s="657"/>
      <c r="J324" s="657"/>
      <c r="K324" s="657"/>
      <c r="L324" s="658"/>
      <c r="M324" s="731" t="s">
        <v>50</v>
      </c>
      <c r="N324" s="732"/>
      <c r="O324" s="798">
        <f ca="1">IF(I162="適用",SUM(ROUNDDOWN(O119*M162,-1),O178,O181,O184,O187,O190,O195,O196,O197,O199,O200,O201,O204),SUM(O119,O178,O181,O184,O187,O195,O196,O197,O199,O200,O201,O204))</f>
        <v>0</v>
      </c>
      <c r="P324" s="798"/>
      <c r="Q324" s="799">
        <f ca="1">O324</f>
        <v>0</v>
      </c>
      <c r="R324" s="799"/>
      <c r="S324" s="799">
        <f t="shared" ref="S324" ca="1" si="98">Q324</f>
        <v>0</v>
      </c>
      <c r="T324" s="799"/>
      <c r="U324" s="799">
        <f t="shared" ref="U324" ca="1" si="99">S324</f>
        <v>0</v>
      </c>
      <c r="V324" s="799"/>
      <c r="W324" s="799">
        <f t="shared" ref="W324" ca="1" si="100">U324</f>
        <v>0</v>
      </c>
      <c r="X324" s="799"/>
      <c r="Y324" s="799">
        <f t="shared" ref="Y324" ca="1" si="101">W324</f>
        <v>0</v>
      </c>
      <c r="Z324" s="799"/>
    </row>
    <row r="325" spans="1:27" s="238" customFormat="1" ht="13.5" hidden="1" customHeight="1">
      <c r="A325" s="688"/>
      <c r="B325" s="710" t="s">
        <v>171</v>
      </c>
      <c r="C325" s="710"/>
      <c r="D325" s="710"/>
      <c r="E325" s="710"/>
      <c r="F325" s="710"/>
      <c r="G325" s="710"/>
      <c r="H325" s="710"/>
      <c r="I325" s="710"/>
      <c r="J325" s="710"/>
      <c r="K325" s="710"/>
      <c r="L325" s="711"/>
      <c r="M325" s="731" t="s">
        <v>51</v>
      </c>
      <c r="N325" s="732"/>
      <c r="O325" s="799">
        <f t="shared" ref="O325" ca="1" si="102">O263</f>
        <v>0</v>
      </c>
      <c r="P325" s="799"/>
      <c r="Q325" s="799">
        <f t="shared" ref="Q325" ca="1" si="103">Q263</f>
        <v>0</v>
      </c>
      <c r="R325" s="799"/>
      <c r="S325" s="799">
        <f t="shared" ref="S325" ca="1" si="104">S263</f>
        <v>0</v>
      </c>
      <c r="T325" s="799"/>
      <c r="U325" s="799">
        <f t="shared" ref="U325" ca="1" si="105">U263</f>
        <v>0</v>
      </c>
      <c r="V325" s="799"/>
      <c r="W325" s="799">
        <f t="shared" ref="W325" ca="1" si="106">W263</f>
        <v>0</v>
      </c>
      <c r="X325" s="799"/>
      <c r="Y325" s="799">
        <f t="shared" ref="Y325" ca="1" si="107">Y263</f>
        <v>0</v>
      </c>
      <c r="Z325" s="799"/>
    </row>
    <row r="326" spans="1:27" s="238" customFormat="1" ht="13.5" hidden="1" customHeight="1">
      <c r="A326" s="688"/>
      <c r="B326" s="743"/>
      <c r="C326" s="656" t="s">
        <v>14</v>
      </c>
      <c r="D326" s="657"/>
      <c r="E326" s="657"/>
      <c r="F326" s="657"/>
      <c r="G326" s="657"/>
      <c r="H326" s="657"/>
      <c r="I326" s="657"/>
      <c r="J326" s="657"/>
      <c r="K326" s="657"/>
      <c r="L326" s="658"/>
      <c r="M326" s="731" t="s">
        <v>50</v>
      </c>
      <c r="N326" s="732"/>
      <c r="O326" s="772">
        <f t="shared" ref="O326" ca="1" si="108">O264</f>
        <v>0</v>
      </c>
      <c r="P326" s="772"/>
      <c r="Q326" s="772">
        <f t="shared" ref="Q326" ca="1" si="109">Q264</f>
        <v>0</v>
      </c>
      <c r="R326" s="772"/>
      <c r="S326" s="772">
        <f t="shared" ref="S326" ca="1" si="110">S264</f>
        <v>0</v>
      </c>
      <c r="T326" s="772"/>
      <c r="U326" s="772">
        <f t="shared" ref="U326" ca="1" si="111">U264</f>
        <v>0</v>
      </c>
      <c r="V326" s="772"/>
      <c r="W326" s="772">
        <f t="shared" ref="W326" ca="1" si="112">W264</f>
        <v>0</v>
      </c>
      <c r="X326" s="772"/>
      <c r="Y326" s="772">
        <f t="shared" ref="Y326" ca="1" si="113">Y264</f>
        <v>0</v>
      </c>
      <c r="Z326" s="772"/>
    </row>
    <row r="327" spans="1:27" s="231" customFormat="1" ht="13.5" hidden="1" customHeight="1">
      <c r="A327" s="688"/>
      <c r="B327" s="744"/>
      <c r="C327" s="740"/>
      <c r="D327" s="741"/>
      <c r="E327" s="741"/>
      <c r="F327" s="741"/>
      <c r="G327" s="741"/>
      <c r="H327" s="741"/>
      <c r="I327" s="741"/>
      <c r="J327" s="741"/>
      <c r="K327" s="741"/>
      <c r="L327" s="742"/>
      <c r="M327" s="733" t="s">
        <v>51</v>
      </c>
      <c r="N327" s="734"/>
      <c r="O327" s="736">
        <f t="shared" ref="O327" ca="1" si="114">O265</f>
        <v>0</v>
      </c>
      <c r="P327" s="736"/>
      <c r="Q327" s="736">
        <f t="shared" ref="Q327" ca="1" si="115">Q265</f>
        <v>0</v>
      </c>
      <c r="R327" s="736"/>
      <c r="S327" s="736">
        <f t="shared" ref="S327" ca="1" si="116">S265</f>
        <v>0</v>
      </c>
      <c r="T327" s="736"/>
      <c r="U327" s="736">
        <f t="shared" ref="U327" ca="1" si="117">U265</f>
        <v>0</v>
      </c>
      <c r="V327" s="736"/>
      <c r="W327" s="736">
        <f t="shared" ref="W327" ca="1" si="118">W265</f>
        <v>0</v>
      </c>
      <c r="X327" s="736"/>
      <c r="Y327" s="736">
        <f t="shared" ref="Y327" ca="1" si="119">Y265</f>
        <v>0</v>
      </c>
      <c r="Z327" s="736"/>
      <c r="AA327" s="238"/>
    </row>
    <row r="328" spans="1:27" s="231" customFormat="1" ht="13.5" hidden="1" customHeight="1">
      <c r="A328" s="688"/>
      <c r="B328" s="746" t="s">
        <v>172</v>
      </c>
      <c r="C328" s="747"/>
      <c r="D328" s="747"/>
      <c r="E328" s="747"/>
      <c r="F328" s="747"/>
      <c r="G328" s="747"/>
      <c r="H328" s="747"/>
      <c r="I328" s="748"/>
      <c r="J328" s="725" t="s">
        <v>130</v>
      </c>
      <c r="K328" s="726"/>
      <c r="L328" s="727"/>
      <c r="M328" s="795" t="s">
        <v>50</v>
      </c>
      <c r="N328" s="796"/>
      <c r="O328" s="759">
        <f>'在籍児童一覧（保育所）'!K204</f>
        <v>0</v>
      </c>
      <c r="P328" s="759"/>
      <c r="Q328" s="759">
        <f>'在籍児童一覧（保育所）'!M204</f>
        <v>0</v>
      </c>
      <c r="R328" s="759"/>
      <c r="S328" s="759">
        <f>'在籍児童一覧（保育所）'!O204</f>
        <v>0</v>
      </c>
      <c r="T328" s="759"/>
      <c r="U328" s="759">
        <f>'在籍児童一覧（保育所）'!Q204</f>
        <v>0</v>
      </c>
      <c r="V328" s="759"/>
      <c r="W328" s="759">
        <f>'在籍児童一覧（保育所）'!S204</f>
        <v>0</v>
      </c>
      <c r="X328" s="759"/>
      <c r="Y328" s="759">
        <f>'在籍児童一覧（保育所）'!U204</f>
        <v>0</v>
      </c>
      <c r="Z328" s="759"/>
      <c r="AA328" s="238"/>
    </row>
    <row r="329" spans="1:27" s="238" customFormat="1" ht="13.5" hidden="1" customHeight="1">
      <c r="A329" s="688"/>
      <c r="B329" s="749"/>
      <c r="C329" s="750"/>
      <c r="D329" s="750"/>
      <c r="E329" s="750"/>
      <c r="F329" s="750"/>
      <c r="G329" s="750"/>
      <c r="H329" s="750"/>
      <c r="I329" s="751"/>
      <c r="J329" s="777"/>
      <c r="K329" s="778"/>
      <c r="L329" s="779"/>
      <c r="M329" s="782"/>
      <c r="N329" s="783"/>
      <c r="O329" s="763">
        <f>'在籍児童一覧（保育所）'!K205</f>
        <v>0</v>
      </c>
      <c r="P329" s="763"/>
      <c r="Q329" s="763">
        <f>'在籍児童一覧（保育所）'!M205</f>
        <v>0</v>
      </c>
      <c r="R329" s="763"/>
      <c r="S329" s="763">
        <f>'在籍児童一覧（保育所）'!O205</f>
        <v>0</v>
      </c>
      <c r="T329" s="763"/>
      <c r="U329" s="763">
        <f>'在籍児童一覧（保育所）'!Q205</f>
        <v>0</v>
      </c>
      <c r="V329" s="763"/>
      <c r="W329" s="763">
        <f>'在籍児童一覧（保育所）'!S205</f>
        <v>0</v>
      </c>
      <c r="X329" s="763"/>
      <c r="Y329" s="763">
        <f>'在籍児童一覧（保育所）'!U205</f>
        <v>0</v>
      </c>
      <c r="Z329" s="763"/>
    </row>
    <row r="330" spans="1:27" s="238" customFormat="1" ht="13.5" hidden="1" customHeight="1">
      <c r="A330" s="688"/>
      <c r="B330" s="749"/>
      <c r="C330" s="750"/>
      <c r="D330" s="750"/>
      <c r="E330" s="750"/>
      <c r="F330" s="750"/>
      <c r="G330" s="750"/>
      <c r="H330" s="750"/>
      <c r="I330" s="751"/>
      <c r="J330" s="777"/>
      <c r="K330" s="778"/>
      <c r="L330" s="779"/>
      <c r="M330" s="787" t="s">
        <v>51</v>
      </c>
      <c r="N330" s="788"/>
      <c r="O330" s="763">
        <f>'在籍児童一覧（保育所）'!K222</f>
        <v>0</v>
      </c>
      <c r="P330" s="763"/>
      <c r="Q330" s="763">
        <f>'在籍児童一覧（保育所）'!M222</f>
        <v>0</v>
      </c>
      <c r="R330" s="763"/>
      <c r="S330" s="763">
        <f>'在籍児童一覧（保育所）'!O222</f>
        <v>0</v>
      </c>
      <c r="T330" s="763"/>
      <c r="U330" s="763">
        <f>'在籍児童一覧（保育所）'!Q222</f>
        <v>0</v>
      </c>
      <c r="V330" s="763"/>
      <c r="W330" s="763">
        <f>'在籍児童一覧（保育所）'!S222</f>
        <v>0</v>
      </c>
      <c r="X330" s="763"/>
      <c r="Y330" s="763">
        <f>'在籍児童一覧（保育所）'!U222</f>
        <v>0</v>
      </c>
      <c r="Z330" s="763"/>
    </row>
    <row r="331" spans="1:27" s="238" customFormat="1" ht="13.5" hidden="1" customHeight="1">
      <c r="A331" s="688"/>
      <c r="B331" s="752"/>
      <c r="C331" s="753"/>
      <c r="D331" s="753"/>
      <c r="E331" s="753"/>
      <c r="F331" s="753"/>
      <c r="G331" s="753"/>
      <c r="H331" s="753"/>
      <c r="I331" s="754"/>
      <c r="J331" s="760"/>
      <c r="K331" s="761"/>
      <c r="L331" s="762"/>
      <c r="M331" s="782"/>
      <c r="N331" s="783"/>
      <c r="O331" s="763">
        <f>'在籍児童一覧（保育所）'!K223</f>
        <v>0</v>
      </c>
      <c r="P331" s="763"/>
      <c r="Q331" s="763">
        <f>'在籍児童一覧（保育所）'!M223</f>
        <v>0</v>
      </c>
      <c r="R331" s="763"/>
      <c r="S331" s="763">
        <f>'在籍児童一覧（保育所）'!O223</f>
        <v>0</v>
      </c>
      <c r="T331" s="763"/>
      <c r="U331" s="763">
        <f>'在籍児童一覧（保育所）'!Q223</f>
        <v>0</v>
      </c>
      <c r="V331" s="763"/>
      <c r="W331" s="763">
        <f>'在籍児童一覧（保育所）'!S223</f>
        <v>0</v>
      </c>
      <c r="X331" s="763"/>
      <c r="Y331" s="763">
        <f>'在籍児童一覧（保育所）'!U223</f>
        <v>0</v>
      </c>
      <c r="Z331" s="763"/>
    </row>
    <row r="332" spans="1:27" s="238" customFormat="1" ht="13.5" hidden="1" customHeight="1">
      <c r="A332" s="688"/>
      <c r="B332" s="657" t="s">
        <v>173</v>
      </c>
      <c r="C332" s="657"/>
      <c r="D332" s="657"/>
      <c r="E332" s="657"/>
      <c r="F332" s="657"/>
      <c r="G332" s="657"/>
      <c r="H332" s="657"/>
      <c r="I332" s="657"/>
      <c r="J332" s="657"/>
      <c r="K332" s="657"/>
      <c r="L332" s="657"/>
      <c r="M332" s="657"/>
      <c r="N332" s="658"/>
      <c r="O332" s="772">
        <f ca="1">SUM(ROUNDDOWN(O316*O328/25,-1),ROUNDDOWN(O316*O329/25,-1),ROUNDDOWN(O317*O330/25,-1),ROUNDDOWN(O317*O331/25,-1))</f>
        <v>0</v>
      </c>
      <c r="P332" s="772"/>
      <c r="Q332" s="772">
        <f ca="1">SUM(ROUNDDOWN(Q316*Q328/25,-1),ROUNDDOWN(Q316*Q329/25,-1),ROUNDDOWN(Q317*Q330/25,-1),ROUNDDOWN(Q317*Q331/25,-1))</f>
        <v>0</v>
      </c>
      <c r="R332" s="772"/>
      <c r="S332" s="772">
        <f ca="1">SUM(ROUNDDOWN(S316*S328/25,-1),ROUNDDOWN(S316*S329/25,-1),ROUNDDOWN(S317*S330/25,-1),ROUNDDOWN(S317*S331/25,-1))</f>
        <v>0</v>
      </c>
      <c r="T332" s="772"/>
      <c r="U332" s="772">
        <f ca="1">SUM(ROUNDDOWN(U316*U328/25,-1),ROUNDDOWN(U316*U329/25,-1),ROUNDDOWN(U317*U330/25,-1),ROUNDDOWN(U317*U331/25,-1))</f>
        <v>0</v>
      </c>
      <c r="V332" s="772"/>
      <c r="W332" s="772">
        <f ca="1">SUM(ROUNDDOWN(W316*W328/25,-1),ROUNDDOWN(W316*W329/25,-1),ROUNDDOWN(W317*W330/25,-1),ROUNDDOWN(W317*W331/25,-1))</f>
        <v>0</v>
      </c>
      <c r="X332" s="772"/>
      <c r="Y332" s="772">
        <f ca="1">SUM(ROUNDDOWN(Y316*Y328/25,-1),ROUNDDOWN(Y316*Y329/25,-1),ROUNDDOWN(Y317*Y330/25,-1),ROUNDDOWN(Y317*Y331/25,-1))</f>
        <v>0</v>
      </c>
      <c r="Z332" s="772"/>
    </row>
    <row r="333" spans="1:27" s="231" customFormat="1" ht="13.5" hidden="1" customHeight="1">
      <c r="A333" s="688"/>
      <c r="B333" s="298"/>
      <c r="C333" s="696" t="s">
        <v>14</v>
      </c>
      <c r="D333" s="685"/>
      <c r="E333" s="685"/>
      <c r="F333" s="685"/>
      <c r="G333" s="685"/>
      <c r="H333" s="685"/>
      <c r="I333" s="685"/>
      <c r="J333" s="685"/>
      <c r="K333" s="685"/>
      <c r="L333" s="685"/>
      <c r="M333" s="685"/>
      <c r="N333" s="686"/>
      <c r="O333" s="736">
        <f ca="1">SUM(ROUNDDOWN(O318*O328/25,-1),ROUNDDOWN(O318*O329/25,-1),ROUNDDOWN(O319*O330/25,-1),ROUNDDOWN(O319*O331/25,-1))</f>
        <v>0</v>
      </c>
      <c r="P333" s="736"/>
      <c r="Q333" s="736">
        <f ca="1">SUM(ROUNDDOWN(Q318*Q328/25,-1),ROUNDDOWN(Q318*Q329/25,-1),ROUNDDOWN(Q319*Q330/25,-1),ROUNDDOWN(Q319*Q331/25,-1))</f>
        <v>0</v>
      </c>
      <c r="R333" s="736"/>
      <c r="S333" s="736">
        <f ca="1">SUM(ROUNDDOWN(S318*S328/25,-1),ROUNDDOWN(S318*S329/25,-1),ROUNDDOWN(S319*S330/25,-1),ROUNDDOWN(S319*S331/25,-1))</f>
        <v>0</v>
      </c>
      <c r="T333" s="736"/>
      <c r="U333" s="736">
        <f ca="1">SUM(ROUNDDOWN(U318*U328/25,-1),ROUNDDOWN(U318*U329/25,-1),ROUNDDOWN(U319*U330/25,-1),ROUNDDOWN(U319*U331/25,-1))</f>
        <v>0</v>
      </c>
      <c r="V333" s="736"/>
      <c r="W333" s="736">
        <f ca="1">SUM(ROUNDDOWN(W318*W328/25,-1),ROUNDDOWN(W318*W329/25,-1),ROUNDDOWN(W319*W330/25,-1),ROUNDDOWN(W319*W331/25,-1))</f>
        <v>0</v>
      </c>
      <c r="X333" s="736"/>
      <c r="Y333" s="736">
        <f ca="1">SUM(ROUNDDOWN(Y318*Y328/25,-1),ROUNDDOWN(Y318*Y329/25,-1),ROUNDDOWN(Y319*Y330/25,-1),ROUNDDOWN(Y319*Y331/25,-1))</f>
        <v>0</v>
      </c>
      <c r="Z333" s="736"/>
      <c r="AA333" s="238"/>
    </row>
    <row r="334" spans="1:27" s="231" customFormat="1" ht="13.5" hidden="1" customHeight="1">
      <c r="A334" s="688"/>
      <c r="B334" s="747" t="s">
        <v>440</v>
      </c>
      <c r="C334" s="747"/>
      <c r="D334" s="747"/>
      <c r="E334" s="747"/>
      <c r="F334" s="747"/>
      <c r="G334" s="747"/>
      <c r="H334" s="747"/>
      <c r="I334" s="748"/>
      <c r="J334" s="725" t="s">
        <v>130</v>
      </c>
      <c r="K334" s="726"/>
      <c r="L334" s="727"/>
      <c r="M334" s="795" t="s">
        <v>50</v>
      </c>
      <c r="N334" s="796"/>
      <c r="O334" s="763">
        <f>'在籍児童一覧（保育所）'!K206</f>
        <v>0</v>
      </c>
      <c r="P334" s="763"/>
      <c r="Q334" s="763">
        <f>'在籍児童一覧（保育所）'!M206</f>
        <v>0</v>
      </c>
      <c r="R334" s="763"/>
      <c r="S334" s="763">
        <f>'在籍児童一覧（保育所）'!O206</f>
        <v>0</v>
      </c>
      <c r="T334" s="763"/>
      <c r="U334" s="797"/>
      <c r="V334" s="797"/>
      <c r="W334" s="797"/>
      <c r="X334" s="797"/>
      <c r="Y334" s="797"/>
      <c r="Z334" s="797"/>
      <c r="AA334" s="238"/>
    </row>
    <row r="335" spans="1:27" s="238" customFormat="1" ht="13.5" hidden="1" customHeight="1">
      <c r="A335" s="688"/>
      <c r="B335" s="750"/>
      <c r="C335" s="750"/>
      <c r="D335" s="750"/>
      <c r="E335" s="750"/>
      <c r="F335" s="750"/>
      <c r="G335" s="750"/>
      <c r="H335" s="750"/>
      <c r="I335" s="751"/>
      <c r="J335" s="777"/>
      <c r="K335" s="778"/>
      <c r="L335" s="779"/>
      <c r="M335" s="782"/>
      <c r="N335" s="783"/>
      <c r="O335" s="763">
        <f>'在籍児童一覧（保育所）'!K207</f>
        <v>0</v>
      </c>
      <c r="P335" s="763"/>
      <c r="Q335" s="763">
        <f>'在籍児童一覧（保育所）'!M207</f>
        <v>0</v>
      </c>
      <c r="R335" s="763"/>
      <c r="S335" s="763">
        <f>'在籍児童一覧（保育所）'!O207</f>
        <v>0</v>
      </c>
      <c r="T335" s="763"/>
      <c r="U335" s="785"/>
      <c r="V335" s="785"/>
      <c r="W335" s="785"/>
      <c r="X335" s="785"/>
      <c r="Y335" s="785"/>
      <c r="Z335" s="785"/>
    </row>
    <row r="336" spans="1:27" s="238" customFormat="1" ht="13.5" hidden="1" customHeight="1">
      <c r="A336" s="688"/>
      <c r="B336" s="750"/>
      <c r="C336" s="750"/>
      <c r="D336" s="750"/>
      <c r="E336" s="750"/>
      <c r="F336" s="750"/>
      <c r="G336" s="750"/>
      <c r="H336" s="750"/>
      <c r="I336" s="751"/>
      <c r="J336" s="777"/>
      <c r="K336" s="778"/>
      <c r="L336" s="779"/>
      <c r="M336" s="787" t="s">
        <v>51</v>
      </c>
      <c r="N336" s="788"/>
      <c r="O336" s="763">
        <f>'在籍児童一覧（保育所）'!K224</f>
        <v>0</v>
      </c>
      <c r="P336" s="763"/>
      <c r="Q336" s="763">
        <f>'在籍児童一覧（保育所）'!M224</f>
        <v>0</v>
      </c>
      <c r="R336" s="763"/>
      <c r="S336" s="763">
        <f>'在籍児童一覧（保育所）'!O224</f>
        <v>0</v>
      </c>
      <c r="T336" s="763"/>
      <c r="U336" s="785"/>
      <c r="V336" s="785"/>
      <c r="W336" s="785"/>
      <c r="X336" s="785"/>
      <c r="Y336" s="785"/>
      <c r="Z336" s="785"/>
    </row>
    <row r="337" spans="1:29" s="238" customFormat="1" ht="13.5" hidden="1" customHeight="1">
      <c r="A337" s="688"/>
      <c r="B337" s="755"/>
      <c r="C337" s="755"/>
      <c r="D337" s="755"/>
      <c r="E337" s="755"/>
      <c r="F337" s="755"/>
      <c r="G337" s="755"/>
      <c r="H337" s="755"/>
      <c r="I337" s="756"/>
      <c r="J337" s="777"/>
      <c r="K337" s="778"/>
      <c r="L337" s="779"/>
      <c r="M337" s="789"/>
      <c r="N337" s="790"/>
      <c r="O337" s="763">
        <f>'在籍児童一覧（保育所）'!K225</f>
        <v>0</v>
      </c>
      <c r="P337" s="763"/>
      <c r="Q337" s="763">
        <f>'在籍児童一覧（保育所）'!M225</f>
        <v>0</v>
      </c>
      <c r="R337" s="763"/>
      <c r="S337" s="763">
        <f>'在籍児童一覧（保育所）'!O225</f>
        <v>0</v>
      </c>
      <c r="T337" s="763"/>
      <c r="U337" s="785"/>
      <c r="V337" s="785"/>
      <c r="W337" s="785"/>
      <c r="X337" s="785"/>
      <c r="Y337" s="785"/>
      <c r="Z337" s="785"/>
    </row>
    <row r="338" spans="1:29" s="238" customFormat="1" ht="13.5" hidden="1" customHeight="1">
      <c r="A338" s="688"/>
      <c r="B338" s="704" t="s">
        <v>174</v>
      </c>
      <c r="C338" s="704"/>
      <c r="D338" s="704"/>
      <c r="E338" s="704"/>
      <c r="F338" s="704"/>
      <c r="G338" s="704"/>
      <c r="H338" s="704"/>
      <c r="I338" s="704"/>
      <c r="J338" s="704"/>
      <c r="K338" s="704"/>
      <c r="L338" s="704"/>
      <c r="M338" s="704"/>
      <c r="N338" s="705"/>
      <c r="O338" s="772">
        <f ca="1">SUM(ROUNDDOWN(O320*O334/25,-1),ROUNDDOWN(O320*O335/25,-1),ROUNDDOWN(O321*O336/25,-1),ROUNDDOWN(O321*O337/25,-1))</f>
        <v>0</v>
      </c>
      <c r="P338" s="772"/>
      <c r="Q338" s="772">
        <f ca="1">SUM(ROUNDDOWN(Q320*Q334/20,-1),ROUNDDOWN(Q320*Q335/20,-1),ROUNDDOWN(Q321*Q336/20,-1),ROUNDDOWN(Q321*Q337/20,-1))</f>
        <v>0</v>
      </c>
      <c r="R338" s="772"/>
      <c r="S338" s="772">
        <f ca="1">SUM(ROUNDDOWN(S320*S334/20,-1),ROUNDDOWN(S320*S335/20,-1),ROUNDDOWN(S321*S336/20,-1),ROUNDDOWN(S321*S337/20,-1))</f>
        <v>0</v>
      </c>
      <c r="T338" s="772"/>
      <c r="U338" s="785"/>
      <c r="V338" s="785"/>
      <c r="W338" s="785"/>
      <c r="X338" s="785"/>
      <c r="Y338" s="785"/>
      <c r="Z338" s="785"/>
    </row>
    <row r="339" spans="1:29" s="231" customFormat="1" ht="13.5" hidden="1" customHeight="1">
      <c r="A339" s="688"/>
      <c r="B339" s="299"/>
      <c r="C339" s="792" t="s">
        <v>14</v>
      </c>
      <c r="D339" s="793"/>
      <c r="E339" s="793"/>
      <c r="F339" s="793"/>
      <c r="G339" s="793"/>
      <c r="H339" s="793"/>
      <c r="I339" s="793"/>
      <c r="J339" s="793"/>
      <c r="K339" s="793"/>
      <c r="L339" s="793"/>
      <c r="M339" s="793"/>
      <c r="N339" s="794"/>
      <c r="O339" s="736">
        <f ca="1">SUM(ROUNDDOWN(O322*O334/25,-1),ROUNDDOWN(O322*O335/25,-1),ROUNDDOWN(O323*O336/25,-1),ROUNDDOWN(O323*O337/25,-1))</f>
        <v>0</v>
      </c>
      <c r="P339" s="736"/>
      <c r="Q339" s="736">
        <f ca="1">SUM(ROUNDDOWN(Q322*Q334/25,-1),ROUNDDOWN(Q322*Q335/25,-1),ROUNDDOWN(Q323*Q336/25,-1),ROUNDDOWN(Q323*Q337/25,-1))</f>
        <v>0</v>
      </c>
      <c r="R339" s="736"/>
      <c r="S339" s="736">
        <f ca="1">SUM(ROUNDDOWN(S322*S334/25,-1),ROUNDDOWN(S322*S335/25,-1),ROUNDDOWN(S323*S336/25,-1),ROUNDDOWN(S323*S337/25,-1))</f>
        <v>0</v>
      </c>
      <c r="T339" s="736"/>
      <c r="U339" s="785"/>
      <c r="V339" s="785"/>
      <c r="W339" s="785"/>
      <c r="X339" s="785"/>
      <c r="Y339" s="785"/>
      <c r="Z339" s="785"/>
      <c r="AA339" s="238"/>
    </row>
    <row r="340" spans="1:29" s="231" customFormat="1" ht="13.5" hidden="1" customHeight="1">
      <c r="A340" s="688"/>
      <c r="B340" s="757" t="s">
        <v>435</v>
      </c>
      <c r="C340" s="757"/>
      <c r="D340" s="757"/>
      <c r="E340" s="757"/>
      <c r="F340" s="757"/>
      <c r="G340" s="757"/>
      <c r="H340" s="757"/>
      <c r="I340" s="758"/>
      <c r="J340" s="774" t="s">
        <v>130</v>
      </c>
      <c r="K340" s="775"/>
      <c r="L340" s="776"/>
      <c r="M340" s="780" t="s">
        <v>50</v>
      </c>
      <c r="N340" s="781"/>
      <c r="O340" s="763">
        <f>'在籍児童一覧（保育所）'!K208</f>
        <v>0</v>
      </c>
      <c r="P340" s="763"/>
      <c r="Q340" s="763">
        <f>'在籍児童一覧（保育所）'!M208</f>
        <v>0</v>
      </c>
      <c r="R340" s="763"/>
      <c r="S340" s="763">
        <f>'在籍児童一覧（保育所）'!O208</f>
        <v>0</v>
      </c>
      <c r="T340" s="763"/>
      <c r="U340" s="791">
        <f>'在籍児童一覧（保育所）'!Q208</f>
        <v>0</v>
      </c>
      <c r="V340" s="791"/>
      <c r="W340" s="791">
        <f>'在籍児童一覧（保育所）'!S208</f>
        <v>0</v>
      </c>
      <c r="X340" s="791"/>
      <c r="Y340" s="791">
        <f>'在籍児童一覧（保育所）'!U208</f>
        <v>0</v>
      </c>
      <c r="Z340" s="791"/>
      <c r="AA340" s="238"/>
      <c r="AB340" s="238"/>
      <c r="AC340" s="238"/>
    </row>
    <row r="341" spans="1:29" s="238" customFormat="1" ht="13.5" hidden="1" customHeight="1">
      <c r="A341" s="688"/>
      <c r="B341" s="750"/>
      <c r="C341" s="750"/>
      <c r="D341" s="750"/>
      <c r="E341" s="750"/>
      <c r="F341" s="750"/>
      <c r="G341" s="750"/>
      <c r="H341" s="750"/>
      <c r="I341" s="751"/>
      <c r="J341" s="777"/>
      <c r="K341" s="778"/>
      <c r="L341" s="779"/>
      <c r="M341" s="782"/>
      <c r="N341" s="783"/>
      <c r="O341" s="763">
        <f>'在籍児童一覧（保育所）'!K209</f>
        <v>0</v>
      </c>
      <c r="P341" s="763"/>
      <c r="Q341" s="763">
        <f>'在籍児童一覧（保育所）'!M209</f>
        <v>0</v>
      </c>
      <c r="R341" s="763"/>
      <c r="S341" s="763">
        <f>'在籍児童一覧（保育所）'!O209</f>
        <v>0</v>
      </c>
      <c r="T341" s="763"/>
      <c r="U341" s="763">
        <f>'在籍児童一覧（保育所）'!Q209</f>
        <v>0</v>
      </c>
      <c r="V341" s="763"/>
      <c r="W341" s="763">
        <f>'在籍児童一覧（保育所）'!S209</f>
        <v>0</v>
      </c>
      <c r="X341" s="763"/>
      <c r="Y341" s="763">
        <f>'在籍児童一覧（保育所）'!U209</f>
        <v>0</v>
      </c>
      <c r="Z341" s="763"/>
    </row>
    <row r="342" spans="1:29" s="238" customFormat="1" ht="13.5" hidden="1" customHeight="1">
      <c r="A342" s="688"/>
      <c r="B342" s="750"/>
      <c r="C342" s="750"/>
      <c r="D342" s="750"/>
      <c r="E342" s="750"/>
      <c r="F342" s="750"/>
      <c r="G342" s="750"/>
      <c r="H342" s="750"/>
      <c r="I342" s="751"/>
      <c r="J342" s="777"/>
      <c r="K342" s="778"/>
      <c r="L342" s="779"/>
      <c r="M342" s="787" t="s">
        <v>51</v>
      </c>
      <c r="N342" s="788"/>
      <c r="O342" s="763">
        <f>'在籍児童一覧（保育所）'!K226</f>
        <v>0</v>
      </c>
      <c r="P342" s="763"/>
      <c r="Q342" s="763">
        <f>'在籍児童一覧（保育所）'!M226</f>
        <v>0</v>
      </c>
      <c r="R342" s="763"/>
      <c r="S342" s="763">
        <f>'在籍児童一覧（保育所）'!O226</f>
        <v>0</v>
      </c>
      <c r="T342" s="763"/>
      <c r="U342" s="763">
        <f>'在籍児童一覧（保育所）'!Q226</f>
        <v>0</v>
      </c>
      <c r="V342" s="763"/>
      <c r="W342" s="763">
        <f>'在籍児童一覧（保育所）'!S226</f>
        <v>0</v>
      </c>
      <c r="X342" s="763"/>
      <c r="Y342" s="763">
        <f>'在籍児童一覧（保育所）'!U226</f>
        <v>0</v>
      </c>
      <c r="Z342" s="763"/>
    </row>
    <row r="343" spans="1:29" s="238" customFormat="1" ht="13.5" hidden="1" customHeight="1">
      <c r="A343" s="688"/>
      <c r="B343" s="753"/>
      <c r="C343" s="753"/>
      <c r="D343" s="753"/>
      <c r="E343" s="753"/>
      <c r="F343" s="753"/>
      <c r="G343" s="753"/>
      <c r="H343" s="753"/>
      <c r="I343" s="754"/>
      <c r="J343" s="777"/>
      <c r="K343" s="778"/>
      <c r="L343" s="779"/>
      <c r="M343" s="789"/>
      <c r="N343" s="790"/>
      <c r="O343" s="763">
        <f>'在籍児童一覧（保育所）'!K227</f>
        <v>0</v>
      </c>
      <c r="P343" s="763"/>
      <c r="Q343" s="763">
        <f>'在籍児童一覧（保育所）'!M227</f>
        <v>0</v>
      </c>
      <c r="R343" s="763"/>
      <c r="S343" s="763">
        <f>'在籍児童一覧（保育所）'!O227</f>
        <v>0</v>
      </c>
      <c r="T343" s="763"/>
      <c r="U343" s="763">
        <f>'在籍児童一覧（保育所）'!Q227</f>
        <v>0</v>
      </c>
      <c r="V343" s="763"/>
      <c r="W343" s="763">
        <f>'在籍児童一覧（保育所）'!S227</f>
        <v>0</v>
      </c>
      <c r="X343" s="763"/>
      <c r="Y343" s="763">
        <f>'在籍児童一覧（保育所）'!U227</f>
        <v>0</v>
      </c>
      <c r="Z343" s="763"/>
    </row>
    <row r="344" spans="1:29" s="238" customFormat="1" ht="13.5" hidden="1" customHeight="1">
      <c r="A344" s="688"/>
      <c r="B344" s="657" t="s">
        <v>175</v>
      </c>
      <c r="C344" s="657"/>
      <c r="D344" s="657"/>
      <c r="E344" s="657"/>
      <c r="F344" s="657"/>
      <c r="G344" s="657"/>
      <c r="H344" s="657"/>
      <c r="I344" s="657"/>
      <c r="J344" s="657"/>
      <c r="K344" s="657"/>
      <c r="L344" s="657"/>
      <c r="M344" s="657"/>
      <c r="N344" s="658"/>
      <c r="O344" s="772">
        <f ca="1">SUM(ROUNDDOWN(O316*O340/25,-1),ROUNDDOWN(O316*O341/25,-1),ROUNDDOWN(O317*O342/25,-1),ROUNDDOWN(O317*O343/25,-1),IF(O340&lt;1,0,O324),IF(O341&lt;1,0,O324),IF(O342&lt;1,0,O325),IF(O343&lt;1,0,O325))</f>
        <v>0</v>
      </c>
      <c r="P344" s="772"/>
      <c r="Q344" s="772">
        <f ca="1">SUM(ROUNDDOWN(Q316*Q340/25,-1),ROUNDDOWN(Q316*Q341/25,-1),ROUNDDOWN(Q317*Q342/25,-1),ROUNDDOWN(Q317*Q343/25,-1),IF(Q340&lt;1,0,Q324),IF(Q341&lt;1,0,Q324),IF(Q342&lt;1,0,Q325),IF(Q343&lt;1,0,Q325))</f>
        <v>0</v>
      </c>
      <c r="R344" s="772"/>
      <c r="S344" s="772">
        <f ca="1">SUM(ROUNDDOWN(S316*S340/25,-1),ROUNDDOWN(S316*S341/25,-1),ROUNDDOWN(S317*S342/25,-1),ROUNDDOWN(S317*S343/25,-1),IF(S340&lt;1,0,S324),IF(S341&lt;1,0,S324),IF(S342&lt;1,0,S325),IF(S343&lt;1,0,S325))</f>
        <v>0</v>
      </c>
      <c r="T344" s="772"/>
      <c r="U344" s="772">
        <f ca="1">SUM(ROUNDDOWN(U316*U340/25,-1),ROUNDDOWN(U316*U341/25,-1),ROUNDDOWN(U317*U342/25,-1),ROUNDDOWN(U317*U343/25,-1),IF(U340&lt;1,0,U324),IF(U341&lt;1,0,U324),IF(U342&lt;1,0,U325),IF(U343&lt;1,0,U325))</f>
        <v>0</v>
      </c>
      <c r="V344" s="772"/>
      <c r="W344" s="772">
        <f ca="1">SUM(ROUNDDOWN(W316*W340/25,-1),ROUNDDOWN(W316*W341/25,-1),ROUNDDOWN(W317*W342/25,-1),ROUNDDOWN(W317*W343/25,-1),IF(W340&lt;1,0,W324),IF(W341&lt;1,0,W324),IF(W342&lt;1,0,W325),IF(W343&lt;1,0,W325))</f>
        <v>0</v>
      </c>
      <c r="X344" s="772"/>
      <c r="Y344" s="772">
        <f ca="1">SUM(ROUNDDOWN(Y316*Y340/25,-1),ROUNDDOWN(Y316*Y341/25,-1),ROUNDDOWN(Y317*Y342/25,-1),ROUNDDOWN(Y317*Y343/25,-1),IF(Y340&lt;1,0,Y324),IF(Y341&lt;1,0,Y324),IF(Y342&lt;1,0,Y325),IF(Y343&lt;1,0,Y325))</f>
        <v>0</v>
      </c>
      <c r="Z344" s="772"/>
    </row>
    <row r="345" spans="1:29" s="231" customFormat="1" ht="13.5" hidden="1" customHeight="1">
      <c r="A345" s="688"/>
      <c r="B345" s="291"/>
      <c r="C345" s="719" t="s">
        <v>14</v>
      </c>
      <c r="D345" s="720"/>
      <c r="E345" s="720"/>
      <c r="F345" s="720"/>
      <c r="G345" s="720"/>
      <c r="H345" s="720"/>
      <c r="I345" s="720"/>
      <c r="J345" s="720"/>
      <c r="K345" s="720"/>
      <c r="L345" s="720"/>
      <c r="M345" s="720"/>
      <c r="N345" s="721"/>
      <c r="O345" s="765">
        <f ca="1">SUM(ROUNDDOWN(O318*O340/25,-1),ROUNDDOWN(O318*O341/25,-1),ROUNDDOWN(O319*O342/25,-1),ROUNDDOWN(O319*O343/25,-1),IF(O340&lt;1,0,O326),IF(O341&lt;1,0,O326),IF(O342&lt;1,0,O327),IF(O343&lt;1,0,O327))</f>
        <v>0</v>
      </c>
      <c r="P345" s="765"/>
      <c r="Q345" s="765">
        <f ca="1">SUM(ROUNDDOWN(Q318*Q340/25,-1),ROUNDDOWN(Q318*Q341/25,-1),ROUNDDOWN(Q319*Q342/25,-1),ROUNDDOWN(Q319*Q343/25,-1),IF(Q340&lt;1,0,Q326),IF(Q341&lt;1,0,Q326),IF(Q342&lt;1,0,Q327),IF(Q343&lt;1,0,Q327))</f>
        <v>0</v>
      </c>
      <c r="R345" s="765"/>
      <c r="S345" s="765">
        <f ca="1">SUM(ROUNDDOWN(S318*S340/25,-1),ROUNDDOWN(S318*S341/25,-1),ROUNDDOWN(S319*S342/25,-1),ROUNDDOWN(S319*S343/25,-1),IF(S340&lt;1,0,S326),IF(S341&lt;1,0,S326),IF(S342&lt;1,0,S327),IF(S343&lt;1,0,S327))</f>
        <v>0</v>
      </c>
      <c r="T345" s="765"/>
      <c r="U345" s="772">
        <f ca="1">SUM(ROUNDDOWN(U318*U340/25,-1),ROUNDDOWN(U318*U341/25,-1),ROUNDDOWN(U319*U342/25,-1),ROUNDDOWN(U319*U343/25,-1),IF(U340&lt;1,0,U326),IF(U341&lt;1,0,U326),IF(U342&lt;1,0,U327),IF(U343&lt;1,0,U327))</f>
        <v>0</v>
      </c>
      <c r="V345" s="772"/>
      <c r="W345" s="772">
        <f ca="1">SUM(ROUNDDOWN(W318*W340/25,-1),ROUNDDOWN(W318*W341/25,-1),ROUNDDOWN(W319*W342/25,-1),ROUNDDOWN(W319*W343/25,-1),IF(W340&lt;1,0,W326),IF(W341&lt;1,0,W326),IF(W342&lt;1,0,W327),IF(W343&lt;1,0,W327))</f>
        <v>0</v>
      </c>
      <c r="X345" s="772"/>
      <c r="Y345" s="772">
        <f ca="1">SUM(ROUNDDOWN(Y318*Y340/25,-1),ROUNDDOWN(Y318*Y341/25,-1),ROUNDDOWN(Y319*Y342/25,-1),ROUNDDOWN(Y319*Y343/25,-1),IF(Y340&lt;1,0,Y326),IF(Y341&lt;1,0,Y326),IF(Y342&lt;1,0,Y327),IF(Y343&lt;1,0,Y327))</f>
        <v>0</v>
      </c>
      <c r="Z345" s="772"/>
      <c r="AA345" s="238"/>
    </row>
    <row r="346" spans="1:29" s="231" customFormat="1" ht="13.5" hidden="1" customHeight="1">
      <c r="A346" s="688"/>
      <c r="B346" s="757" t="s">
        <v>436</v>
      </c>
      <c r="C346" s="757"/>
      <c r="D346" s="757"/>
      <c r="E346" s="757"/>
      <c r="F346" s="757"/>
      <c r="G346" s="757"/>
      <c r="H346" s="757"/>
      <c r="I346" s="758"/>
      <c r="J346" s="774" t="s">
        <v>130</v>
      </c>
      <c r="K346" s="775"/>
      <c r="L346" s="776"/>
      <c r="M346" s="780" t="s">
        <v>50</v>
      </c>
      <c r="N346" s="781"/>
      <c r="O346" s="759">
        <f>'在籍児童一覧（保育所）'!K210</f>
        <v>0</v>
      </c>
      <c r="P346" s="759"/>
      <c r="Q346" s="759">
        <f>'在籍児童一覧（保育所）'!M210</f>
        <v>0</v>
      </c>
      <c r="R346" s="759"/>
      <c r="S346" s="759">
        <f>'在籍児童一覧（保育所）'!O210</f>
        <v>0</v>
      </c>
      <c r="T346" s="759"/>
      <c r="U346" s="784"/>
      <c r="V346" s="784"/>
      <c r="W346" s="784"/>
      <c r="X346" s="784"/>
      <c r="Y346" s="784"/>
      <c r="Z346" s="784"/>
      <c r="AA346" s="238"/>
    </row>
    <row r="347" spans="1:29" s="231" customFormat="1" ht="13.5" hidden="1" customHeight="1">
      <c r="A347" s="688"/>
      <c r="B347" s="750"/>
      <c r="C347" s="750"/>
      <c r="D347" s="750"/>
      <c r="E347" s="750"/>
      <c r="F347" s="750"/>
      <c r="G347" s="750"/>
      <c r="H347" s="750"/>
      <c r="I347" s="751"/>
      <c r="J347" s="777"/>
      <c r="K347" s="778"/>
      <c r="L347" s="779"/>
      <c r="M347" s="782"/>
      <c r="N347" s="783"/>
      <c r="O347" s="763">
        <f>'在籍児童一覧（保育所）'!K211</f>
        <v>0</v>
      </c>
      <c r="P347" s="763"/>
      <c r="Q347" s="763">
        <f>'在籍児童一覧（保育所）'!M211</f>
        <v>0</v>
      </c>
      <c r="R347" s="763"/>
      <c r="S347" s="763">
        <f>'在籍児童一覧（保育所）'!O211</f>
        <v>0</v>
      </c>
      <c r="T347" s="763"/>
      <c r="U347" s="785"/>
      <c r="V347" s="785"/>
      <c r="W347" s="785"/>
      <c r="X347" s="785"/>
      <c r="Y347" s="785"/>
      <c r="Z347" s="785"/>
      <c r="AA347" s="238"/>
    </row>
    <row r="348" spans="1:29" s="231" customFormat="1" ht="13.5" hidden="1" customHeight="1">
      <c r="A348" s="688"/>
      <c r="B348" s="750"/>
      <c r="C348" s="750"/>
      <c r="D348" s="750"/>
      <c r="E348" s="750"/>
      <c r="F348" s="750"/>
      <c r="G348" s="750"/>
      <c r="H348" s="750"/>
      <c r="I348" s="751"/>
      <c r="J348" s="777"/>
      <c r="K348" s="778"/>
      <c r="L348" s="779"/>
      <c r="M348" s="787" t="s">
        <v>51</v>
      </c>
      <c r="N348" s="788"/>
      <c r="O348" s="763">
        <f>'在籍児童一覧（保育所）'!K228</f>
        <v>0</v>
      </c>
      <c r="P348" s="763"/>
      <c r="Q348" s="763">
        <f>'在籍児童一覧（保育所）'!M228</f>
        <v>0</v>
      </c>
      <c r="R348" s="763"/>
      <c r="S348" s="763">
        <f>'在籍児童一覧（保育所）'!O228</f>
        <v>0</v>
      </c>
      <c r="T348" s="763"/>
      <c r="U348" s="785"/>
      <c r="V348" s="785"/>
      <c r="W348" s="785"/>
      <c r="X348" s="785"/>
      <c r="Y348" s="785"/>
      <c r="Z348" s="785"/>
      <c r="AA348" s="238"/>
    </row>
    <row r="349" spans="1:29" s="231" customFormat="1" ht="13.5" hidden="1" customHeight="1">
      <c r="A349" s="688"/>
      <c r="B349" s="753"/>
      <c r="C349" s="753"/>
      <c r="D349" s="753"/>
      <c r="E349" s="753"/>
      <c r="F349" s="753"/>
      <c r="G349" s="753"/>
      <c r="H349" s="753"/>
      <c r="I349" s="754"/>
      <c r="J349" s="777"/>
      <c r="K349" s="778"/>
      <c r="L349" s="779"/>
      <c r="M349" s="789"/>
      <c r="N349" s="790"/>
      <c r="O349" s="763">
        <f>'在籍児童一覧（保育所）'!K229</f>
        <v>0</v>
      </c>
      <c r="P349" s="763"/>
      <c r="Q349" s="763">
        <f>'在籍児童一覧（保育所）'!M229</f>
        <v>0</v>
      </c>
      <c r="R349" s="763"/>
      <c r="S349" s="763">
        <f>'在籍児童一覧（保育所）'!O229</f>
        <v>0</v>
      </c>
      <c r="T349" s="763"/>
      <c r="U349" s="785"/>
      <c r="V349" s="785"/>
      <c r="W349" s="785"/>
      <c r="X349" s="785"/>
      <c r="Y349" s="785"/>
      <c r="Z349" s="785"/>
      <c r="AA349" s="238"/>
    </row>
    <row r="350" spans="1:29" s="231" customFormat="1" ht="13.5" hidden="1" customHeight="1">
      <c r="A350" s="688"/>
      <c r="B350" s="657" t="s">
        <v>176</v>
      </c>
      <c r="C350" s="657"/>
      <c r="D350" s="657"/>
      <c r="E350" s="657"/>
      <c r="F350" s="657"/>
      <c r="G350" s="657"/>
      <c r="H350" s="657"/>
      <c r="I350" s="657"/>
      <c r="J350" s="657"/>
      <c r="K350" s="657"/>
      <c r="L350" s="657"/>
      <c r="M350" s="657"/>
      <c r="N350" s="658"/>
      <c r="O350" s="772">
        <f ca="1">SUM(ROUNDDOWN(O320*O346/25,-1),ROUNDDOWN(O320*O347/25,-1),ROUNDDOWN(O321*O348/25,-1),ROUNDDOWN(O321*O349/25,-1),IF(O346&lt;1,0,O324),IF(O347&lt;1,0,O324),IF(O348&lt;1,0,O325),IF(O349&lt;1,0,O325))</f>
        <v>0</v>
      </c>
      <c r="P350" s="772"/>
      <c r="Q350" s="772">
        <f ca="1">SUM(ROUNDDOWN(Q320*Q346/25,-1),ROUNDDOWN(Q320*Q347/25,-1),ROUNDDOWN(Q321*Q348/25,-1),ROUNDDOWN(Q321*Q349/25,-1),IF(Q346&lt;1,0,Q324),IF(Q347&lt;1,0,Q324),IF(Q348&lt;1,0,Q325),IF(Q349&lt;1,0,Q325))</f>
        <v>0</v>
      </c>
      <c r="R350" s="772"/>
      <c r="S350" s="772">
        <f ca="1">SUM(ROUNDDOWN(S320*S346/25,-1),ROUNDDOWN(S320*S347/25,-1),ROUNDDOWN(S321*S348/25,-1),ROUNDDOWN(S321*S349/25,-1),IF(S346&lt;1,0,S324),IF(S347&lt;1,0,S324),IF(S348&lt;1,0,S325),IF(S349&lt;1,0,S325))</f>
        <v>0</v>
      </c>
      <c r="T350" s="772"/>
      <c r="U350" s="785"/>
      <c r="V350" s="785"/>
      <c r="W350" s="785"/>
      <c r="X350" s="785"/>
      <c r="Y350" s="785"/>
      <c r="Z350" s="785"/>
      <c r="AA350" s="238"/>
    </row>
    <row r="351" spans="1:29" s="231" customFormat="1" ht="13.5" hidden="1" customHeight="1">
      <c r="A351" s="688"/>
      <c r="B351" s="291"/>
      <c r="C351" s="719" t="s">
        <v>14</v>
      </c>
      <c r="D351" s="720"/>
      <c r="E351" s="720"/>
      <c r="F351" s="720"/>
      <c r="G351" s="720"/>
      <c r="H351" s="720"/>
      <c r="I351" s="720"/>
      <c r="J351" s="720"/>
      <c r="K351" s="720"/>
      <c r="L351" s="720"/>
      <c r="M351" s="720"/>
      <c r="N351" s="721"/>
      <c r="O351" s="765">
        <f ca="1">SUM(ROUNDDOWN(O322*O346/25,-1),ROUNDDOWN(O322*O347/25,-1),ROUNDDOWN(O323*O348/25,-1),ROUNDDOWN(O323*O349/25,-1),IF(O346&lt;1,0,O326),IF(O347&lt;1,0,O326),IF(O348&lt;1,0,O327),IF(O349&lt;1,0,O327))</f>
        <v>0</v>
      </c>
      <c r="P351" s="765"/>
      <c r="Q351" s="765">
        <f ca="1">SUM(ROUNDDOWN(Q322*Q346/25,-1),ROUNDDOWN(Q322*Q347/25,-1),ROUNDDOWN(Q323*Q348/25,-1),ROUNDDOWN(Q323*Q349/25,-1),IF(Q346&lt;1,0,Q326),IF(Q347&lt;1,0,Q326),IF(Q348&lt;1,0,Q327),IF(Q349&lt;1,0,Q327))</f>
        <v>0</v>
      </c>
      <c r="R351" s="765"/>
      <c r="S351" s="765">
        <f ca="1">SUM(ROUNDDOWN(S322*S346/25,-1),ROUNDDOWN(S322*S347/25,-1),ROUNDDOWN(S323*S348/25,-1),ROUNDDOWN(S323*S349/25,-1),IF(S346&lt;1,0,S326),IF(S347&lt;1,0,S326),IF(S348&lt;1,0,S327),IF(S349&lt;1,0,S327))</f>
        <v>0</v>
      </c>
      <c r="T351" s="765"/>
      <c r="U351" s="786"/>
      <c r="V351" s="786"/>
      <c r="W351" s="786"/>
      <c r="X351" s="786"/>
      <c r="Y351" s="786"/>
      <c r="Z351" s="786"/>
      <c r="AA351" s="238"/>
    </row>
    <row r="352" spans="1:29" s="231" customFormat="1" ht="13.5" hidden="1" customHeight="1">
      <c r="A352" s="688"/>
      <c r="B352" s="723" t="s">
        <v>131</v>
      </c>
      <c r="C352" s="723"/>
      <c r="D352" s="723"/>
      <c r="E352" s="723"/>
      <c r="F352" s="723"/>
      <c r="G352" s="723"/>
      <c r="H352" s="723"/>
      <c r="I352" s="723"/>
      <c r="J352" s="723"/>
      <c r="K352" s="723"/>
      <c r="L352" s="723"/>
      <c r="M352" s="723"/>
      <c r="N352" s="724"/>
      <c r="O352" s="766">
        <f ca="1">SUM(O332,O338,O344,O350)</f>
        <v>0</v>
      </c>
      <c r="P352" s="766"/>
      <c r="Q352" s="766">
        <f ca="1">SUM(Q332,Q338,Q344,Q350)</f>
        <v>0</v>
      </c>
      <c r="R352" s="766"/>
      <c r="S352" s="766">
        <f ca="1">SUM(S332,S338,S344,S350)</f>
        <v>0</v>
      </c>
      <c r="T352" s="766"/>
      <c r="U352" s="735">
        <f ca="1">SUM(U332,U338,U344,U350)</f>
        <v>0</v>
      </c>
      <c r="V352" s="735"/>
      <c r="W352" s="735">
        <f ca="1">SUM(W332,W338,W344,W350)</f>
        <v>0</v>
      </c>
      <c r="X352" s="735"/>
      <c r="Y352" s="735">
        <f ca="1">SUM(Y332,Y338,Y344,Y350)</f>
        <v>0</v>
      </c>
      <c r="Z352" s="735"/>
      <c r="AA352" s="238"/>
    </row>
    <row r="353" spans="1:29" s="231" customFormat="1" ht="13.5" hidden="1" customHeight="1">
      <c r="A353" s="688"/>
      <c r="B353" s="298"/>
      <c r="C353" s="696" t="s">
        <v>14</v>
      </c>
      <c r="D353" s="685"/>
      <c r="E353" s="685"/>
      <c r="F353" s="685"/>
      <c r="G353" s="685"/>
      <c r="H353" s="685"/>
      <c r="I353" s="685"/>
      <c r="J353" s="685"/>
      <c r="K353" s="685"/>
      <c r="L353" s="685"/>
      <c r="M353" s="685"/>
      <c r="N353" s="686"/>
      <c r="O353" s="736">
        <f ca="1">SUM(O333,O339,O345,O351)</f>
        <v>0</v>
      </c>
      <c r="P353" s="736"/>
      <c r="Q353" s="736">
        <f ca="1">SUM(Q333,Q339,Q345,Q351)</f>
        <v>0</v>
      </c>
      <c r="R353" s="736"/>
      <c r="S353" s="736">
        <f ca="1">SUM(S333,S339,S345,S351)</f>
        <v>0</v>
      </c>
      <c r="T353" s="736"/>
      <c r="U353" s="736">
        <f ca="1">SUM(U333,U339,U345,U351)</f>
        <v>0</v>
      </c>
      <c r="V353" s="736"/>
      <c r="W353" s="736">
        <f ca="1">SUM(W333,W339,W345,W351)</f>
        <v>0</v>
      </c>
      <c r="X353" s="736"/>
      <c r="Y353" s="736">
        <f ca="1">SUM(Y333,Y339,Y345,Y351)</f>
        <v>0</v>
      </c>
      <c r="Z353" s="736"/>
      <c r="AA353" s="238"/>
    </row>
    <row r="354" spans="1:29" s="231" customFormat="1" ht="13.5" hidden="1" customHeight="1">
      <c r="A354" s="688"/>
      <c r="B354" s="687" t="s">
        <v>164</v>
      </c>
      <c r="C354" s="677" t="s">
        <v>408</v>
      </c>
      <c r="D354" s="678"/>
      <c r="E354" s="678"/>
      <c r="F354" s="678"/>
      <c r="G354" s="678"/>
      <c r="H354" s="678"/>
      <c r="I354" s="678"/>
      <c r="J354" s="678"/>
      <c r="K354" s="678"/>
      <c r="L354" s="678"/>
      <c r="M354" s="678"/>
      <c r="N354" s="679"/>
      <c r="O354" s="767">
        <f ca="1">O317</f>
        <v>0</v>
      </c>
      <c r="P354" s="767"/>
      <c r="Q354" s="767">
        <f ca="1">Q317</f>
        <v>0</v>
      </c>
      <c r="R354" s="767"/>
      <c r="S354" s="767">
        <f ca="1">S317</f>
        <v>0</v>
      </c>
      <c r="T354" s="767"/>
      <c r="U354" s="768">
        <f ca="1">U317-7500</f>
        <v>-7500</v>
      </c>
      <c r="V354" s="768"/>
      <c r="W354" s="769"/>
      <c r="X354" s="769"/>
      <c r="Y354" s="769"/>
      <c r="Z354" s="769"/>
      <c r="AA354" s="238"/>
    </row>
    <row r="355" spans="1:29" s="238" customFormat="1" ht="13.5" hidden="1" customHeight="1">
      <c r="A355" s="688"/>
      <c r="B355" s="688"/>
      <c r="C355" s="293"/>
      <c r="D355" s="680" t="s">
        <v>14</v>
      </c>
      <c r="E355" s="681"/>
      <c r="F355" s="681"/>
      <c r="G355" s="681"/>
      <c r="H355" s="681"/>
      <c r="I355" s="681"/>
      <c r="J355" s="681"/>
      <c r="K355" s="681"/>
      <c r="L355" s="681"/>
      <c r="M355" s="681"/>
      <c r="N355" s="682"/>
      <c r="O355" s="772">
        <f ca="1">O319</f>
        <v>0</v>
      </c>
      <c r="P355" s="772"/>
      <c r="Q355" s="772">
        <f ca="1">Q319</f>
        <v>0</v>
      </c>
      <c r="R355" s="772"/>
      <c r="S355" s="772">
        <f ca="1">S319</f>
        <v>0</v>
      </c>
      <c r="T355" s="772"/>
      <c r="U355" s="772">
        <f ca="1">U319</f>
        <v>0</v>
      </c>
      <c r="V355" s="772"/>
      <c r="W355" s="770"/>
      <c r="X355" s="770"/>
      <c r="Y355" s="770"/>
      <c r="Z355" s="770"/>
    </row>
    <row r="356" spans="1:29" s="238" customFormat="1" ht="13.5" hidden="1" customHeight="1">
      <c r="A356" s="688"/>
      <c r="B356" s="688"/>
      <c r="C356" s="683" t="s">
        <v>409</v>
      </c>
      <c r="D356" s="657"/>
      <c r="E356" s="657"/>
      <c r="F356" s="657"/>
      <c r="G356" s="657"/>
      <c r="H356" s="657"/>
      <c r="I356" s="657"/>
      <c r="J356" s="657"/>
      <c r="K356" s="657"/>
      <c r="L356" s="657"/>
      <c r="M356" s="657"/>
      <c r="N356" s="658"/>
      <c r="O356" s="764">
        <f ca="1">O321</f>
        <v>0</v>
      </c>
      <c r="P356" s="764"/>
      <c r="Q356" s="764">
        <f ca="1">Q321</f>
        <v>0</v>
      </c>
      <c r="R356" s="764"/>
      <c r="S356" s="764">
        <f ca="1">S321</f>
        <v>0</v>
      </c>
      <c r="T356" s="764"/>
      <c r="U356" s="764">
        <f ca="1">U317-3000</f>
        <v>-3000</v>
      </c>
      <c r="V356" s="764"/>
      <c r="W356" s="770"/>
      <c r="X356" s="770"/>
      <c r="Y356" s="770"/>
      <c r="Z356" s="770"/>
    </row>
    <row r="357" spans="1:29" s="231" customFormat="1" ht="13.5" hidden="1" customHeight="1">
      <c r="A357" s="688"/>
      <c r="B357" s="688"/>
      <c r="C357" s="293"/>
      <c r="D357" s="680" t="s">
        <v>14</v>
      </c>
      <c r="E357" s="681"/>
      <c r="F357" s="681"/>
      <c r="G357" s="681"/>
      <c r="H357" s="681"/>
      <c r="I357" s="681"/>
      <c r="J357" s="681"/>
      <c r="K357" s="681"/>
      <c r="L357" s="681"/>
      <c r="M357" s="681"/>
      <c r="N357" s="682"/>
      <c r="O357" s="773">
        <f ca="1">O323</f>
        <v>0</v>
      </c>
      <c r="P357" s="773"/>
      <c r="Q357" s="773">
        <f ca="1">Q323</f>
        <v>0</v>
      </c>
      <c r="R357" s="773"/>
      <c r="S357" s="773">
        <f ca="1">S323</f>
        <v>0</v>
      </c>
      <c r="T357" s="773"/>
      <c r="U357" s="773">
        <f ca="1">U319</f>
        <v>0</v>
      </c>
      <c r="V357" s="773"/>
      <c r="W357" s="770"/>
      <c r="X357" s="770"/>
      <c r="Y357" s="770"/>
      <c r="Z357" s="770"/>
      <c r="AA357" s="238"/>
    </row>
    <row r="358" spans="1:29" s="231" customFormat="1" ht="13.5" hidden="1" customHeight="1">
      <c r="A358" s="688"/>
      <c r="B358" s="688"/>
      <c r="C358" s="683" t="s">
        <v>410</v>
      </c>
      <c r="D358" s="657"/>
      <c r="E358" s="657"/>
      <c r="F358" s="657"/>
      <c r="G358" s="657"/>
      <c r="H358" s="657"/>
      <c r="I358" s="657"/>
      <c r="J358" s="657"/>
      <c r="K358" s="657"/>
      <c r="L358" s="657"/>
      <c r="M358" s="657"/>
      <c r="N358" s="658"/>
      <c r="O358" s="764">
        <f ca="1">O325</f>
        <v>0</v>
      </c>
      <c r="P358" s="764"/>
      <c r="Q358" s="764">
        <f ca="1">Q325</f>
        <v>0</v>
      </c>
      <c r="R358" s="764"/>
      <c r="S358" s="764">
        <f ca="1">S325</f>
        <v>0</v>
      </c>
      <c r="T358" s="764"/>
      <c r="U358" s="764">
        <f ca="1">U325</f>
        <v>0</v>
      </c>
      <c r="V358" s="764"/>
      <c r="W358" s="770"/>
      <c r="X358" s="770"/>
      <c r="Y358" s="770"/>
      <c r="Z358" s="770"/>
      <c r="AA358" s="238"/>
    </row>
    <row r="359" spans="1:29" s="238" customFormat="1" ht="13.5" hidden="1" customHeight="1">
      <c r="A359" s="688"/>
      <c r="B359" s="688"/>
      <c r="C359" s="294"/>
      <c r="D359" s="684" t="s">
        <v>14</v>
      </c>
      <c r="E359" s="685"/>
      <c r="F359" s="685"/>
      <c r="G359" s="685"/>
      <c r="H359" s="685"/>
      <c r="I359" s="685"/>
      <c r="J359" s="685"/>
      <c r="K359" s="685"/>
      <c r="L359" s="685"/>
      <c r="M359" s="685"/>
      <c r="N359" s="686"/>
      <c r="O359" s="765">
        <f ca="1">O327</f>
        <v>0</v>
      </c>
      <c r="P359" s="765"/>
      <c r="Q359" s="765">
        <f ca="1">Q327</f>
        <v>0</v>
      </c>
      <c r="R359" s="765"/>
      <c r="S359" s="765">
        <f ca="1">S327</f>
        <v>0</v>
      </c>
      <c r="T359" s="765"/>
      <c r="U359" s="765">
        <f ca="1">U327</f>
        <v>0</v>
      </c>
      <c r="V359" s="765"/>
      <c r="W359" s="770"/>
      <c r="X359" s="770"/>
      <c r="Y359" s="770"/>
      <c r="Z359" s="770"/>
    </row>
    <row r="360" spans="1:29" s="238" customFormat="1" ht="13.5" hidden="1" customHeight="1">
      <c r="A360" s="688"/>
      <c r="B360" s="688"/>
      <c r="C360" s="690" t="s">
        <v>411</v>
      </c>
      <c r="D360" s="691"/>
      <c r="E360" s="691"/>
      <c r="F360" s="691"/>
      <c r="G360" s="691"/>
      <c r="H360" s="691"/>
      <c r="I360" s="691"/>
      <c r="J360" s="691"/>
      <c r="K360" s="692"/>
      <c r="L360" s="725" t="s">
        <v>130</v>
      </c>
      <c r="M360" s="726"/>
      <c r="N360" s="727"/>
      <c r="O360" s="759">
        <f>'在籍児童一覧（保育所）'!K240</f>
        <v>0</v>
      </c>
      <c r="P360" s="759"/>
      <c r="Q360" s="759">
        <f>'在籍児童一覧（保育所）'!M240</f>
        <v>0</v>
      </c>
      <c r="R360" s="759"/>
      <c r="S360" s="759">
        <f>'在籍児童一覧（保育所）'!O240</f>
        <v>0</v>
      </c>
      <c r="T360" s="759"/>
      <c r="U360" s="759">
        <f>'在籍児童一覧（保育所）'!Q240</f>
        <v>0</v>
      </c>
      <c r="V360" s="759"/>
      <c r="W360" s="770"/>
      <c r="X360" s="770"/>
      <c r="Y360" s="770"/>
      <c r="Z360" s="770"/>
    </row>
    <row r="361" spans="1:29" s="231" customFormat="1" ht="13.5" hidden="1" customHeight="1">
      <c r="A361" s="688"/>
      <c r="B361" s="688"/>
      <c r="C361" s="693"/>
      <c r="D361" s="694"/>
      <c r="E361" s="694"/>
      <c r="F361" s="694"/>
      <c r="G361" s="694"/>
      <c r="H361" s="694"/>
      <c r="I361" s="694"/>
      <c r="J361" s="694"/>
      <c r="K361" s="695"/>
      <c r="L361" s="760"/>
      <c r="M361" s="761"/>
      <c r="N361" s="762"/>
      <c r="O361" s="763">
        <f>'在籍児童一覧（保育所）'!K241</f>
        <v>0</v>
      </c>
      <c r="P361" s="763"/>
      <c r="Q361" s="763">
        <f>'在籍児童一覧（保育所）'!M241</f>
        <v>0</v>
      </c>
      <c r="R361" s="763"/>
      <c r="S361" s="763">
        <f>'在籍児童一覧（保育所）'!O241</f>
        <v>0</v>
      </c>
      <c r="T361" s="763"/>
      <c r="U361" s="763">
        <f>'在籍児童一覧（保育所）'!Q241</f>
        <v>0</v>
      </c>
      <c r="V361" s="763"/>
      <c r="W361" s="770"/>
      <c r="X361" s="770"/>
      <c r="Y361" s="770"/>
      <c r="Z361" s="770"/>
      <c r="AA361" s="238"/>
    </row>
    <row r="362" spans="1:29" s="231" customFormat="1" ht="13.5" hidden="1" customHeight="1">
      <c r="A362" s="688"/>
      <c r="B362" s="688"/>
      <c r="C362" s="683" t="s">
        <v>412</v>
      </c>
      <c r="D362" s="657"/>
      <c r="E362" s="657"/>
      <c r="F362" s="657"/>
      <c r="G362" s="657"/>
      <c r="H362" s="657"/>
      <c r="I362" s="657"/>
      <c r="J362" s="657"/>
      <c r="K362" s="657"/>
      <c r="L362" s="657"/>
      <c r="M362" s="657"/>
      <c r="N362" s="658"/>
      <c r="O362" s="735">
        <f ca="1">SUM(ROUNDDOWN(O354*O360,-1),ROUNDDOWN(O354*O361,-1))</f>
        <v>0</v>
      </c>
      <c r="P362" s="735"/>
      <c r="Q362" s="735">
        <f ca="1">SUM(ROUNDDOWN(Q354*Q360,-1),ROUNDDOWN(Q354*Q361,-1))</f>
        <v>0</v>
      </c>
      <c r="R362" s="735"/>
      <c r="S362" s="735">
        <f ca="1">SUM(ROUNDDOWN(S354*S360,-1),ROUNDDOWN(S354*S361,-1))</f>
        <v>0</v>
      </c>
      <c r="T362" s="735"/>
      <c r="U362" s="735">
        <f ca="1">SUM(ROUNDDOWN(U354*U360,-1),ROUNDDOWN(U354*U361,-1))</f>
        <v>0</v>
      </c>
      <c r="V362" s="735"/>
      <c r="W362" s="770"/>
      <c r="X362" s="770"/>
      <c r="Y362" s="770"/>
      <c r="Z362" s="770"/>
      <c r="AA362" s="238"/>
    </row>
    <row r="363" spans="1:29" s="238" customFormat="1" ht="13.5" hidden="1" customHeight="1">
      <c r="A363" s="688"/>
      <c r="B363" s="688"/>
      <c r="C363" s="295"/>
      <c r="D363" s="696" t="s">
        <v>14</v>
      </c>
      <c r="E363" s="685"/>
      <c r="F363" s="685"/>
      <c r="G363" s="685"/>
      <c r="H363" s="685"/>
      <c r="I363" s="685"/>
      <c r="J363" s="685"/>
      <c r="K363" s="685"/>
      <c r="L363" s="685"/>
      <c r="M363" s="685"/>
      <c r="N363" s="686"/>
      <c r="O363" s="736">
        <f ca="1">SUM(ROUNDDOWN(O355*O360,-1),ROUNDDOWN(O355*O361,-1))</f>
        <v>0</v>
      </c>
      <c r="P363" s="736"/>
      <c r="Q363" s="736">
        <f ca="1">SUM(ROUNDDOWN(Q355*Q360,-1),ROUNDDOWN(Q355*Q361,-1))</f>
        <v>0</v>
      </c>
      <c r="R363" s="736"/>
      <c r="S363" s="736">
        <f ca="1">SUM(ROUNDDOWN(S355*S360,-1),ROUNDDOWN(S355*S361,-1))</f>
        <v>0</v>
      </c>
      <c r="T363" s="736"/>
      <c r="U363" s="736">
        <f ca="1">SUM(ROUNDDOWN(U355*U360,-1),ROUNDDOWN(U355*U361,-1))</f>
        <v>0</v>
      </c>
      <c r="V363" s="736"/>
      <c r="W363" s="770"/>
      <c r="X363" s="770"/>
      <c r="Y363" s="770"/>
      <c r="Z363" s="770"/>
    </row>
    <row r="364" spans="1:29" s="238" customFormat="1" ht="13.5" hidden="1" customHeight="1">
      <c r="A364" s="688"/>
      <c r="B364" s="688"/>
      <c r="C364" s="697" t="s">
        <v>438</v>
      </c>
      <c r="D364" s="698"/>
      <c r="E364" s="698"/>
      <c r="F364" s="698"/>
      <c r="G364" s="698"/>
      <c r="H364" s="698"/>
      <c r="I364" s="698"/>
      <c r="J364" s="698"/>
      <c r="K364" s="699"/>
      <c r="L364" s="725" t="s">
        <v>130</v>
      </c>
      <c r="M364" s="726"/>
      <c r="N364" s="727"/>
      <c r="O364" s="759">
        <f>'在籍児童一覧（保育所）'!K242</f>
        <v>0</v>
      </c>
      <c r="P364" s="759"/>
      <c r="Q364" s="759">
        <f>'在籍児童一覧（保育所）'!M242</f>
        <v>0</v>
      </c>
      <c r="R364" s="759"/>
      <c r="S364" s="759">
        <f>'在籍児童一覧（保育所）'!O242</f>
        <v>0</v>
      </c>
      <c r="T364" s="759"/>
      <c r="U364" s="759">
        <f>'在籍児童一覧（保育所）'!Q242</f>
        <v>0</v>
      </c>
      <c r="V364" s="759"/>
      <c r="W364" s="770"/>
      <c r="X364" s="770"/>
      <c r="Y364" s="770"/>
      <c r="Z364" s="770"/>
    </row>
    <row r="365" spans="1:29" s="231" customFormat="1" ht="13.5" hidden="1" customHeight="1">
      <c r="A365" s="688"/>
      <c r="B365" s="688"/>
      <c r="C365" s="700"/>
      <c r="D365" s="701"/>
      <c r="E365" s="701"/>
      <c r="F365" s="701"/>
      <c r="G365" s="701"/>
      <c r="H365" s="701"/>
      <c r="I365" s="701"/>
      <c r="J365" s="701"/>
      <c r="K365" s="702"/>
      <c r="L365" s="728"/>
      <c r="M365" s="729"/>
      <c r="N365" s="730"/>
      <c r="O365" s="763">
        <f>'在籍児童一覧（保育所）'!K243</f>
        <v>0</v>
      </c>
      <c r="P365" s="763"/>
      <c r="Q365" s="763">
        <f>'在籍児童一覧（保育所）'!M243</f>
        <v>0</v>
      </c>
      <c r="R365" s="763"/>
      <c r="S365" s="763">
        <f>'在籍児童一覧（保育所）'!O243</f>
        <v>0</v>
      </c>
      <c r="T365" s="763"/>
      <c r="U365" s="763">
        <f>'在籍児童一覧（保育所）'!Q243</f>
        <v>0</v>
      </c>
      <c r="V365" s="763"/>
      <c r="W365" s="770"/>
      <c r="X365" s="770"/>
      <c r="Y365" s="770"/>
      <c r="Z365" s="770"/>
      <c r="AA365" s="238"/>
    </row>
    <row r="366" spans="1:29" s="231" customFormat="1" ht="13.5" hidden="1" customHeight="1">
      <c r="A366" s="688"/>
      <c r="B366" s="688"/>
      <c r="C366" s="703" t="s">
        <v>413</v>
      </c>
      <c r="D366" s="704"/>
      <c r="E366" s="704"/>
      <c r="F366" s="704"/>
      <c r="G366" s="704"/>
      <c r="H366" s="704"/>
      <c r="I366" s="704"/>
      <c r="J366" s="704"/>
      <c r="K366" s="704"/>
      <c r="L366" s="704"/>
      <c r="M366" s="704"/>
      <c r="N366" s="705"/>
      <c r="O366" s="735">
        <f ca="1">SUM(ROUNDDOWN(O356*O364,-1),ROUNDDOWN(O356*O365,-1))</f>
        <v>0</v>
      </c>
      <c r="P366" s="735"/>
      <c r="Q366" s="735">
        <f ca="1">SUM(ROUNDDOWN(Q356*Q364,-1),ROUNDDOWN(Q356*Q365,-1))</f>
        <v>0</v>
      </c>
      <c r="R366" s="735"/>
      <c r="S366" s="735">
        <f ca="1">SUM(ROUNDDOWN(S356*S364,-1),ROUNDDOWN(S356*S365,-1))</f>
        <v>0</v>
      </c>
      <c r="T366" s="735"/>
      <c r="U366" s="735">
        <f ca="1">SUM(ROUNDDOWN(U356*U364,-1),ROUNDDOWN(U356*U365,-1))</f>
        <v>0</v>
      </c>
      <c r="V366" s="735"/>
      <c r="W366" s="770"/>
      <c r="X366" s="770"/>
      <c r="Y366" s="770"/>
      <c r="Z366" s="770"/>
      <c r="AA366" s="238"/>
      <c r="AB366" s="238"/>
      <c r="AC366" s="238"/>
    </row>
    <row r="367" spans="1:29" s="238" customFormat="1" ht="13.5" hidden="1" customHeight="1">
      <c r="A367" s="688"/>
      <c r="B367" s="688"/>
      <c r="C367" s="296"/>
      <c r="D367" s="656" t="s">
        <v>14</v>
      </c>
      <c r="E367" s="657"/>
      <c r="F367" s="657"/>
      <c r="G367" s="657"/>
      <c r="H367" s="657"/>
      <c r="I367" s="657"/>
      <c r="J367" s="657"/>
      <c r="K367" s="657"/>
      <c r="L367" s="657"/>
      <c r="M367" s="657"/>
      <c r="N367" s="658"/>
      <c r="O367" s="736">
        <f ca="1">SUM(ROUNDDOWN(O357*O364,-1),ROUNDDOWN(O357*O365,-1))</f>
        <v>0</v>
      </c>
      <c r="P367" s="736"/>
      <c r="Q367" s="736">
        <f ca="1">SUM(ROUNDDOWN(Q357*Q364,-1),ROUNDDOWN(Q357*Q365,-1))</f>
        <v>0</v>
      </c>
      <c r="R367" s="736"/>
      <c r="S367" s="736">
        <f ca="1">SUM(ROUNDDOWN(S357*S364,-1),ROUNDDOWN(S357*S365,-1))</f>
        <v>0</v>
      </c>
      <c r="T367" s="736"/>
      <c r="U367" s="736">
        <f ca="1">SUM(ROUNDDOWN(U357*U364,-1),ROUNDDOWN(U357*U365,-1))</f>
        <v>0</v>
      </c>
      <c r="V367" s="736"/>
      <c r="W367" s="770"/>
      <c r="X367" s="770"/>
      <c r="Y367" s="770"/>
      <c r="Z367" s="770"/>
    </row>
    <row r="368" spans="1:29" s="238" customFormat="1" ht="13.5" hidden="1" customHeight="1">
      <c r="A368" s="688"/>
      <c r="B368" s="688"/>
      <c r="C368" s="706" t="s">
        <v>439</v>
      </c>
      <c r="D368" s="707"/>
      <c r="E368" s="707"/>
      <c r="F368" s="707"/>
      <c r="G368" s="707"/>
      <c r="H368" s="707"/>
      <c r="I368" s="707"/>
      <c r="J368" s="707"/>
      <c r="K368" s="708"/>
      <c r="L368" s="725" t="s">
        <v>130</v>
      </c>
      <c r="M368" s="726"/>
      <c r="N368" s="727"/>
      <c r="O368" s="759">
        <f>'在籍児童一覧（保育所）'!K244</f>
        <v>0</v>
      </c>
      <c r="P368" s="759"/>
      <c r="Q368" s="759">
        <f>'在籍児童一覧（保育所）'!M244</f>
        <v>0</v>
      </c>
      <c r="R368" s="759"/>
      <c r="S368" s="759">
        <f>'在籍児童一覧（保育所）'!O244</f>
        <v>0</v>
      </c>
      <c r="T368" s="759"/>
      <c r="U368" s="759">
        <f>'在籍児童一覧（保育所）'!Q244</f>
        <v>0</v>
      </c>
      <c r="V368" s="759"/>
      <c r="W368" s="770"/>
      <c r="X368" s="770"/>
      <c r="Y368" s="770"/>
      <c r="Z368" s="770"/>
    </row>
    <row r="369" spans="1:27" s="231" customFormat="1" ht="13.5" hidden="1" customHeight="1">
      <c r="A369" s="688"/>
      <c r="B369" s="688"/>
      <c r="C369" s="693"/>
      <c r="D369" s="694"/>
      <c r="E369" s="694"/>
      <c r="F369" s="694"/>
      <c r="G369" s="694"/>
      <c r="H369" s="694"/>
      <c r="I369" s="694"/>
      <c r="J369" s="694"/>
      <c r="K369" s="695"/>
      <c r="L369" s="728"/>
      <c r="M369" s="729"/>
      <c r="N369" s="730"/>
      <c r="O369" s="763">
        <f>'在籍児童一覧（保育所）'!K245</f>
        <v>0</v>
      </c>
      <c r="P369" s="763"/>
      <c r="Q369" s="763">
        <f>'在籍児童一覧（保育所）'!M245</f>
        <v>0</v>
      </c>
      <c r="R369" s="763"/>
      <c r="S369" s="763">
        <f>'在籍児童一覧（保育所）'!O245</f>
        <v>0</v>
      </c>
      <c r="T369" s="763"/>
      <c r="U369" s="763">
        <f>'在籍児童一覧（保育所）'!Q245</f>
        <v>0</v>
      </c>
      <c r="V369" s="763"/>
      <c r="W369" s="770"/>
      <c r="X369" s="770"/>
      <c r="Y369" s="770"/>
      <c r="Z369" s="770"/>
      <c r="AA369" s="238"/>
    </row>
    <row r="370" spans="1:27" s="231" customFormat="1" ht="13.5" hidden="1" customHeight="1">
      <c r="A370" s="688"/>
      <c r="B370" s="688"/>
      <c r="C370" s="709" t="s">
        <v>414</v>
      </c>
      <c r="D370" s="710"/>
      <c r="E370" s="710"/>
      <c r="F370" s="710"/>
      <c r="G370" s="710"/>
      <c r="H370" s="710"/>
      <c r="I370" s="710"/>
      <c r="J370" s="710"/>
      <c r="K370" s="710"/>
      <c r="L370" s="710"/>
      <c r="M370" s="710"/>
      <c r="N370" s="711"/>
      <c r="O370" s="735">
        <f ca="1">SUM(ROUNDDOWN(O354*O368,-1),ROUNDDOWN(O354*O369,-1),IF(O368&lt;1,0,O358),IF(O369&lt;1,0,O358))</f>
        <v>0</v>
      </c>
      <c r="P370" s="735"/>
      <c r="Q370" s="735">
        <f ca="1">SUM(ROUNDDOWN(Q354*Q368,-1),ROUNDDOWN(Q354*Q369,-1),IF(Q368&lt;1,0,Q358),IF(Q369&lt;1,0,Q358))</f>
        <v>0</v>
      </c>
      <c r="R370" s="735"/>
      <c r="S370" s="735">
        <f ca="1">SUM(ROUNDDOWN(S354*S368,-1),ROUNDDOWN(S354*S369,-1),IF(S368&lt;1,0,S358),IF(S369&lt;1,0,S358))</f>
        <v>0</v>
      </c>
      <c r="T370" s="735"/>
      <c r="U370" s="735">
        <f ca="1">SUM(ROUNDDOWN(U354*U368,-1),ROUNDDOWN(U354*U369,-1),IF(U368&lt;1,0,U358),IF(U369&lt;1,0,U358))</f>
        <v>0</v>
      </c>
      <c r="V370" s="735"/>
      <c r="W370" s="770"/>
      <c r="X370" s="770"/>
      <c r="Y370" s="770"/>
      <c r="Z370" s="770"/>
      <c r="AA370" s="238"/>
    </row>
    <row r="371" spans="1:27" s="231" customFormat="1" ht="13.5" hidden="1" customHeight="1">
      <c r="A371" s="688"/>
      <c r="B371" s="688"/>
      <c r="C371" s="297"/>
      <c r="D371" s="712" t="s">
        <v>14</v>
      </c>
      <c r="E371" s="657"/>
      <c r="F371" s="657"/>
      <c r="G371" s="657"/>
      <c r="H371" s="657"/>
      <c r="I371" s="657"/>
      <c r="J371" s="657"/>
      <c r="K371" s="657"/>
      <c r="L371" s="657"/>
      <c r="M371" s="657"/>
      <c r="N371" s="658"/>
      <c r="O371" s="736">
        <f ca="1">SUM(ROUNDDOWN(O355*O368,-1),ROUNDDOWN(O355*O369,-1),IF(O368&lt;1,0,O359),IF(O369&lt;1,0,O359))</f>
        <v>0</v>
      </c>
      <c r="P371" s="736"/>
      <c r="Q371" s="736">
        <f ca="1">SUM(ROUNDDOWN(Q355*Q368,-1),ROUNDDOWN(Q355*Q369,-1),IF(Q368&lt;1,0,Q359),IF(Q369&lt;1,0,Q359))</f>
        <v>0</v>
      </c>
      <c r="R371" s="736"/>
      <c r="S371" s="736">
        <f ca="1">SUM(ROUNDDOWN(S355*S368,-1),ROUNDDOWN(S355*S369,-1),IF(S368&lt;1,0,S359),IF(S369&lt;1,0,S359))</f>
        <v>0</v>
      </c>
      <c r="T371" s="736"/>
      <c r="U371" s="736">
        <f ca="1">SUM(ROUNDDOWN(U355*U368,-1),ROUNDDOWN(U355*U369,-1),IF(U368&lt;1,0,U359),IF(U369&lt;1,0,U359))</f>
        <v>0</v>
      </c>
      <c r="V371" s="736"/>
      <c r="W371" s="770"/>
      <c r="X371" s="770"/>
      <c r="Y371" s="770"/>
      <c r="Z371" s="770"/>
      <c r="AA371" s="238"/>
    </row>
    <row r="372" spans="1:27" s="231" customFormat="1" ht="13.5" hidden="1" customHeight="1">
      <c r="A372" s="688"/>
      <c r="B372" s="688"/>
      <c r="C372" s="713" t="s">
        <v>436</v>
      </c>
      <c r="D372" s="714"/>
      <c r="E372" s="714"/>
      <c r="F372" s="714"/>
      <c r="G372" s="714"/>
      <c r="H372" s="714"/>
      <c r="I372" s="714"/>
      <c r="J372" s="714"/>
      <c r="K372" s="715"/>
      <c r="L372" s="725" t="s">
        <v>130</v>
      </c>
      <c r="M372" s="726"/>
      <c r="N372" s="727"/>
      <c r="O372" s="759">
        <f>'在籍児童一覧（保育所）'!K246</f>
        <v>0</v>
      </c>
      <c r="P372" s="759"/>
      <c r="Q372" s="759">
        <f>'在籍児童一覧（保育所）'!M246</f>
        <v>0</v>
      </c>
      <c r="R372" s="759"/>
      <c r="S372" s="759">
        <f>'在籍児童一覧（保育所）'!O246</f>
        <v>0</v>
      </c>
      <c r="T372" s="759"/>
      <c r="U372" s="759">
        <f>'在籍児童一覧（保育所）'!Q246</f>
        <v>0</v>
      </c>
      <c r="V372" s="759"/>
      <c r="W372" s="770"/>
      <c r="X372" s="770"/>
      <c r="Y372" s="770"/>
      <c r="Z372" s="770"/>
      <c r="AA372" s="238"/>
    </row>
    <row r="373" spans="1:27" s="300" customFormat="1" ht="13.5" hidden="1" customHeight="1">
      <c r="A373" s="688"/>
      <c r="B373" s="688"/>
      <c r="C373" s="716"/>
      <c r="D373" s="717"/>
      <c r="E373" s="717"/>
      <c r="F373" s="717"/>
      <c r="G373" s="717"/>
      <c r="H373" s="717"/>
      <c r="I373" s="717"/>
      <c r="J373" s="717"/>
      <c r="K373" s="718"/>
      <c r="L373" s="728"/>
      <c r="M373" s="729"/>
      <c r="N373" s="730"/>
      <c r="O373" s="763">
        <f>'在籍児童一覧（保育所）'!K247</f>
        <v>0</v>
      </c>
      <c r="P373" s="763"/>
      <c r="Q373" s="763">
        <f>'在籍児童一覧（保育所）'!M247</f>
        <v>0</v>
      </c>
      <c r="R373" s="763"/>
      <c r="S373" s="763">
        <f>'在籍児童一覧（保育所）'!O247</f>
        <v>0</v>
      </c>
      <c r="T373" s="763"/>
      <c r="U373" s="763">
        <f>'在籍児童一覧（保育所）'!Q247</f>
        <v>0</v>
      </c>
      <c r="V373" s="763"/>
      <c r="W373" s="770"/>
      <c r="X373" s="770"/>
      <c r="Y373" s="770"/>
      <c r="Z373" s="770"/>
    </row>
    <row r="374" spans="1:27" s="231" customFormat="1" ht="13.5" hidden="1" customHeight="1">
      <c r="A374" s="688"/>
      <c r="B374" s="688"/>
      <c r="C374" s="709" t="s">
        <v>415</v>
      </c>
      <c r="D374" s="710"/>
      <c r="E374" s="710"/>
      <c r="F374" s="710"/>
      <c r="G374" s="710"/>
      <c r="H374" s="710"/>
      <c r="I374" s="710"/>
      <c r="J374" s="710"/>
      <c r="K374" s="710"/>
      <c r="L374" s="710"/>
      <c r="M374" s="710"/>
      <c r="N374" s="711"/>
      <c r="O374" s="735">
        <f ca="1">SUM(ROUNDDOWN(O356*O372,-1),ROUNDDOWN(O356*O373,-1),IF(O372&lt;1,0,O358),IF(O373&lt;1,0,O358))</f>
        <v>0</v>
      </c>
      <c r="P374" s="735"/>
      <c r="Q374" s="735">
        <f ca="1">SUM(ROUNDDOWN(Q356*Q372,-1),ROUNDDOWN(Q356*Q373,-1),IF(Q372&lt;1,0,Q358),IF(Q373&lt;1,0,Q358))</f>
        <v>0</v>
      </c>
      <c r="R374" s="735"/>
      <c r="S374" s="735">
        <f ca="1">SUM(ROUNDDOWN(S356*S372,-1),ROUNDDOWN(S356*S373,-1),IF(S372&lt;1,0,S358),IF(S373&lt;1,0,S358))</f>
        <v>0</v>
      </c>
      <c r="T374" s="735"/>
      <c r="U374" s="735">
        <f ca="1">SUM(ROUNDDOWN(U356*U372,-1),ROUNDDOWN(U356*U373,-1),IF(U372&lt;1,0,U358),IF(U373&lt;1,0,U358))</f>
        <v>0</v>
      </c>
      <c r="V374" s="735"/>
      <c r="W374" s="770"/>
      <c r="X374" s="770"/>
      <c r="Y374" s="770"/>
      <c r="Z374" s="770"/>
    </row>
    <row r="375" spans="1:27" s="231" customFormat="1" ht="13.5" hidden="1" customHeight="1">
      <c r="A375" s="688"/>
      <c r="B375" s="688"/>
      <c r="C375" s="297"/>
      <c r="D375" s="719" t="s">
        <v>14</v>
      </c>
      <c r="E375" s="720"/>
      <c r="F375" s="720"/>
      <c r="G375" s="720"/>
      <c r="H375" s="720"/>
      <c r="I375" s="720"/>
      <c r="J375" s="720"/>
      <c r="K375" s="720"/>
      <c r="L375" s="720"/>
      <c r="M375" s="720"/>
      <c r="N375" s="721"/>
      <c r="O375" s="736">
        <f ca="1">SUM(ROUNDDOWN(O357*O372,-1),ROUNDDOWN(O357*O373,-1),IF(O372&lt;1,0,O359),IF(O373&lt;1,0,O359))</f>
        <v>0</v>
      </c>
      <c r="P375" s="736"/>
      <c r="Q375" s="736">
        <f ca="1">SUM(ROUNDDOWN(Q357*Q372,-1),ROUNDDOWN(Q357*Q373,-1),IF(Q372&lt;1,0,Q359),IF(Q373&lt;1,0,Q359))</f>
        <v>0</v>
      </c>
      <c r="R375" s="736"/>
      <c r="S375" s="736">
        <f ca="1">SUM(ROUNDDOWN(S357*S372,-1),ROUNDDOWN(S357*S373,-1),IF(S372&lt;1,0,S359),IF(S373&lt;1,0,S359))</f>
        <v>0</v>
      </c>
      <c r="T375" s="736"/>
      <c r="U375" s="736">
        <f ca="1">SUM(ROUNDDOWN(U357*U372,-1),ROUNDDOWN(U357*U373,-1),IF(U372&lt;1,0,U359),IF(U373&lt;1,0,U359))</f>
        <v>0</v>
      </c>
      <c r="V375" s="736"/>
      <c r="W375" s="770"/>
      <c r="X375" s="770"/>
      <c r="Y375" s="770"/>
      <c r="Z375" s="770"/>
    </row>
    <row r="376" spans="1:27" s="231" customFormat="1" ht="13.5" hidden="1" customHeight="1">
      <c r="A376" s="688"/>
      <c r="B376" s="688"/>
      <c r="C376" s="722" t="s">
        <v>131</v>
      </c>
      <c r="D376" s="723"/>
      <c r="E376" s="723"/>
      <c r="F376" s="723"/>
      <c r="G376" s="723"/>
      <c r="H376" s="723"/>
      <c r="I376" s="723"/>
      <c r="J376" s="723"/>
      <c r="K376" s="723"/>
      <c r="L376" s="723"/>
      <c r="M376" s="723"/>
      <c r="N376" s="724"/>
      <c r="O376" s="735">
        <f ca="1">SUM(O362,O366,O370,O374)</f>
        <v>0</v>
      </c>
      <c r="P376" s="735"/>
      <c r="Q376" s="735">
        <f t="shared" ref="Q376:Q377" ca="1" si="120">SUM(Q362,Q366,Q370,Q374)</f>
        <v>0</v>
      </c>
      <c r="R376" s="735"/>
      <c r="S376" s="735">
        <f t="shared" ref="S376:S377" ca="1" si="121">SUM(S362,S366,S370,S374)</f>
        <v>0</v>
      </c>
      <c r="T376" s="735"/>
      <c r="U376" s="735">
        <f t="shared" ref="U376:U377" ca="1" si="122">SUM(U362,U366,U370,U374)</f>
        <v>0</v>
      </c>
      <c r="V376" s="735"/>
      <c r="W376" s="770"/>
      <c r="X376" s="770"/>
      <c r="Y376" s="770"/>
      <c r="Z376" s="770"/>
    </row>
    <row r="377" spans="1:27" s="231" customFormat="1" ht="13.5" hidden="1" customHeight="1">
      <c r="A377" s="689"/>
      <c r="B377" s="689"/>
      <c r="C377" s="295"/>
      <c r="D377" s="696" t="s">
        <v>14</v>
      </c>
      <c r="E377" s="685"/>
      <c r="F377" s="685"/>
      <c r="G377" s="685"/>
      <c r="H377" s="685"/>
      <c r="I377" s="685"/>
      <c r="J377" s="685"/>
      <c r="K377" s="685"/>
      <c r="L377" s="685"/>
      <c r="M377" s="685"/>
      <c r="N377" s="686"/>
      <c r="O377" s="736">
        <f t="shared" ref="O377" ca="1" si="123">SUM(O363,O367,O371,O375)</f>
        <v>0</v>
      </c>
      <c r="P377" s="736"/>
      <c r="Q377" s="736">
        <f t="shared" ca="1" si="120"/>
        <v>0</v>
      </c>
      <c r="R377" s="736"/>
      <c r="S377" s="736">
        <f t="shared" ca="1" si="121"/>
        <v>0</v>
      </c>
      <c r="T377" s="736"/>
      <c r="U377" s="736">
        <f t="shared" ca="1" si="122"/>
        <v>0</v>
      </c>
      <c r="V377" s="736"/>
      <c r="W377" s="771"/>
      <c r="X377" s="771"/>
      <c r="Y377" s="771"/>
      <c r="Z377" s="771"/>
    </row>
    <row r="378" spans="1:27" s="231" customFormat="1" ht="13.5" customHeight="1">
      <c r="A378" s="301"/>
      <c r="B378" s="301"/>
      <c r="C378" s="301"/>
      <c r="D378" s="301"/>
      <c r="E378" s="301"/>
      <c r="F378" s="301"/>
      <c r="G378" s="301"/>
      <c r="H378" s="301"/>
      <c r="I378" s="302"/>
      <c r="J378" s="302"/>
      <c r="K378" s="302"/>
      <c r="L378" s="302"/>
      <c r="M378" s="302"/>
      <c r="N378" s="302"/>
      <c r="O378" s="302"/>
      <c r="P378" s="302"/>
      <c r="Q378" s="302"/>
      <c r="R378" s="302"/>
      <c r="S378" s="302"/>
      <c r="T378" s="302"/>
      <c r="U378" s="302"/>
      <c r="V378" s="302"/>
      <c r="W378" s="302"/>
      <c r="X378" s="302"/>
      <c r="Y378" s="302"/>
      <c r="Z378" s="302"/>
    </row>
    <row r="379" spans="1:27" s="231" customFormat="1" ht="13.5" customHeight="1">
      <c r="A379" s="943" t="s">
        <v>132</v>
      </c>
      <c r="B379" s="944"/>
      <c r="C379" s="944"/>
      <c r="D379" s="944"/>
      <c r="E379" s="944"/>
      <c r="F379" s="944"/>
      <c r="G379" s="944"/>
      <c r="H379" s="944"/>
      <c r="I379" s="944"/>
      <c r="J379" s="944"/>
      <c r="K379" s="944"/>
      <c r="L379" s="944"/>
      <c r="M379" s="944"/>
      <c r="N379" s="945"/>
      <c r="O379" s="941">
        <f ca="1">SUM(O221,O229,O290,O314)</f>
        <v>0</v>
      </c>
      <c r="P379" s="942"/>
      <c r="Q379" s="941">
        <f ca="1">SUM(Q221,Q229,Q290,Q314)</f>
        <v>0</v>
      </c>
      <c r="R379" s="942"/>
      <c r="S379" s="941">
        <f ca="1">SUM(S221,S229,S290,S314)</f>
        <v>0</v>
      </c>
      <c r="T379" s="942"/>
      <c r="U379" s="766">
        <f ca="1">SUM(U221,U229,U290,U314)</f>
        <v>0</v>
      </c>
      <c r="V379" s="766"/>
      <c r="W379" s="766">
        <f ca="1">SUM(W221,W290)</f>
        <v>0</v>
      </c>
      <c r="X379" s="766"/>
      <c r="Y379" s="941">
        <f ca="1">SUM(Y221,Y290)</f>
        <v>0</v>
      </c>
      <c r="Z379" s="942"/>
    </row>
    <row r="380" spans="1:27" s="231" customFormat="1" ht="13.5" customHeight="1">
      <c r="A380" s="292"/>
      <c r="B380" s="696" t="s">
        <v>14</v>
      </c>
      <c r="C380" s="685"/>
      <c r="D380" s="685"/>
      <c r="E380" s="685"/>
      <c r="F380" s="685"/>
      <c r="G380" s="685"/>
      <c r="H380" s="685"/>
      <c r="I380" s="685"/>
      <c r="J380" s="685"/>
      <c r="K380" s="685"/>
      <c r="L380" s="685"/>
      <c r="M380" s="685"/>
      <c r="N380" s="686"/>
      <c r="O380" s="910">
        <f ca="1">SUM(O222,O230,O291,O315)</f>
        <v>0</v>
      </c>
      <c r="P380" s="911"/>
      <c r="Q380" s="910">
        <f ca="1">SUM(Q222,Q230,Q291,Q315)</f>
        <v>0</v>
      </c>
      <c r="R380" s="911"/>
      <c r="S380" s="910">
        <f ca="1">SUM(S222,S230,S291,S315)</f>
        <v>0</v>
      </c>
      <c r="T380" s="911"/>
      <c r="U380" s="736">
        <f ca="1">SUM(U222,U230,U291,U315)</f>
        <v>0</v>
      </c>
      <c r="V380" s="736"/>
      <c r="W380" s="736">
        <f ca="1">SUM(W222,W291)</f>
        <v>0</v>
      </c>
      <c r="X380" s="736"/>
      <c r="Y380" s="910">
        <f ca="1">SUM(Y222,Y291)</f>
        <v>0</v>
      </c>
      <c r="Z380" s="911"/>
    </row>
    <row r="381" spans="1:27" s="231" customFormat="1" ht="13.5" hidden="1" customHeight="1">
      <c r="A381" s="1371" t="s">
        <v>376</v>
      </c>
      <c r="B381" s="943" t="s">
        <v>132</v>
      </c>
      <c r="C381" s="678"/>
      <c r="D381" s="678"/>
      <c r="E381" s="678"/>
      <c r="F381" s="678"/>
      <c r="G381" s="678"/>
      <c r="H381" s="678"/>
      <c r="I381" s="678"/>
      <c r="J381" s="678"/>
      <c r="K381" s="678"/>
      <c r="L381" s="678"/>
      <c r="M381" s="678"/>
      <c r="N381" s="679"/>
      <c r="O381" s="941">
        <f ca="1">SUM(O243,O251,O352,O376)</f>
        <v>0</v>
      </c>
      <c r="P381" s="942"/>
      <c r="Q381" s="941">
        <f t="shared" ref="Q381" ca="1" si="124">SUM(Q243,Q251,Q352,Q376)</f>
        <v>0</v>
      </c>
      <c r="R381" s="942"/>
      <c r="S381" s="941">
        <f t="shared" ref="S381" ca="1" si="125">SUM(S243,S251,S352,S376)</f>
        <v>0</v>
      </c>
      <c r="T381" s="942"/>
      <c r="U381" s="766">
        <f t="shared" ref="U381" ca="1" si="126">SUM(U243,U251,U352,U376)</f>
        <v>0</v>
      </c>
      <c r="V381" s="766"/>
      <c r="W381" s="766">
        <f ca="1">SUM(W243,W352)</f>
        <v>0</v>
      </c>
      <c r="X381" s="766"/>
      <c r="Y381" s="941">
        <f ca="1">SUM(Y243,Y352)</f>
        <v>0</v>
      </c>
      <c r="Z381" s="942"/>
    </row>
    <row r="382" spans="1:27" s="231" customFormat="1" ht="13.5" hidden="1" customHeight="1">
      <c r="A382" s="1372"/>
      <c r="B382" s="292"/>
      <c r="C382" s="696" t="s">
        <v>14</v>
      </c>
      <c r="D382" s="685"/>
      <c r="E382" s="685"/>
      <c r="F382" s="685"/>
      <c r="G382" s="685"/>
      <c r="H382" s="685"/>
      <c r="I382" s="685"/>
      <c r="J382" s="685"/>
      <c r="K382" s="685"/>
      <c r="L382" s="685"/>
      <c r="M382" s="685"/>
      <c r="N382" s="686"/>
      <c r="O382" s="910">
        <f t="shared" ref="O382" ca="1" si="127">SUM(O244,O252,O353,O377)</f>
        <v>0</v>
      </c>
      <c r="P382" s="911"/>
      <c r="Q382" s="910">
        <f t="shared" ref="Q382" ca="1" si="128">SUM(Q244,Q252,Q353,Q377)</f>
        <v>0</v>
      </c>
      <c r="R382" s="911"/>
      <c r="S382" s="910">
        <f t="shared" ref="S382" ca="1" si="129">SUM(S244,S252,S353,S377)</f>
        <v>0</v>
      </c>
      <c r="T382" s="911"/>
      <c r="U382" s="736">
        <f t="shared" ref="U382" ca="1" si="130">SUM(U244,U252,U353,U377)</f>
        <v>0</v>
      </c>
      <c r="V382" s="736"/>
      <c r="W382" s="736">
        <f ca="1">SUM(W244,W353)</f>
        <v>0</v>
      </c>
      <c r="X382" s="736"/>
      <c r="Y382" s="910">
        <f ca="1">SUM(Y244,Y353)</f>
        <v>0</v>
      </c>
      <c r="Z382" s="911"/>
    </row>
    <row r="383" spans="1:27" s="231" customFormat="1" ht="13.5" customHeight="1">
      <c r="A383" s="238"/>
      <c r="B383" s="273"/>
      <c r="C383" s="273"/>
      <c r="D383" s="273"/>
      <c r="E383" s="273"/>
      <c r="F383" s="273"/>
      <c r="G383" s="273"/>
      <c r="H383" s="273"/>
      <c r="I383" s="273"/>
      <c r="J383" s="273"/>
      <c r="K383" s="273"/>
      <c r="L383" s="273"/>
      <c r="M383" s="273"/>
      <c r="N383" s="273"/>
      <c r="O383" s="286"/>
      <c r="P383" s="286"/>
      <c r="Q383" s="286"/>
      <c r="R383" s="286"/>
      <c r="S383" s="286"/>
      <c r="T383" s="286"/>
      <c r="U383" s="286"/>
      <c r="V383" s="286"/>
      <c r="W383" s="286"/>
      <c r="X383" s="286"/>
      <c r="Y383" s="286"/>
      <c r="Z383" s="303"/>
    </row>
    <row r="384" spans="1:27" s="231" customFormat="1" ht="13.5" customHeight="1">
      <c r="A384" s="943" t="s">
        <v>422</v>
      </c>
      <c r="B384" s="944"/>
      <c r="C384" s="944"/>
      <c r="D384" s="944"/>
      <c r="E384" s="944"/>
      <c r="F384" s="944"/>
      <c r="G384" s="944"/>
      <c r="H384" s="944"/>
      <c r="I384" s="647" t="s">
        <v>133</v>
      </c>
      <c r="J384" s="923"/>
      <c r="K384" s="648"/>
      <c r="L384" s="924">
        <f>IF(X82-U82&gt;=0,X82-U82+1,X82-U82+13)</f>
        <v>1</v>
      </c>
      <c r="M384" s="924"/>
      <c r="N384" s="925"/>
      <c r="O384" s="941">
        <f ca="1">SUM(O379,O381)*L384</f>
        <v>0</v>
      </c>
      <c r="P384" s="942"/>
      <c r="Q384" s="941">
        <f ca="1">SUM(Q379,Q381)*L384</f>
        <v>0</v>
      </c>
      <c r="R384" s="942"/>
      <c r="S384" s="941">
        <f ca="1">SUM(S379,S381)*L384</f>
        <v>0</v>
      </c>
      <c r="T384" s="942"/>
      <c r="U384" s="941">
        <f ca="1">SUM(U379,U381)*L384</f>
        <v>0</v>
      </c>
      <c r="V384" s="942"/>
      <c r="W384" s="941">
        <f ca="1">SUM(W379,W381)*L384</f>
        <v>0</v>
      </c>
      <c r="X384" s="942"/>
      <c r="Y384" s="941">
        <f ca="1">SUM(Y379,Y381)*L384</f>
        <v>0</v>
      </c>
      <c r="Z384" s="942"/>
    </row>
    <row r="385" spans="1:26" s="231" customFormat="1" ht="13.5" customHeight="1">
      <c r="A385" s="292"/>
      <c r="B385" s="696" t="s">
        <v>14</v>
      </c>
      <c r="C385" s="685"/>
      <c r="D385" s="685"/>
      <c r="E385" s="685"/>
      <c r="F385" s="685"/>
      <c r="G385" s="685"/>
      <c r="H385" s="685"/>
      <c r="I385" s="685"/>
      <c r="J385" s="685"/>
      <c r="K385" s="685"/>
      <c r="L385" s="685"/>
      <c r="M385" s="685"/>
      <c r="N385" s="686"/>
      <c r="O385" s="910">
        <f ca="1">SUM(O380,O382)*L384</f>
        <v>0</v>
      </c>
      <c r="P385" s="911"/>
      <c r="Q385" s="910">
        <f ca="1">SUM(Q380,Q382)*L384</f>
        <v>0</v>
      </c>
      <c r="R385" s="911"/>
      <c r="S385" s="910">
        <f ca="1">SUM(S380,S382)*L384</f>
        <v>0</v>
      </c>
      <c r="T385" s="911"/>
      <c r="U385" s="910">
        <f ca="1">SUM(U380,U382)*L384</f>
        <v>0</v>
      </c>
      <c r="V385" s="911"/>
      <c r="W385" s="910">
        <f ca="1">SUM(W380,W382)*L384</f>
        <v>0</v>
      </c>
      <c r="X385" s="911"/>
      <c r="Y385" s="910">
        <f ca="1">SUM(Y380,Y382)*L384</f>
        <v>0</v>
      </c>
      <c r="Z385" s="911"/>
    </row>
    <row r="386" spans="1:26" s="231" customFormat="1" ht="13.5" customHeight="1">
      <c r="A386" s="238"/>
      <c r="B386" s="273"/>
      <c r="C386" s="273"/>
      <c r="D386" s="273"/>
      <c r="E386" s="273"/>
      <c r="F386" s="273"/>
      <c r="G386" s="273"/>
      <c r="H386" s="273"/>
      <c r="I386" s="273"/>
      <c r="J386" s="273"/>
      <c r="K386" s="273"/>
      <c r="L386" s="273"/>
      <c r="M386" s="273"/>
      <c r="N386" s="273"/>
      <c r="O386" s="304"/>
      <c r="P386" s="304"/>
      <c r="Q386" s="304"/>
      <c r="R386" s="304"/>
      <c r="S386" s="304"/>
      <c r="T386" s="304"/>
      <c r="U386" s="304"/>
      <c r="V386" s="304"/>
      <c r="W386" s="304"/>
      <c r="X386" s="304"/>
      <c r="Y386" s="304"/>
      <c r="Z386" s="304"/>
    </row>
    <row r="387" spans="1:26" s="231" customFormat="1" ht="13.5" hidden="1" customHeight="1">
      <c r="A387" s="946" t="s">
        <v>418</v>
      </c>
      <c r="B387" s="947"/>
      <c r="C387" s="947"/>
      <c r="D387" s="947"/>
      <c r="E387" s="947"/>
      <c r="F387" s="947"/>
      <c r="G387" s="947"/>
      <c r="H387" s="948"/>
      <c r="I387" s="949">
        <v>0</v>
      </c>
      <c r="J387" s="949"/>
      <c r="K387" s="949"/>
      <c r="L387" s="949"/>
      <c r="M387" s="949"/>
      <c r="N387" s="949"/>
      <c r="O387" s="949"/>
      <c r="P387" s="949"/>
      <c r="Q387" s="949"/>
      <c r="R387" s="949"/>
      <c r="S387" s="949"/>
      <c r="T387" s="949"/>
      <c r="U387" s="949"/>
      <c r="V387" s="949"/>
      <c r="W387" s="949"/>
      <c r="X387" s="949"/>
      <c r="Y387" s="949"/>
      <c r="Z387" s="949"/>
    </row>
    <row r="388" spans="1:26" s="231" customFormat="1" ht="13.5" hidden="1" customHeight="1">
      <c r="A388" s="305"/>
      <c r="B388" s="273"/>
      <c r="C388" s="273"/>
      <c r="D388" s="273"/>
      <c r="E388" s="273"/>
      <c r="F388" s="273"/>
      <c r="G388" s="273"/>
      <c r="H388" s="273"/>
      <c r="I388" s="273"/>
      <c r="J388" s="273"/>
      <c r="K388" s="273"/>
      <c r="L388" s="273"/>
      <c r="M388" s="273"/>
      <c r="N388" s="273"/>
      <c r="O388" s="286"/>
      <c r="P388" s="286"/>
      <c r="Q388" s="286"/>
      <c r="R388" s="286"/>
      <c r="S388" s="286"/>
      <c r="T388" s="286"/>
      <c r="U388" s="286"/>
      <c r="V388" s="286"/>
      <c r="W388" s="286"/>
      <c r="X388" s="286"/>
      <c r="Y388" s="306"/>
      <c r="Z388" s="306"/>
    </row>
    <row r="389" spans="1:26" s="231" customFormat="1" ht="13.5" hidden="1" customHeight="1">
      <c r="A389" s="583" t="s">
        <v>423</v>
      </c>
      <c r="B389" s="723"/>
      <c r="C389" s="723"/>
      <c r="D389" s="723"/>
      <c r="E389" s="723"/>
      <c r="F389" s="723"/>
      <c r="G389" s="723"/>
      <c r="H389" s="939"/>
      <c r="I389" s="940">
        <v>0</v>
      </c>
      <c r="J389" s="940"/>
      <c r="K389" s="940"/>
      <c r="L389" s="940"/>
      <c r="M389" s="940"/>
      <c r="N389" s="940"/>
      <c r="O389" s="940"/>
      <c r="P389" s="940"/>
      <c r="Q389" s="940"/>
      <c r="R389" s="940"/>
      <c r="S389" s="940"/>
      <c r="T389" s="940"/>
      <c r="U389" s="940"/>
      <c r="V389" s="940"/>
      <c r="W389" s="940"/>
      <c r="X389" s="940"/>
      <c r="Y389" s="940"/>
      <c r="Z389" s="940"/>
    </row>
    <row r="390" spans="1:26" s="231" customFormat="1" ht="13.5" hidden="1" customHeight="1">
      <c r="A390" s="307"/>
      <c r="B390" s="308"/>
      <c r="C390" s="308"/>
      <c r="D390" s="308"/>
      <c r="E390" s="308"/>
      <c r="F390" s="308"/>
      <c r="G390" s="308"/>
      <c r="H390" s="308"/>
      <c r="I390" s="309"/>
      <c r="J390" s="309"/>
      <c r="K390" s="309"/>
      <c r="L390" s="309"/>
      <c r="M390" s="309"/>
      <c r="N390" s="309"/>
      <c r="O390" s="309"/>
      <c r="P390" s="309"/>
      <c r="Q390" s="309"/>
      <c r="R390" s="309"/>
      <c r="S390" s="309"/>
      <c r="T390" s="309"/>
      <c r="U390" s="309"/>
      <c r="V390" s="309"/>
      <c r="W390" s="309"/>
      <c r="X390" s="309"/>
      <c r="Y390" s="309"/>
      <c r="Z390" s="309"/>
    </row>
    <row r="391" spans="1:26" s="231" customFormat="1" ht="27" customHeight="1">
      <c r="A391" s="928" t="s">
        <v>134</v>
      </c>
      <c r="B391" s="928"/>
      <c r="C391" s="928"/>
      <c r="D391" s="928"/>
      <c r="E391" s="928"/>
      <c r="F391" s="928"/>
      <c r="G391" s="928"/>
      <c r="H391" s="928"/>
      <c r="I391" s="929">
        <f ca="1">SUM(O384:Z384)-I387-I389</f>
        <v>0</v>
      </c>
      <c r="J391" s="929"/>
      <c r="K391" s="929"/>
      <c r="L391" s="929"/>
      <c r="M391" s="929"/>
      <c r="N391" s="929"/>
      <c r="O391" s="929"/>
      <c r="P391" s="929"/>
      <c r="Q391" s="929"/>
      <c r="R391" s="929"/>
      <c r="S391" s="929"/>
      <c r="T391" s="929"/>
      <c r="U391" s="929"/>
      <c r="V391" s="929"/>
      <c r="W391" s="929"/>
      <c r="X391" s="929"/>
      <c r="Y391" s="929"/>
      <c r="Z391" s="929"/>
    </row>
  </sheetData>
  <mergeCells count="1711">
    <mergeCell ref="Q177:R177"/>
    <mergeCell ref="S177:T177"/>
    <mergeCell ref="U177:V177"/>
    <mergeCell ref="A129:A130"/>
    <mergeCell ref="I129:J130"/>
    <mergeCell ref="B128:H128"/>
    <mergeCell ref="I128:J128"/>
    <mergeCell ref="A162:A164"/>
    <mergeCell ref="Y156:Z156"/>
    <mergeCell ref="U152:X152"/>
    <mergeCell ref="K127:L127"/>
    <mergeCell ref="B134:H134"/>
    <mergeCell ref="O381:P381"/>
    <mergeCell ref="Q381:R381"/>
    <mergeCell ref="S381:T381"/>
    <mergeCell ref="U381:V381"/>
    <mergeCell ref="W381:X381"/>
    <mergeCell ref="Y381:Z381"/>
    <mergeCell ref="A381:A382"/>
    <mergeCell ref="B381:N381"/>
    <mergeCell ref="C382:N382"/>
    <mergeCell ref="U219:Z220"/>
    <mergeCell ref="U241:Z242"/>
    <mergeCell ref="U160:X160"/>
    <mergeCell ref="Y160:Z160"/>
    <mergeCell ref="O161:R161"/>
    <mergeCell ref="S161:T161"/>
    <mergeCell ref="U161:X161"/>
    <mergeCell ref="Y161:Z161"/>
    <mergeCell ref="M156:N161"/>
    <mergeCell ref="O156:R156"/>
    <mergeCell ref="A177:H177"/>
    <mergeCell ref="I177:L177"/>
    <mergeCell ref="M177:N177"/>
    <mergeCell ref="I181:J181"/>
    <mergeCell ref="K181:L181"/>
    <mergeCell ref="U168:X168"/>
    <mergeCell ref="Y168:Z168"/>
    <mergeCell ref="S163:T163"/>
    <mergeCell ref="B184:H184"/>
    <mergeCell ref="M184:N184"/>
    <mergeCell ref="B150:H151"/>
    <mergeCell ref="C152:H153"/>
    <mergeCell ref="A137:H137"/>
    <mergeCell ref="I137:L137"/>
    <mergeCell ref="C133:H133"/>
    <mergeCell ref="C154:H155"/>
    <mergeCell ref="A169:A170"/>
    <mergeCell ref="Y169:Z169"/>
    <mergeCell ref="K170:L170"/>
    <mergeCell ref="O170:R170"/>
    <mergeCell ref="S170:T170"/>
    <mergeCell ref="Y170:Z170"/>
    <mergeCell ref="O173:R173"/>
    <mergeCell ref="I179:L180"/>
    <mergeCell ref="I182:L183"/>
    <mergeCell ref="A156:A157"/>
    <mergeCell ref="K141:L141"/>
    <mergeCell ref="K142:L142"/>
    <mergeCell ref="K143:L143"/>
    <mergeCell ref="K138:L138"/>
    <mergeCell ref="M133:N133"/>
    <mergeCell ref="O177:P177"/>
    <mergeCell ref="I144:L144"/>
    <mergeCell ref="A119:A120"/>
    <mergeCell ref="B119:H120"/>
    <mergeCell ref="M119:N120"/>
    <mergeCell ref="O119:Z120"/>
    <mergeCell ref="I134:L134"/>
    <mergeCell ref="K154:L154"/>
    <mergeCell ref="M125:N125"/>
    <mergeCell ref="O125:T125"/>
    <mergeCell ref="U125:Z125"/>
    <mergeCell ref="M126:N126"/>
    <mergeCell ref="O126:T126"/>
    <mergeCell ref="U126:Z126"/>
    <mergeCell ref="M127:N127"/>
    <mergeCell ref="I123:J124"/>
    <mergeCell ref="I125:J127"/>
    <mergeCell ref="U150:X150"/>
    <mergeCell ref="Y150:Z150"/>
    <mergeCell ref="B121:B122"/>
    <mergeCell ref="K128:L128"/>
    <mergeCell ref="B129:H130"/>
    <mergeCell ref="U138:X138"/>
    <mergeCell ref="Y138:Z138"/>
    <mergeCell ref="M128:N128"/>
    <mergeCell ref="O128:Z128"/>
    <mergeCell ref="S139:T139"/>
    <mergeCell ref="M145:N145"/>
    <mergeCell ref="O145:Z145"/>
    <mergeCell ref="O131:Z131"/>
    <mergeCell ref="O132:Z132"/>
    <mergeCell ref="O129:Z130"/>
    <mergeCell ref="M129:N130"/>
    <mergeCell ref="K130:L130"/>
    <mergeCell ref="I185:L186"/>
    <mergeCell ref="C160:H161"/>
    <mergeCell ref="K160:L160"/>
    <mergeCell ref="S159:T159"/>
    <mergeCell ref="U159:X159"/>
    <mergeCell ref="Y159:Z159"/>
    <mergeCell ref="S157:T157"/>
    <mergeCell ref="U157:X157"/>
    <mergeCell ref="Y157:Z157"/>
    <mergeCell ref="K158:L158"/>
    <mergeCell ref="O158:R158"/>
    <mergeCell ref="S158:T158"/>
    <mergeCell ref="U158:X158"/>
    <mergeCell ref="Y158:Z158"/>
    <mergeCell ref="K159:L159"/>
    <mergeCell ref="O159:R159"/>
    <mergeCell ref="O184:Z184"/>
    <mergeCell ref="B169:H170"/>
    <mergeCell ref="K161:L161"/>
    <mergeCell ref="I156:J161"/>
    <mergeCell ref="C185:H185"/>
    <mergeCell ref="W177:X177"/>
    <mergeCell ref="O180:Z180"/>
    <mergeCell ref="K163:L163"/>
    <mergeCell ref="O163:R163"/>
    <mergeCell ref="I178:L178"/>
    <mergeCell ref="M169:N174"/>
    <mergeCell ref="U171:X171"/>
    <mergeCell ref="Y171:Z171"/>
    <mergeCell ref="K172:L172"/>
    <mergeCell ref="C167:H168"/>
    <mergeCell ref="I163:J168"/>
    <mergeCell ref="K97:L97"/>
    <mergeCell ref="I85:J86"/>
    <mergeCell ref="K85:L85"/>
    <mergeCell ref="K156:L156"/>
    <mergeCell ref="O157:R157"/>
    <mergeCell ref="U163:X163"/>
    <mergeCell ref="Y163:Z163"/>
    <mergeCell ref="K164:L164"/>
    <mergeCell ref="O164:R164"/>
    <mergeCell ref="S164:T164"/>
    <mergeCell ref="K157:L157"/>
    <mergeCell ref="C158:H159"/>
    <mergeCell ref="B158:B161"/>
    <mergeCell ref="B181:H181"/>
    <mergeCell ref="M181:N181"/>
    <mergeCell ref="O181:Z181"/>
    <mergeCell ref="O172:R172"/>
    <mergeCell ref="S172:T172"/>
    <mergeCell ref="U172:X172"/>
    <mergeCell ref="Y172:Z172"/>
    <mergeCell ref="C173:H174"/>
    <mergeCell ref="K173:L173"/>
    <mergeCell ref="I169:J174"/>
    <mergeCell ref="K169:L169"/>
    <mergeCell ref="O165:R165"/>
    <mergeCell ref="S165:T165"/>
    <mergeCell ref="U165:X165"/>
    <mergeCell ref="U170:X170"/>
    <mergeCell ref="O171:R171"/>
    <mergeCell ref="S171:T171"/>
    <mergeCell ref="U169:X169"/>
    <mergeCell ref="Y85:Z85"/>
    <mergeCell ref="Q84:R84"/>
    <mergeCell ref="L65:M65"/>
    <mergeCell ref="O65:P65"/>
    <mergeCell ref="B52:Z52"/>
    <mergeCell ref="B53:Z53"/>
    <mergeCell ref="G70:H70"/>
    <mergeCell ref="I70:J70"/>
    <mergeCell ref="K72:L72"/>
    <mergeCell ref="B144:H144"/>
    <mergeCell ref="K140:L140"/>
    <mergeCell ref="I145:L146"/>
    <mergeCell ref="I152:J155"/>
    <mergeCell ref="B145:B146"/>
    <mergeCell ref="C145:H145"/>
    <mergeCell ref="B140:B143"/>
    <mergeCell ref="O151:R151"/>
    <mergeCell ref="S151:T151"/>
    <mergeCell ref="S84:T84"/>
    <mergeCell ref="U84:V84"/>
    <mergeCell ref="G72:H72"/>
    <mergeCell ref="I72:J72"/>
    <mergeCell ref="A65:K65"/>
    <mergeCell ref="G71:H71"/>
    <mergeCell ref="I97:J98"/>
    <mergeCell ref="A85:A86"/>
    <mergeCell ref="B85:H86"/>
    <mergeCell ref="A92:A94"/>
    <mergeCell ref="A103:A104"/>
    <mergeCell ref="A123:A124"/>
    <mergeCell ref="A138:A139"/>
    <mergeCell ref="A150:A151"/>
    <mergeCell ref="C121:H121"/>
    <mergeCell ref="A71:B71"/>
    <mergeCell ref="C71:D71"/>
    <mergeCell ref="E71:F71"/>
    <mergeCell ref="O43:Z43"/>
    <mergeCell ref="E73:F73"/>
    <mergeCell ref="G73:H73"/>
    <mergeCell ref="I73:J73"/>
    <mergeCell ref="K73:L73"/>
    <mergeCell ref="A91:H91"/>
    <mergeCell ref="B35:G35"/>
    <mergeCell ref="O37:Z37"/>
    <mergeCell ref="O38:Z38"/>
    <mergeCell ref="A56:E56"/>
    <mergeCell ref="F56:P56"/>
    <mergeCell ref="A57:E57"/>
    <mergeCell ref="F57:P57"/>
    <mergeCell ref="A58:E58"/>
    <mergeCell ref="F58:P58"/>
    <mergeCell ref="O39:Z39"/>
    <mergeCell ref="B45:Z45"/>
    <mergeCell ref="B46:Z46"/>
    <mergeCell ref="B47:Z47"/>
    <mergeCell ref="B48:Z48"/>
    <mergeCell ref="B49:Z49"/>
    <mergeCell ref="K70:L70"/>
    <mergeCell ref="A66:K66"/>
    <mergeCell ref="L66:M66"/>
    <mergeCell ref="O66:P66"/>
    <mergeCell ref="A84:H84"/>
    <mergeCell ref="I84:L84"/>
    <mergeCell ref="M84:N84"/>
    <mergeCell ref="O84:P84"/>
    <mergeCell ref="W84:X84"/>
    <mergeCell ref="A67:K67"/>
    <mergeCell ref="L67:M67"/>
    <mergeCell ref="O67:P67"/>
    <mergeCell ref="A72:B72"/>
    <mergeCell ref="C72:D72"/>
    <mergeCell ref="E72:F72"/>
    <mergeCell ref="I37:N37"/>
    <mergeCell ref="I38:N38"/>
    <mergeCell ref="I39:N39"/>
    <mergeCell ref="A60:E60"/>
    <mergeCell ref="F60:P60"/>
    <mergeCell ref="A61:E61"/>
    <mergeCell ref="F61:P61"/>
    <mergeCell ref="A62:E62"/>
    <mergeCell ref="F62:P62"/>
    <mergeCell ref="I71:J71"/>
    <mergeCell ref="K71:L71"/>
    <mergeCell ref="A70:B70"/>
    <mergeCell ref="C70:D70"/>
    <mergeCell ref="E70:F70"/>
    <mergeCell ref="A59:E59"/>
    <mergeCell ref="F59:P59"/>
    <mergeCell ref="F37:H37"/>
    <mergeCell ref="F41:H41"/>
    <mergeCell ref="I41:N41"/>
    <mergeCell ref="O41:Z41"/>
    <mergeCell ref="I42:N42"/>
    <mergeCell ref="O42:Z42"/>
    <mergeCell ref="I43:N43"/>
    <mergeCell ref="A73:B73"/>
    <mergeCell ref="C73:D73"/>
    <mergeCell ref="T1:U1"/>
    <mergeCell ref="A3:Z3"/>
    <mergeCell ref="I4:J4"/>
    <mergeCell ref="B6:G6"/>
    <mergeCell ref="O9:Z9"/>
    <mergeCell ref="O11:Z11"/>
    <mergeCell ref="O12:Z12"/>
    <mergeCell ref="O13:Z13"/>
    <mergeCell ref="O14:Z14"/>
    <mergeCell ref="O15:Z15"/>
    <mergeCell ref="A17:Z18"/>
    <mergeCell ref="J20:T20"/>
    <mergeCell ref="N22:T22"/>
    <mergeCell ref="N23:T23"/>
    <mergeCell ref="N24:T24"/>
    <mergeCell ref="H9:N9"/>
    <mergeCell ref="H10:N10"/>
    <mergeCell ref="H11:N11"/>
    <mergeCell ref="H12:N12"/>
    <mergeCell ref="H13:N13"/>
    <mergeCell ref="H14:N14"/>
    <mergeCell ref="H15:N15"/>
    <mergeCell ref="O10:W10"/>
    <mergeCell ref="X10:Z10"/>
    <mergeCell ref="B27:E27"/>
    <mergeCell ref="B28:E28"/>
    <mergeCell ref="B29:E31"/>
    <mergeCell ref="F29:M30"/>
    <mergeCell ref="N29:O30"/>
    <mergeCell ref="F31:K31"/>
    <mergeCell ref="F27:X27"/>
    <mergeCell ref="Y84:Z84"/>
    <mergeCell ref="M97:N97"/>
    <mergeCell ref="K98:L98"/>
    <mergeCell ref="M98:N98"/>
    <mergeCell ref="I91:L91"/>
    <mergeCell ref="M91:N91"/>
    <mergeCell ref="O91:P91"/>
    <mergeCell ref="Q91:R91"/>
    <mergeCell ref="S91:T91"/>
    <mergeCell ref="U91:V91"/>
    <mergeCell ref="W91:X91"/>
    <mergeCell ref="Y91:Z91"/>
    <mergeCell ref="M96:N96"/>
    <mergeCell ref="F28:X28"/>
    <mergeCell ref="Q29:U30"/>
    <mergeCell ref="W29:X30"/>
    <mergeCell ref="Q31:T31"/>
    <mergeCell ref="U31:X31"/>
    <mergeCell ref="B33:E33"/>
    <mergeCell ref="L31:O31"/>
    <mergeCell ref="B32:E32"/>
    <mergeCell ref="F32:K32"/>
    <mergeCell ref="L32:N32"/>
    <mergeCell ref="O32:X32"/>
    <mergeCell ref="F33:X33"/>
    <mergeCell ref="K86:L86"/>
    <mergeCell ref="O86:R86"/>
    <mergeCell ref="S86:T86"/>
    <mergeCell ref="U86:X86"/>
    <mergeCell ref="Y86:Z86"/>
    <mergeCell ref="M85:N86"/>
    <mergeCell ref="O85:R85"/>
    <mergeCell ref="S85:T85"/>
    <mergeCell ref="U85:X85"/>
    <mergeCell ref="I92:J92"/>
    <mergeCell ref="K92:L92"/>
    <mergeCell ref="M92:Z92"/>
    <mergeCell ref="I93:J94"/>
    <mergeCell ref="K93:L93"/>
    <mergeCell ref="U93:X93"/>
    <mergeCell ref="Y93:Z93"/>
    <mergeCell ref="K94:L94"/>
    <mergeCell ref="O94:R94"/>
    <mergeCell ref="S94:T94"/>
    <mergeCell ref="U94:X94"/>
    <mergeCell ref="Y94:Z94"/>
    <mergeCell ref="M93:N94"/>
    <mergeCell ref="O93:R93"/>
    <mergeCell ref="S104:T104"/>
    <mergeCell ref="U104:X104"/>
    <mergeCell ref="Y104:Z104"/>
    <mergeCell ref="I105:J106"/>
    <mergeCell ref="K105:L105"/>
    <mergeCell ref="M105:N105"/>
    <mergeCell ref="O105:Z112"/>
    <mergeCell ref="K106:L106"/>
    <mergeCell ref="M106:N106"/>
    <mergeCell ref="I107:J108"/>
    <mergeCell ref="K107:L107"/>
    <mergeCell ref="M107:N107"/>
    <mergeCell ref="K108:L108"/>
    <mergeCell ref="I109:J110"/>
    <mergeCell ref="K109:L109"/>
    <mergeCell ref="M109:N109"/>
    <mergeCell ref="K110:L110"/>
    <mergeCell ref="M110:N110"/>
    <mergeCell ref="I111:J112"/>
    <mergeCell ref="K111:L111"/>
    <mergeCell ref="M111:N111"/>
    <mergeCell ref="K112:L112"/>
    <mergeCell ref="B92:H94"/>
    <mergeCell ref="I103:J104"/>
    <mergeCell ref="K103:L103"/>
    <mergeCell ref="M103:N104"/>
    <mergeCell ref="O103:R103"/>
    <mergeCell ref="S103:T103"/>
    <mergeCell ref="S93:T93"/>
    <mergeCell ref="M114:N114"/>
    <mergeCell ref="S113:T113"/>
    <mergeCell ref="I101:J102"/>
    <mergeCell ref="K101:L101"/>
    <mergeCell ref="M101:N101"/>
    <mergeCell ref="K102:L102"/>
    <mergeCell ref="M102:N102"/>
    <mergeCell ref="M99:N99"/>
    <mergeCell ref="K100:L100"/>
    <mergeCell ref="M100:N100"/>
    <mergeCell ref="I99:J100"/>
    <mergeCell ref="K99:L99"/>
    <mergeCell ref="I95:J96"/>
    <mergeCell ref="K95:L95"/>
    <mergeCell ref="M95:N95"/>
    <mergeCell ref="O95:Z102"/>
    <mergeCell ref="K96:L96"/>
    <mergeCell ref="B103:H104"/>
    <mergeCell ref="U113:Z115"/>
    <mergeCell ref="B114:B115"/>
    <mergeCell ref="C114:H114"/>
    <mergeCell ref="U103:X103"/>
    <mergeCell ref="Y103:Z103"/>
    <mergeCell ref="K104:L104"/>
    <mergeCell ref="O104:R104"/>
    <mergeCell ref="S114:T114"/>
    <mergeCell ref="C115:H115"/>
    <mergeCell ref="M115:N115"/>
    <mergeCell ref="S115:T115"/>
    <mergeCell ref="M113:N113"/>
    <mergeCell ref="I113:L113"/>
    <mergeCell ref="I121:L122"/>
    <mergeCell ref="I114:L115"/>
    <mergeCell ref="B113:H113"/>
    <mergeCell ref="I119:J120"/>
    <mergeCell ref="K119:L120"/>
    <mergeCell ref="W137:X137"/>
    <mergeCell ref="C127:H127"/>
    <mergeCell ref="B138:H139"/>
    <mergeCell ref="I132:L133"/>
    <mergeCell ref="B125:B127"/>
    <mergeCell ref="C125:H126"/>
    <mergeCell ref="B132:B133"/>
    <mergeCell ref="B123:H124"/>
    <mergeCell ref="K123:L123"/>
    <mergeCell ref="K125:L125"/>
    <mergeCell ref="K126:L126"/>
    <mergeCell ref="M123:N123"/>
    <mergeCell ref="O123:T123"/>
    <mergeCell ref="U123:Z123"/>
    <mergeCell ref="K124:L124"/>
    <mergeCell ref="M124:N124"/>
    <mergeCell ref="O124:T124"/>
    <mergeCell ref="U124:Z124"/>
    <mergeCell ref="U137:V137"/>
    <mergeCell ref="M139:N143"/>
    <mergeCell ref="O139:R139"/>
    <mergeCell ref="K129:L129"/>
    <mergeCell ref="O143:R143"/>
    <mergeCell ref="S143:T143"/>
    <mergeCell ref="U143:X143"/>
    <mergeCell ref="Y143:Z143"/>
    <mergeCell ref="I131:J131"/>
    <mergeCell ref="K131:L131"/>
    <mergeCell ref="I138:J143"/>
    <mergeCell ref="S138:T138"/>
    <mergeCell ref="M131:N131"/>
    <mergeCell ref="O147:Z147"/>
    <mergeCell ref="B148:B149"/>
    <mergeCell ref="U164:X164"/>
    <mergeCell ref="Y164:Z164"/>
    <mergeCell ref="B162:H164"/>
    <mergeCell ref="S150:T150"/>
    <mergeCell ref="U151:X151"/>
    <mergeCell ref="Y151:Z151"/>
    <mergeCell ref="O152:R152"/>
    <mergeCell ref="S152:T152"/>
    <mergeCell ref="Y154:Z154"/>
    <mergeCell ref="C148:H148"/>
    <mergeCell ref="M148:N148"/>
    <mergeCell ref="O148:Z148"/>
    <mergeCell ref="C149:H149"/>
    <mergeCell ref="M149:N149"/>
    <mergeCell ref="O149:Z149"/>
    <mergeCell ref="M150:N150"/>
    <mergeCell ref="K150:L150"/>
    <mergeCell ref="K151:L151"/>
    <mergeCell ref="S156:T156"/>
    <mergeCell ref="K152:L152"/>
    <mergeCell ref="K153:L153"/>
    <mergeCell ref="B152:B155"/>
    <mergeCell ref="K155:L155"/>
    <mergeCell ref="O160:R160"/>
    <mergeCell ref="S160:T160"/>
    <mergeCell ref="U156:X156"/>
    <mergeCell ref="B156:H157"/>
    <mergeCell ref="M185:N185"/>
    <mergeCell ref="O185:Z185"/>
    <mergeCell ref="C186:H186"/>
    <mergeCell ref="M186:N186"/>
    <mergeCell ref="O186:Z186"/>
    <mergeCell ref="I184:L184"/>
    <mergeCell ref="C182:H182"/>
    <mergeCell ref="M182:N182"/>
    <mergeCell ref="O182:Z182"/>
    <mergeCell ref="C183:H183"/>
    <mergeCell ref="M183:N183"/>
    <mergeCell ref="O183:Z183"/>
    <mergeCell ref="I162:L162"/>
    <mergeCell ref="M162:N162"/>
    <mergeCell ref="O162:Z162"/>
    <mergeCell ref="B178:H178"/>
    <mergeCell ref="M178:N178"/>
    <mergeCell ref="O178:Z178"/>
    <mergeCell ref="B179:B180"/>
    <mergeCell ref="C179:H179"/>
    <mergeCell ref="M179:N179"/>
    <mergeCell ref="O179:Z179"/>
    <mergeCell ref="C180:H180"/>
    <mergeCell ref="M180:N180"/>
    <mergeCell ref="S166:T166"/>
    <mergeCell ref="A187:A188"/>
    <mergeCell ref="B187:H188"/>
    <mergeCell ref="I187:J187"/>
    <mergeCell ref="K187:L187"/>
    <mergeCell ref="M187:N187"/>
    <mergeCell ref="O187:Z187"/>
    <mergeCell ref="I188:J188"/>
    <mergeCell ref="K188:L188"/>
    <mergeCell ref="M188:N188"/>
    <mergeCell ref="O188:Z188"/>
    <mergeCell ref="B195:H195"/>
    <mergeCell ref="I195:L195"/>
    <mergeCell ref="M195:N195"/>
    <mergeCell ref="O195:Z195"/>
    <mergeCell ref="B196:H196"/>
    <mergeCell ref="I196:L196"/>
    <mergeCell ref="M196:N196"/>
    <mergeCell ref="O196:Z196"/>
    <mergeCell ref="A190:A193"/>
    <mergeCell ref="B190:H193"/>
    <mergeCell ref="I190:J190"/>
    <mergeCell ref="K191:L191"/>
    <mergeCell ref="M191:N191"/>
    <mergeCell ref="I192:J192"/>
    <mergeCell ref="K192:L192"/>
    <mergeCell ref="M192:N192"/>
    <mergeCell ref="K190:L190"/>
    <mergeCell ref="M190:N190"/>
    <mergeCell ref="O190:Z193"/>
    <mergeCell ref="I191:J191"/>
    <mergeCell ref="K193:L193"/>
    <mergeCell ref="M193:N193"/>
    <mergeCell ref="A205:Z205"/>
    <mergeCell ref="A206:Z206"/>
    <mergeCell ref="A209:L210"/>
    <mergeCell ref="B199:H199"/>
    <mergeCell ref="I199:J199"/>
    <mergeCell ref="K199:L199"/>
    <mergeCell ref="M199:N199"/>
    <mergeCell ref="O199:Z199"/>
    <mergeCell ref="B200:H200"/>
    <mergeCell ref="I200:L200"/>
    <mergeCell ref="M200:N200"/>
    <mergeCell ref="O200:Z200"/>
    <mergeCell ref="I201:J201"/>
    <mergeCell ref="K201:L201"/>
    <mergeCell ref="I202:L203"/>
    <mergeCell ref="B194:H194"/>
    <mergeCell ref="I194:J194"/>
    <mergeCell ref="K194:L194"/>
    <mergeCell ref="M194:N194"/>
    <mergeCell ref="O194:Z194"/>
    <mergeCell ref="A197:A198"/>
    <mergeCell ref="B197:H198"/>
    <mergeCell ref="I197:L197"/>
    <mergeCell ref="M197:N198"/>
    <mergeCell ref="O197:Z198"/>
    <mergeCell ref="I198:L198"/>
    <mergeCell ref="B215:L216"/>
    <mergeCell ref="M215:N215"/>
    <mergeCell ref="O215:P215"/>
    <mergeCell ref="Q215:R215"/>
    <mergeCell ref="S215:T215"/>
    <mergeCell ref="M216:N216"/>
    <mergeCell ref="O216:P216"/>
    <mergeCell ref="Q216:R216"/>
    <mergeCell ref="S216:T216"/>
    <mergeCell ref="A208:N208"/>
    <mergeCell ref="B204:H204"/>
    <mergeCell ref="I204:L204"/>
    <mergeCell ref="M204:N204"/>
    <mergeCell ref="O204:Z204"/>
    <mergeCell ref="B201:H201"/>
    <mergeCell ref="M201:N201"/>
    <mergeCell ref="O201:Z201"/>
    <mergeCell ref="C202:H202"/>
    <mergeCell ref="M202:N202"/>
    <mergeCell ref="O202:Z202"/>
    <mergeCell ref="C203:H203"/>
    <mergeCell ref="M203:N203"/>
    <mergeCell ref="O203:Z203"/>
    <mergeCell ref="B211:L212"/>
    <mergeCell ref="M211:N211"/>
    <mergeCell ref="O211:P211"/>
    <mergeCell ref="Q211:R211"/>
    <mergeCell ref="S211:T211"/>
    <mergeCell ref="U211:V211"/>
    <mergeCell ref="W211:X211"/>
    <mergeCell ref="Y211:Z211"/>
    <mergeCell ref="M212:N212"/>
    <mergeCell ref="A218:L218"/>
    <mergeCell ref="M218:N218"/>
    <mergeCell ref="O218:P218"/>
    <mergeCell ref="Q218:R218"/>
    <mergeCell ref="S218:T218"/>
    <mergeCell ref="U218:V218"/>
    <mergeCell ref="W218:X218"/>
    <mergeCell ref="Y218:Z218"/>
    <mergeCell ref="S219:T219"/>
    <mergeCell ref="A220:L220"/>
    <mergeCell ref="A219:L219"/>
    <mergeCell ref="M219:N219"/>
    <mergeCell ref="A221:N221"/>
    <mergeCell ref="A223:A230"/>
    <mergeCell ref="M209:N209"/>
    <mergeCell ref="O209:P209"/>
    <mergeCell ref="Q209:R209"/>
    <mergeCell ref="S209:T209"/>
    <mergeCell ref="U209:V209"/>
    <mergeCell ref="W209:X209"/>
    <mergeCell ref="Y209:Z209"/>
    <mergeCell ref="M210:N210"/>
    <mergeCell ref="O210:P210"/>
    <mergeCell ref="A213:L214"/>
    <mergeCell ref="M213:N213"/>
    <mergeCell ref="O213:P213"/>
    <mergeCell ref="Q213:R213"/>
    <mergeCell ref="S213:T213"/>
    <mergeCell ref="U213:Z216"/>
    <mergeCell ref="M214:N214"/>
    <mergeCell ref="O214:P214"/>
    <mergeCell ref="Q214:R214"/>
    <mergeCell ref="W254:X254"/>
    <mergeCell ref="Y254:Z254"/>
    <mergeCell ref="A255:L255"/>
    <mergeCell ref="M255:N255"/>
    <mergeCell ref="O255:P255"/>
    <mergeCell ref="Q255:R255"/>
    <mergeCell ref="S255:T255"/>
    <mergeCell ref="U255:V255"/>
    <mergeCell ref="W255:X255"/>
    <mergeCell ref="Y255:Z255"/>
    <mergeCell ref="C230:N230"/>
    <mergeCell ref="O230:P230"/>
    <mergeCell ref="Q230:R230"/>
    <mergeCell ref="S230:T230"/>
    <mergeCell ref="U230:V230"/>
    <mergeCell ref="A254:L254"/>
    <mergeCell ref="M254:N254"/>
    <mergeCell ref="O254:P254"/>
    <mergeCell ref="Q254:R254"/>
    <mergeCell ref="S254:T254"/>
    <mergeCell ref="U254:V254"/>
    <mergeCell ref="W223:Z230"/>
    <mergeCell ref="S226:T226"/>
    <mergeCell ref="U226:V226"/>
    <mergeCell ref="B227:N227"/>
    <mergeCell ref="O227:P227"/>
    <mergeCell ref="Q227:R227"/>
    <mergeCell ref="S227:T227"/>
    <mergeCell ref="U227:V227"/>
    <mergeCell ref="B228:N228"/>
    <mergeCell ref="O228:P228"/>
    <mergeCell ref="Q228:R228"/>
    <mergeCell ref="M261:N261"/>
    <mergeCell ref="O261:P261"/>
    <mergeCell ref="Q261:R261"/>
    <mergeCell ref="S261:T261"/>
    <mergeCell ref="B256:L257"/>
    <mergeCell ref="M256:N256"/>
    <mergeCell ref="O256:P256"/>
    <mergeCell ref="Q256:R256"/>
    <mergeCell ref="S256:T256"/>
    <mergeCell ref="U256:V256"/>
    <mergeCell ref="W256:X256"/>
    <mergeCell ref="Y256:Z256"/>
    <mergeCell ref="M257:N257"/>
    <mergeCell ref="O257:P257"/>
    <mergeCell ref="Q257:R257"/>
    <mergeCell ref="S257:T257"/>
    <mergeCell ref="U257:V257"/>
    <mergeCell ref="W257:X257"/>
    <mergeCell ref="Y257:Z257"/>
    <mergeCell ref="A262:L262"/>
    <mergeCell ref="M262:N262"/>
    <mergeCell ref="O262:P262"/>
    <mergeCell ref="Q262:R262"/>
    <mergeCell ref="S262:T262"/>
    <mergeCell ref="U262:V262"/>
    <mergeCell ref="W262:X262"/>
    <mergeCell ref="Y262:Z262"/>
    <mergeCell ref="A263:L263"/>
    <mergeCell ref="M263:N263"/>
    <mergeCell ref="O263:P263"/>
    <mergeCell ref="Q263:R263"/>
    <mergeCell ref="S263:T263"/>
    <mergeCell ref="U263:V263"/>
    <mergeCell ref="W263:X263"/>
    <mergeCell ref="Y263:Z263"/>
    <mergeCell ref="A258:L258"/>
    <mergeCell ref="M258:N258"/>
    <mergeCell ref="O258:P258"/>
    <mergeCell ref="Q258:R258"/>
    <mergeCell ref="S258:T258"/>
    <mergeCell ref="U258:Z261"/>
    <mergeCell ref="A259:L259"/>
    <mergeCell ref="M259:N259"/>
    <mergeCell ref="O259:P259"/>
    <mergeCell ref="Q259:R259"/>
    <mergeCell ref="S259:T259"/>
    <mergeCell ref="B260:L261"/>
    <mergeCell ref="M260:N260"/>
    <mergeCell ref="O260:P260"/>
    <mergeCell ref="Q260:R260"/>
    <mergeCell ref="S260:T260"/>
    <mergeCell ref="B264:L265"/>
    <mergeCell ref="M264:N264"/>
    <mergeCell ref="O264:P264"/>
    <mergeCell ref="Q264:R264"/>
    <mergeCell ref="S264:T264"/>
    <mergeCell ref="U264:V264"/>
    <mergeCell ref="W264:X264"/>
    <mergeCell ref="Y264:Z264"/>
    <mergeCell ref="M265:N265"/>
    <mergeCell ref="O265:P265"/>
    <mergeCell ref="Q265:R265"/>
    <mergeCell ref="S265:T265"/>
    <mergeCell ref="U265:V265"/>
    <mergeCell ref="W265:X265"/>
    <mergeCell ref="Y265:Z265"/>
    <mergeCell ref="S269:T269"/>
    <mergeCell ref="U269:V269"/>
    <mergeCell ref="W269:X269"/>
    <mergeCell ref="Y269:Z269"/>
    <mergeCell ref="Y270:Z270"/>
    <mergeCell ref="A266:I269"/>
    <mergeCell ref="J266:L269"/>
    <mergeCell ref="M266:N267"/>
    <mergeCell ref="O266:P266"/>
    <mergeCell ref="Q266:R266"/>
    <mergeCell ref="S266:T266"/>
    <mergeCell ref="U266:V266"/>
    <mergeCell ref="W266:X266"/>
    <mergeCell ref="Y266:Z266"/>
    <mergeCell ref="O267:P267"/>
    <mergeCell ref="Q267:R267"/>
    <mergeCell ref="S267:T267"/>
    <mergeCell ref="U267:V267"/>
    <mergeCell ref="W267:X267"/>
    <mergeCell ref="Y267:Z267"/>
    <mergeCell ref="M268:N269"/>
    <mergeCell ref="O268:P268"/>
    <mergeCell ref="Q268:R268"/>
    <mergeCell ref="S268:T268"/>
    <mergeCell ref="U268:V268"/>
    <mergeCell ref="W268:X268"/>
    <mergeCell ref="Y268:Z268"/>
    <mergeCell ref="O269:P269"/>
    <mergeCell ref="Q269:R269"/>
    <mergeCell ref="O275:P275"/>
    <mergeCell ref="Q275:R275"/>
    <mergeCell ref="S275:T275"/>
    <mergeCell ref="A276:N276"/>
    <mergeCell ref="O276:P276"/>
    <mergeCell ref="Q276:R276"/>
    <mergeCell ref="S276:T276"/>
    <mergeCell ref="B277:N277"/>
    <mergeCell ref="O277:P277"/>
    <mergeCell ref="Q277:R277"/>
    <mergeCell ref="S277:T277"/>
    <mergeCell ref="A270:N270"/>
    <mergeCell ref="O270:P270"/>
    <mergeCell ref="Q270:R270"/>
    <mergeCell ref="S270:T270"/>
    <mergeCell ref="U270:V270"/>
    <mergeCell ref="W270:X270"/>
    <mergeCell ref="W281:X281"/>
    <mergeCell ref="Y281:Z281"/>
    <mergeCell ref="U278:V278"/>
    <mergeCell ref="W278:X278"/>
    <mergeCell ref="Y278:Z278"/>
    <mergeCell ref="O279:P279"/>
    <mergeCell ref="Q279:R279"/>
    <mergeCell ref="S279:T279"/>
    <mergeCell ref="U279:V279"/>
    <mergeCell ref="W279:X279"/>
    <mergeCell ref="Y279:Z279"/>
    <mergeCell ref="B271:N271"/>
    <mergeCell ref="O271:P271"/>
    <mergeCell ref="Q271:R271"/>
    <mergeCell ref="S271:T271"/>
    <mergeCell ref="U271:V271"/>
    <mergeCell ref="W271:X271"/>
    <mergeCell ref="Y271:Z271"/>
    <mergeCell ref="A272:I275"/>
    <mergeCell ref="J272:L275"/>
    <mergeCell ref="M272:N273"/>
    <mergeCell ref="O272:P272"/>
    <mergeCell ref="Q272:R272"/>
    <mergeCell ref="S272:T272"/>
    <mergeCell ref="U272:Z277"/>
    <mergeCell ref="O273:P273"/>
    <mergeCell ref="Q273:R273"/>
    <mergeCell ref="S273:T273"/>
    <mergeCell ref="M274:N275"/>
    <mergeCell ref="O274:P274"/>
    <mergeCell ref="Q274:R274"/>
    <mergeCell ref="S274:T274"/>
    <mergeCell ref="A282:N282"/>
    <mergeCell ref="O282:P282"/>
    <mergeCell ref="Q282:R282"/>
    <mergeCell ref="S282:T282"/>
    <mergeCell ref="U282:V282"/>
    <mergeCell ref="W282:X282"/>
    <mergeCell ref="Y282:Z282"/>
    <mergeCell ref="B283:N283"/>
    <mergeCell ref="O283:P283"/>
    <mergeCell ref="Q283:R283"/>
    <mergeCell ref="S283:T283"/>
    <mergeCell ref="U283:V283"/>
    <mergeCell ref="W283:X283"/>
    <mergeCell ref="Y283:Z283"/>
    <mergeCell ref="S289:T289"/>
    <mergeCell ref="A278:I281"/>
    <mergeCell ref="J278:L281"/>
    <mergeCell ref="M278:N279"/>
    <mergeCell ref="O278:P278"/>
    <mergeCell ref="Q278:R278"/>
    <mergeCell ref="S278:T278"/>
    <mergeCell ref="M280:N281"/>
    <mergeCell ref="O280:P280"/>
    <mergeCell ref="Q280:R280"/>
    <mergeCell ref="S280:T280"/>
    <mergeCell ref="U280:V280"/>
    <mergeCell ref="W280:X280"/>
    <mergeCell ref="Y280:Z280"/>
    <mergeCell ref="O281:P281"/>
    <mergeCell ref="Q281:R281"/>
    <mergeCell ref="S281:T281"/>
    <mergeCell ref="U281:V281"/>
    <mergeCell ref="A284:I287"/>
    <mergeCell ref="J284:L287"/>
    <mergeCell ref="M284:N285"/>
    <mergeCell ref="O284:P284"/>
    <mergeCell ref="Q284:R284"/>
    <mergeCell ref="S284:T284"/>
    <mergeCell ref="U284:Z289"/>
    <mergeCell ref="O285:P285"/>
    <mergeCell ref="Q285:R285"/>
    <mergeCell ref="S285:T285"/>
    <mergeCell ref="M286:N287"/>
    <mergeCell ref="O286:P286"/>
    <mergeCell ref="Q286:R286"/>
    <mergeCell ref="S286:T286"/>
    <mergeCell ref="O287:P287"/>
    <mergeCell ref="Q287:R287"/>
    <mergeCell ref="S287:T287"/>
    <mergeCell ref="A288:N288"/>
    <mergeCell ref="O288:P288"/>
    <mergeCell ref="Q288:R288"/>
    <mergeCell ref="S288:T288"/>
    <mergeCell ref="B289:N289"/>
    <mergeCell ref="O289:P289"/>
    <mergeCell ref="Q289:R289"/>
    <mergeCell ref="S292:T292"/>
    <mergeCell ref="U292:V292"/>
    <mergeCell ref="U305:V305"/>
    <mergeCell ref="B302:K303"/>
    <mergeCell ref="L302:N303"/>
    <mergeCell ref="O302:P302"/>
    <mergeCell ref="Q302:R302"/>
    <mergeCell ref="S302:T302"/>
    <mergeCell ref="U302:V302"/>
    <mergeCell ref="B294:N294"/>
    <mergeCell ref="O294:P294"/>
    <mergeCell ref="Q294:R294"/>
    <mergeCell ref="S294:T294"/>
    <mergeCell ref="U294:V294"/>
    <mergeCell ref="C295:N295"/>
    <mergeCell ref="O295:P295"/>
    <mergeCell ref="Q295:R295"/>
    <mergeCell ref="O303:P303"/>
    <mergeCell ref="Q303:R303"/>
    <mergeCell ref="S303:T303"/>
    <mergeCell ref="U303:V303"/>
    <mergeCell ref="B300:N300"/>
    <mergeCell ref="O300:P300"/>
    <mergeCell ref="C301:N301"/>
    <mergeCell ref="O301:P301"/>
    <mergeCell ref="S301:T301"/>
    <mergeCell ref="O298:P298"/>
    <mergeCell ref="Q298:R298"/>
    <mergeCell ref="S298:T298"/>
    <mergeCell ref="U298:V298"/>
    <mergeCell ref="O299:P299"/>
    <mergeCell ref="Q299:R299"/>
    <mergeCell ref="A290:N290"/>
    <mergeCell ref="O290:P290"/>
    <mergeCell ref="Q290:R290"/>
    <mergeCell ref="S290:T290"/>
    <mergeCell ref="U290:V290"/>
    <mergeCell ref="W290:X290"/>
    <mergeCell ref="Y290:Z290"/>
    <mergeCell ref="B291:N291"/>
    <mergeCell ref="O291:P291"/>
    <mergeCell ref="Q291:R291"/>
    <mergeCell ref="S291:T291"/>
    <mergeCell ref="U291:V291"/>
    <mergeCell ref="W291:X291"/>
    <mergeCell ref="Y291:Z291"/>
    <mergeCell ref="C293:N293"/>
    <mergeCell ref="O293:P293"/>
    <mergeCell ref="Q293:R293"/>
    <mergeCell ref="S293:T293"/>
    <mergeCell ref="U293:V293"/>
    <mergeCell ref="A292:A315"/>
    <mergeCell ref="B292:N292"/>
    <mergeCell ref="O292:P292"/>
    <mergeCell ref="Q292:R292"/>
    <mergeCell ref="S295:T295"/>
    <mergeCell ref="U295:V295"/>
    <mergeCell ref="B296:N296"/>
    <mergeCell ref="O296:P296"/>
    <mergeCell ref="Q296:R296"/>
    <mergeCell ref="S296:T296"/>
    <mergeCell ref="U296:V296"/>
    <mergeCell ref="B298:K299"/>
    <mergeCell ref="L298:N299"/>
    <mergeCell ref="U297:V297"/>
    <mergeCell ref="U313:V313"/>
    <mergeCell ref="B310:K311"/>
    <mergeCell ref="L310:N311"/>
    <mergeCell ref="O310:P310"/>
    <mergeCell ref="Q310:R310"/>
    <mergeCell ref="S310:T310"/>
    <mergeCell ref="U310:V310"/>
    <mergeCell ref="O311:P311"/>
    <mergeCell ref="Q311:R311"/>
    <mergeCell ref="S311:T311"/>
    <mergeCell ref="U311:V311"/>
    <mergeCell ref="B308:N308"/>
    <mergeCell ref="O308:P308"/>
    <mergeCell ref="Q308:R308"/>
    <mergeCell ref="S308:T308"/>
    <mergeCell ref="U308:V308"/>
    <mergeCell ref="C313:N313"/>
    <mergeCell ref="C309:N309"/>
    <mergeCell ref="O309:P309"/>
    <mergeCell ref="Q309:R309"/>
    <mergeCell ref="S309:T309"/>
    <mergeCell ref="S313:T313"/>
    <mergeCell ref="U309:V309"/>
    <mergeCell ref="O313:P313"/>
    <mergeCell ref="A87:A88"/>
    <mergeCell ref="B87:H88"/>
    <mergeCell ref="I87:J88"/>
    <mergeCell ref="K87:L87"/>
    <mergeCell ref="M87:N88"/>
    <mergeCell ref="O87:R87"/>
    <mergeCell ref="S87:T87"/>
    <mergeCell ref="U87:X87"/>
    <mergeCell ref="O144:Z144"/>
    <mergeCell ref="S141:T141"/>
    <mergeCell ref="U141:X141"/>
    <mergeCell ref="Y141:Z141"/>
    <mergeCell ref="O142:R142"/>
    <mergeCell ref="S142:T142"/>
    <mergeCell ref="U142:X142"/>
    <mergeCell ref="Y142:Z142"/>
    <mergeCell ref="M137:N137"/>
    <mergeCell ref="O137:P137"/>
    <mergeCell ref="Q137:R137"/>
    <mergeCell ref="S137:T137"/>
    <mergeCell ref="U139:X139"/>
    <mergeCell ref="M112:N112"/>
    <mergeCell ref="O121:Z121"/>
    <mergeCell ref="C122:H122"/>
    <mergeCell ref="M122:N122"/>
    <mergeCell ref="O122:Z122"/>
    <mergeCell ref="O113:R115"/>
    <mergeCell ref="M116:N116"/>
    <mergeCell ref="B117:B118"/>
    <mergeCell ref="C117:H117"/>
    <mergeCell ref="I117:L117"/>
    <mergeCell ref="O133:Z133"/>
    <mergeCell ref="M144:N144"/>
    <mergeCell ref="M134:N134"/>
    <mergeCell ref="O134:Z134"/>
    <mergeCell ref="M138:N138"/>
    <mergeCell ref="B306:K307"/>
    <mergeCell ref="L306:N307"/>
    <mergeCell ref="O306:P306"/>
    <mergeCell ref="Q306:R306"/>
    <mergeCell ref="S306:T306"/>
    <mergeCell ref="U306:V306"/>
    <mergeCell ref="O307:P307"/>
    <mergeCell ref="Q307:R307"/>
    <mergeCell ref="S307:T307"/>
    <mergeCell ref="U307:V307"/>
    <mergeCell ref="B304:N304"/>
    <mergeCell ref="Y177:Z177"/>
    <mergeCell ref="Q301:R301"/>
    <mergeCell ref="U301:V301"/>
    <mergeCell ref="O304:P304"/>
    <mergeCell ref="Q304:R304"/>
    <mergeCell ref="S304:T304"/>
    <mergeCell ref="U304:V304"/>
    <mergeCell ref="C305:N305"/>
    <mergeCell ref="O305:P305"/>
    <mergeCell ref="Q305:R305"/>
    <mergeCell ref="S305:T305"/>
    <mergeCell ref="S299:T299"/>
    <mergeCell ref="U299:V299"/>
    <mergeCell ref="C297:N297"/>
    <mergeCell ref="O297:P297"/>
    <mergeCell ref="Q297:R297"/>
    <mergeCell ref="S297:T297"/>
    <mergeCell ref="Y380:Z380"/>
    <mergeCell ref="O382:P382"/>
    <mergeCell ref="Q382:R382"/>
    <mergeCell ref="S382:T382"/>
    <mergeCell ref="U382:V382"/>
    <mergeCell ref="W382:X382"/>
    <mergeCell ref="Y382:Z382"/>
    <mergeCell ref="A387:H387"/>
    <mergeCell ref="I387:Z387"/>
    <mergeCell ref="Y87:Z87"/>
    <mergeCell ref="K88:L88"/>
    <mergeCell ref="O88:R88"/>
    <mergeCell ref="S88:T88"/>
    <mergeCell ref="U88:X88"/>
    <mergeCell ref="Y88:Z88"/>
    <mergeCell ref="B385:N385"/>
    <mergeCell ref="O385:P385"/>
    <mergeCell ref="Q385:R385"/>
    <mergeCell ref="S385:T385"/>
    <mergeCell ref="U385:V385"/>
    <mergeCell ref="W385:X385"/>
    <mergeCell ref="Y385:Z385"/>
    <mergeCell ref="M108:N108"/>
    <mergeCell ref="C142:H143"/>
    <mergeCell ref="C140:H141"/>
    <mergeCell ref="B131:H131"/>
    <mergeCell ref="I193:J193"/>
    <mergeCell ref="Q300:R300"/>
    <mergeCell ref="A384:H384"/>
    <mergeCell ref="S300:T300"/>
    <mergeCell ref="U300:V300"/>
    <mergeCell ref="O384:P384"/>
    <mergeCell ref="I384:K384"/>
    <mergeCell ref="L384:N384"/>
    <mergeCell ref="K174:L174"/>
    <mergeCell ref="O174:R174"/>
    <mergeCell ref="S174:T174"/>
    <mergeCell ref="U174:X174"/>
    <mergeCell ref="Y174:Z174"/>
    <mergeCell ref="A391:H391"/>
    <mergeCell ref="I391:Z391"/>
    <mergeCell ref="A77:Z80"/>
    <mergeCell ref="A389:H389"/>
    <mergeCell ref="I389:Z389"/>
    <mergeCell ref="Q384:R384"/>
    <mergeCell ref="S384:T384"/>
    <mergeCell ref="U384:V384"/>
    <mergeCell ref="W384:X384"/>
    <mergeCell ref="Y384:Z384"/>
    <mergeCell ref="A379:N379"/>
    <mergeCell ref="O379:P379"/>
    <mergeCell ref="Q379:R379"/>
    <mergeCell ref="S379:T379"/>
    <mergeCell ref="U379:V379"/>
    <mergeCell ref="W379:X379"/>
    <mergeCell ref="Y379:Z379"/>
    <mergeCell ref="B380:N380"/>
    <mergeCell ref="M132:N132"/>
    <mergeCell ref="O153:R153"/>
    <mergeCell ref="S153:T153"/>
    <mergeCell ref="U153:X153"/>
    <mergeCell ref="Y153:Z153"/>
    <mergeCell ref="Y139:Z139"/>
    <mergeCell ref="O380:P380"/>
    <mergeCell ref="Y231:Z231"/>
    <mergeCell ref="Q221:R221"/>
    <mergeCell ref="S221:T221"/>
    <mergeCell ref="U221:V221"/>
    <mergeCell ref="W221:X221"/>
    <mergeCell ref="Y221:Z221"/>
    <mergeCell ref="Q210:R210"/>
    <mergeCell ref="S210:T210"/>
    <mergeCell ref="U210:V210"/>
    <mergeCell ref="W210:X210"/>
    <mergeCell ref="Y210:Z210"/>
    <mergeCell ref="W222:X222"/>
    <mergeCell ref="Y222:Z222"/>
    <mergeCell ref="O219:P219"/>
    <mergeCell ref="Q219:R219"/>
    <mergeCell ref="S241:T241"/>
    <mergeCell ref="W234:X234"/>
    <mergeCell ref="Y234:Z234"/>
    <mergeCell ref="O221:P221"/>
    <mergeCell ref="U217:V217"/>
    <mergeCell ref="W217:X217"/>
    <mergeCell ref="Y217:Z217"/>
    <mergeCell ref="S214:T214"/>
    <mergeCell ref="O212:P212"/>
    <mergeCell ref="Q212:R212"/>
    <mergeCell ref="S212:T212"/>
    <mergeCell ref="U212:V212"/>
    <mergeCell ref="W212:X212"/>
    <mergeCell ref="Y212:Z212"/>
    <mergeCell ref="U223:V223"/>
    <mergeCell ref="O220:P220"/>
    <mergeCell ref="Q220:R220"/>
    <mergeCell ref="C224:N224"/>
    <mergeCell ref="O224:P224"/>
    <mergeCell ref="Q224:R224"/>
    <mergeCell ref="S224:T224"/>
    <mergeCell ref="U224:V224"/>
    <mergeCell ref="B225:N225"/>
    <mergeCell ref="O225:P225"/>
    <mergeCell ref="Q225:R225"/>
    <mergeCell ref="O208:P208"/>
    <mergeCell ref="Q380:R380"/>
    <mergeCell ref="S380:T380"/>
    <mergeCell ref="O231:P231"/>
    <mergeCell ref="Q231:R231"/>
    <mergeCell ref="S231:T231"/>
    <mergeCell ref="U231:V231"/>
    <mergeCell ref="W231:X231"/>
    <mergeCell ref="O242:P242"/>
    <mergeCell ref="Q242:R242"/>
    <mergeCell ref="S242:T242"/>
    <mergeCell ref="O243:P243"/>
    <mergeCell ref="Q243:R243"/>
    <mergeCell ref="S243:T243"/>
    <mergeCell ref="Q313:R313"/>
    <mergeCell ref="U380:V380"/>
    <mergeCell ref="W380:X380"/>
    <mergeCell ref="U315:V315"/>
    <mergeCell ref="B312:N312"/>
    <mergeCell ref="O312:P312"/>
    <mergeCell ref="Q312:R312"/>
    <mergeCell ref="S312:T312"/>
    <mergeCell ref="U312:V312"/>
    <mergeCell ref="M220:N220"/>
    <mergeCell ref="S220:T220"/>
    <mergeCell ref="A217:L217"/>
    <mergeCell ref="M217:N217"/>
    <mergeCell ref="O217:P217"/>
    <mergeCell ref="Q217:R217"/>
    <mergeCell ref="S217:T217"/>
    <mergeCell ref="A231:A252"/>
    <mergeCell ref="U166:X166"/>
    <mergeCell ref="Y166:Z166"/>
    <mergeCell ref="K167:L167"/>
    <mergeCell ref="O167:R167"/>
    <mergeCell ref="S167:T167"/>
    <mergeCell ref="U167:X167"/>
    <mergeCell ref="Y167:Z167"/>
    <mergeCell ref="K168:L168"/>
    <mergeCell ref="O168:R168"/>
    <mergeCell ref="S168:T168"/>
    <mergeCell ref="M232:N232"/>
    <mergeCell ref="O232:P232"/>
    <mergeCell ref="Q232:R232"/>
    <mergeCell ref="S232:T232"/>
    <mergeCell ref="U232:V232"/>
    <mergeCell ref="W232:X232"/>
    <mergeCell ref="Y232:Z232"/>
    <mergeCell ref="B222:N222"/>
    <mergeCell ref="B223:N223"/>
    <mergeCell ref="O223:P223"/>
    <mergeCell ref="Q223:R223"/>
    <mergeCell ref="S223:T223"/>
    <mergeCell ref="O233:P233"/>
    <mergeCell ref="Q233:R233"/>
    <mergeCell ref="S233:T233"/>
    <mergeCell ref="U233:V233"/>
    <mergeCell ref="W233:X233"/>
    <mergeCell ref="Y233:Z233"/>
    <mergeCell ref="M234:N234"/>
    <mergeCell ref="O234:P234"/>
    <mergeCell ref="Q234:R234"/>
    <mergeCell ref="U234:V234"/>
    <mergeCell ref="Q208:R208"/>
    <mergeCell ref="S208:T208"/>
    <mergeCell ref="U208:V208"/>
    <mergeCell ref="W208:X208"/>
    <mergeCell ref="Y208:Z208"/>
    <mergeCell ref="O222:P222"/>
    <mergeCell ref="Q222:R222"/>
    <mergeCell ref="S222:T222"/>
    <mergeCell ref="U222:V222"/>
    <mergeCell ref="S234:T234"/>
    <mergeCell ref="S225:T225"/>
    <mergeCell ref="U225:V225"/>
    <mergeCell ref="C226:N226"/>
    <mergeCell ref="O226:P226"/>
    <mergeCell ref="Q226:R226"/>
    <mergeCell ref="S228:T228"/>
    <mergeCell ref="U228:V228"/>
    <mergeCell ref="B229:N229"/>
    <mergeCell ref="O229:P229"/>
    <mergeCell ref="Q229:R229"/>
    <mergeCell ref="S229:T229"/>
    <mergeCell ref="U229:V229"/>
    <mergeCell ref="C233:L234"/>
    <mergeCell ref="B231:L232"/>
    <mergeCell ref="B233:B234"/>
    <mergeCell ref="O239:P239"/>
    <mergeCell ref="Q239:R239"/>
    <mergeCell ref="S239:T239"/>
    <mergeCell ref="U239:V239"/>
    <mergeCell ref="W239:X239"/>
    <mergeCell ref="Y239:Z239"/>
    <mergeCell ref="O240:P240"/>
    <mergeCell ref="Q240:R240"/>
    <mergeCell ref="S240:T240"/>
    <mergeCell ref="U240:V240"/>
    <mergeCell ref="W240:X240"/>
    <mergeCell ref="Y240:Z240"/>
    <mergeCell ref="O241:P241"/>
    <mergeCell ref="Q241:R241"/>
    <mergeCell ref="O235:P235"/>
    <mergeCell ref="Q235:R235"/>
    <mergeCell ref="S235:T235"/>
    <mergeCell ref="U235:Z238"/>
    <mergeCell ref="O236:P236"/>
    <mergeCell ref="Q236:R236"/>
    <mergeCell ref="S236:T236"/>
    <mergeCell ref="O237:P237"/>
    <mergeCell ref="Q237:R237"/>
    <mergeCell ref="S237:T237"/>
    <mergeCell ref="O238:P238"/>
    <mergeCell ref="Q238:R238"/>
    <mergeCell ref="S238:T238"/>
    <mergeCell ref="Q250:R250"/>
    <mergeCell ref="S250:T250"/>
    <mergeCell ref="U250:V250"/>
    <mergeCell ref="U243:V243"/>
    <mergeCell ref="W243:X243"/>
    <mergeCell ref="Y243:Z243"/>
    <mergeCell ref="O244:P244"/>
    <mergeCell ref="Q244:R244"/>
    <mergeCell ref="S244:T244"/>
    <mergeCell ref="U244:V244"/>
    <mergeCell ref="W244:X244"/>
    <mergeCell ref="Y244:Z244"/>
    <mergeCell ref="U245:V245"/>
    <mergeCell ref="W245:Z252"/>
    <mergeCell ref="O245:P245"/>
    <mergeCell ref="O246:P246"/>
    <mergeCell ref="Q246:R246"/>
    <mergeCell ref="S246:T246"/>
    <mergeCell ref="U246:V246"/>
    <mergeCell ref="O247:P247"/>
    <mergeCell ref="Q247:R247"/>
    <mergeCell ref="S247:T247"/>
    <mergeCell ref="U247:V247"/>
    <mergeCell ref="O248:P248"/>
    <mergeCell ref="Q248:R248"/>
    <mergeCell ref="S248:T248"/>
    <mergeCell ref="U248:V248"/>
    <mergeCell ref="B314:N314"/>
    <mergeCell ref="O314:P314"/>
    <mergeCell ref="Q314:R314"/>
    <mergeCell ref="S314:T314"/>
    <mergeCell ref="U314:V314"/>
    <mergeCell ref="Q245:R245"/>
    <mergeCell ref="S245:T245"/>
    <mergeCell ref="B235:L236"/>
    <mergeCell ref="C237:L238"/>
    <mergeCell ref="B237:B238"/>
    <mergeCell ref="B239:L239"/>
    <mergeCell ref="B240:L240"/>
    <mergeCell ref="B241:L241"/>
    <mergeCell ref="B242:L242"/>
    <mergeCell ref="B243:N243"/>
    <mergeCell ref="C244:N244"/>
    <mergeCell ref="C245:N245"/>
    <mergeCell ref="D246:N246"/>
    <mergeCell ref="C247:N247"/>
    <mergeCell ref="D248:N248"/>
    <mergeCell ref="M242:N242"/>
    <mergeCell ref="M239:N239"/>
    <mergeCell ref="M235:N235"/>
    <mergeCell ref="M236:N236"/>
    <mergeCell ref="M237:N237"/>
    <mergeCell ref="M238:N238"/>
    <mergeCell ref="B245:B252"/>
    <mergeCell ref="O249:P249"/>
    <mergeCell ref="Q249:R249"/>
    <mergeCell ref="S249:T249"/>
    <mergeCell ref="U249:V249"/>
    <mergeCell ref="O250:P250"/>
    <mergeCell ref="W319:X319"/>
    <mergeCell ref="Y319:Z319"/>
    <mergeCell ref="M318:N318"/>
    <mergeCell ref="C249:N249"/>
    <mergeCell ref="C250:N250"/>
    <mergeCell ref="C251:N251"/>
    <mergeCell ref="D252:N252"/>
    <mergeCell ref="M231:N231"/>
    <mergeCell ref="M233:N233"/>
    <mergeCell ref="M240:N240"/>
    <mergeCell ref="M241:N241"/>
    <mergeCell ref="O316:P316"/>
    <mergeCell ref="Q316:R316"/>
    <mergeCell ref="S316:T316"/>
    <mergeCell ref="U316:V316"/>
    <mergeCell ref="W316:X316"/>
    <mergeCell ref="Y316:Z316"/>
    <mergeCell ref="M317:N317"/>
    <mergeCell ref="O317:P317"/>
    <mergeCell ref="Q317:R317"/>
    <mergeCell ref="S317:T317"/>
    <mergeCell ref="U317:V317"/>
    <mergeCell ref="W317:X317"/>
    <mergeCell ref="Y317:Z317"/>
    <mergeCell ref="O251:P251"/>
    <mergeCell ref="Q251:R251"/>
    <mergeCell ref="S251:T251"/>
    <mergeCell ref="U251:V251"/>
    <mergeCell ref="O252:P252"/>
    <mergeCell ref="Q252:R252"/>
    <mergeCell ref="S252:T252"/>
    <mergeCell ref="U252:V252"/>
    <mergeCell ref="O320:P320"/>
    <mergeCell ref="Q320:R320"/>
    <mergeCell ref="S320:T320"/>
    <mergeCell ref="U320:Z323"/>
    <mergeCell ref="M321:N321"/>
    <mergeCell ref="O321:P321"/>
    <mergeCell ref="Q321:R321"/>
    <mergeCell ref="S321:T321"/>
    <mergeCell ref="M322:N322"/>
    <mergeCell ref="O322:P322"/>
    <mergeCell ref="Q322:R322"/>
    <mergeCell ref="S322:T322"/>
    <mergeCell ref="M323:N323"/>
    <mergeCell ref="O323:P323"/>
    <mergeCell ref="Q323:R323"/>
    <mergeCell ref="S323:T323"/>
    <mergeCell ref="C315:N315"/>
    <mergeCell ref="O315:P315"/>
    <mergeCell ref="Q315:R315"/>
    <mergeCell ref="S315:T315"/>
    <mergeCell ref="W292:Z315"/>
    <mergeCell ref="O318:P318"/>
    <mergeCell ref="Q318:R318"/>
    <mergeCell ref="S318:T318"/>
    <mergeCell ref="U318:V318"/>
    <mergeCell ref="W318:X318"/>
    <mergeCell ref="Y318:Z318"/>
    <mergeCell ref="M319:N319"/>
    <mergeCell ref="O319:P319"/>
    <mergeCell ref="Q319:R319"/>
    <mergeCell ref="S319:T319"/>
    <mergeCell ref="U319:V319"/>
    <mergeCell ref="O324:P324"/>
    <mergeCell ref="Q324:R324"/>
    <mergeCell ref="S324:T324"/>
    <mergeCell ref="U324:V324"/>
    <mergeCell ref="W324:X324"/>
    <mergeCell ref="Y324:Z324"/>
    <mergeCell ref="M325:N325"/>
    <mergeCell ref="O325:P325"/>
    <mergeCell ref="Q325:R325"/>
    <mergeCell ref="S325:T325"/>
    <mergeCell ref="U325:V325"/>
    <mergeCell ref="W325:X325"/>
    <mergeCell ref="Y325:Z325"/>
    <mergeCell ref="O326:P326"/>
    <mergeCell ref="Q326:R326"/>
    <mergeCell ref="S326:T326"/>
    <mergeCell ref="U326:V326"/>
    <mergeCell ref="W326:X326"/>
    <mergeCell ref="Y326:Z326"/>
    <mergeCell ref="M326:N326"/>
    <mergeCell ref="O327:P327"/>
    <mergeCell ref="Q327:R327"/>
    <mergeCell ref="S327:T327"/>
    <mergeCell ref="U327:V327"/>
    <mergeCell ref="W327:X327"/>
    <mergeCell ref="Y327:Z327"/>
    <mergeCell ref="J328:L331"/>
    <mergeCell ref="M328:N329"/>
    <mergeCell ref="O328:P328"/>
    <mergeCell ref="Q328:R328"/>
    <mergeCell ref="S328:T328"/>
    <mergeCell ref="U328:V328"/>
    <mergeCell ref="W328:X328"/>
    <mergeCell ref="Y328:Z328"/>
    <mergeCell ref="O329:P329"/>
    <mergeCell ref="Q329:R329"/>
    <mergeCell ref="S329:T329"/>
    <mergeCell ref="U329:V329"/>
    <mergeCell ref="W329:X329"/>
    <mergeCell ref="Y329:Z329"/>
    <mergeCell ref="M330:N331"/>
    <mergeCell ref="O330:P330"/>
    <mergeCell ref="Q330:R330"/>
    <mergeCell ref="S330:T330"/>
    <mergeCell ref="U330:V330"/>
    <mergeCell ref="W330:X330"/>
    <mergeCell ref="Y330:Z330"/>
    <mergeCell ref="O331:P331"/>
    <mergeCell ref="Q331:R331"/>
    <mergeCell ref="S331:T331"/>
    <mergeCell ref="U331:V331"/>
    <mergeCell ref="W331:X331"/>
    <mergeCell ref="Y331:Z331"/>
    <mergeCell ref="O332:P332"/>
    <mergeCell ref="Q332:R332"/>
    <mergeCell ref="S332:T332"/>
    <mergeCell ref="U332:V332"/>
    <mergeCell ref="W332:X332"/>
    <mergeCell ref="Y332:Z332"/>
    <mergeCell ref="O333:P333"/>
    <mergeCell ref="Q333:R333"/>
    <mergeCell ref="S333:T333"/>
    <mergeCell ref="U333:V333"/>
    <mergeCell ref="W333:X333"/>
    <mergeCell ref="Y333:Z333"/>
    <mergeCell ref="J334:L337"/>
    <mergeCell ref="M334:N335"/>
    <mergeCell ref="O334:P334"/>
    <mergeCell ref="Q334:R334"/>
    <mergeCell ref="S334:T334"/>
    <mergeCell ref="U334:Z339"/>
    <mergeCell ref="O335:P335"/>
    <mergeCell ref="Q335:R335"/>
    <mergeCell ref="S335:T335"/>
    <mergeCell ref="M336:N337"/>
    <mergeCell ref="O336:P336"/>
    <mergeCell ref="Q336:R336"/>
    <mergeCell ref="S336:T336"/>
    <mergeCell ref="O337:P337"/>
    <mergeCell ref="Q337:R337"/>
    <mergeCell ref="S337:T337"/>
    <mergeCell ref="O338:P338"/>
    <mergeCell ref="Q338:R338"/>
    <mergeCell ref="S338:T338"/>
    <mergeCell ref="O339:P339"/>
    <mergeCell ref="Q339:R339"/>
    <mergeCell ref="S339:T339"/>
    <mergeCell ref="O340:P340"/>
    <mergeCell ref="Q340:R340"/>
    <mergeCell ref="S340:T340"/>
    <mergeCell ref="U340:V340"/>
    <mergeCell ref="W340:X340"/>
    <mergeCell ref="Y340:Z340"/>
    <mergeCell ref="O341:P341"/>
    <mergeCell ref="Q341:R341"/>
    <mergeCell ref="S341:T341"/>
    <mergeCell ref="U341:V341"/>
    <mergeCell ref="W341:X341"/>
    <mergeCell ref="Y341:Z341"/>
    <mergeCell ref="M342:N343"/>
    <mergeCell ref="O342:P342"/>
    <mergeCell ref="Q342:R342"/>
    <mergeCell ref="S342:T342"/>
    <mergeCell ref="U342:V342"/>
    <mergeCell ref="W342:X342"/>
    <mergeCell ref="Y342:Z342"/>
    <mergeCell ref="O343:P343"/>
    <mergeCell ref="Q343:R343"/>
    <mergeCell ref="S343:T343"/>
    <mergeCell ref="U343:V343"/>
    <mergeCell ref="W343:X343"/>
    <mergeCell ref="Y343:Z343"/>
    <mergeCell ref="C339:N339"/>
    <mergeCell ref="B340:I343"/>
    <mergeCell ref="J340:L343"/>
    <mergeCell ref="M340:N341"/>
    <mergeCell ref="O344:P344"/>
    <mergeCell ref="Q344:R344"/>
    <mergeCell ref="S344:T344"/>
    <mergeCell ref="U344:V344"/>
    <mergeCell ref="W344:X344"/>
    <mergeCell ref="Y344:Z344"/>
    <mergeCell ref="O345:P345"/>
    <mergeCell ref="Q345:R345"/>
    <mergeCell ref="S345:T345"/>
    <mergeCell ref="U345:V345"/>
    <mergeCell ref="W345:X345"/>
    <mergeCell ref="Y345:Z345"/>
    <mergeCell ref="J346:L349"/>
    <mergeCell ref="M346:N347"/>
    <mergeCell ref="O346:P346"/>
    <mergeCell ref="Q346:R346"/>
    <mergeCell ref="S346:T346"/>
    <mergeCell ref="U346:Z351"/>
    <mergeCell ref="O347:P347"/>
    <mergeCell ref="Q347:R347"/>
    <mergeCell ref="S347:T347"/>
    <mergeCell ref="M348:N349"/>
    <mergeCell ref="O348:P348"/>
    <mergeCell ref="Q348:R348"/>
    <mergeCell ref="S348:T348"/>
    <mergeCell ref="O349:P349"/>
    <mergeCell ref="Q349:R349"/>
    <mergeCell ref="S349:T349"/>
    <mergeCell ref="O350:P350"/>
    <mergeCell ref="Q350:R350"/>
    <mergeCell ref="S350:T350"/>
    <mergeCell ref="O351:P351"/>
    <mergeCell ref="Q351:R351"/>
    <mergeCell ref="S351:T351"/>
    <mergeCell ref="O352:P352"/>
    <mergeCell ref="Q352:R352"/>
    <mergeCell ref="S352:T352"/>
    <mergeCell ref="U352:V352"/>
    <mergeCell ref="W352:X352"/>
    <mergeCell ref="Y352:Z352"/>
    <mergeCell ref="O353:P353"/>
    <mergeCell ref="Q353:R353"/>
    <mergeCell ref="S353:T353"/>
    <mergeCell ref="U353:V353"/>
    <mergeCell ref="W353:X353"/>
    <mergeCell ref="Y353:Z353"/>
    <mergeCell ref="U363:V363"/>
    <mergeCell ref="O354:P354"/>
    <mergeCell ref="Q354:R354"/>
    <mergeCell ref="S354:T354"/>
    <mergeCell ref="U354:V354"/>
    <mergeCell ref="W354:Z377"/>
    <mergeCell ref="O355:P355"/>
    <mergeCell ref="Q355:R355"/>
    <mergeCell ref="S355:T355"/>
    <mergeCell ref="U355:V355"/>
    <mergeCell ref="O356:P356"/>
    <mergeCell ref="Q356:R356"/>
    <mergeCell ref="S356:T356"/>
    <mergeCell ref="U356:V356"/>
    <mergeCell ref="O357:P357"/>
    <mergeCell ref="Q357:R357"/>
    <mergeCell ref="S357:T357"/>
    <mergeCell ref="U357:V357"/>
    <mergeCell ref="O358:P358"/>
    <mergeCell ref="Q358:R358"/>
    <mergeCell ref="S358:T358"/>
    <mergeCell ref="U358:V358"/>
    <mergeCell ref="O359:P359"/>
    <mergeCell ref="Q359:R359"/>
    <mergeCell ref="S359:T359"/>
    <mergeCell ref="U359:V359"/>
    <mergeCell ref="O364:P364"/>
    <mergeCell ref="Q364:R364"/>
    <mergeCell ref="S364:T364"/>
    <mergeCell ref="U364:V364"/>
    <mergeCell ref="O365:P365"/>
    <mergeCell ref="Q365:R365"/>
    <mergeCell ref="S365:T365"/>
    <mergeCell ref="U365:V365"/>
    <mergeCell ref="O366:P366"/>
    <mergeCell ref="Q366:R366"/>
    <mergeCell ref="S366:T366"/>
    <mergeCell ref="U366:V366"/>
    <mergeCell ref="O375:P375"/>
    <mergeCell ref="Q375:R375"/>
    <mergeCell ref="S375:T375"/>
    <mergeCell ref="U375:V375"/>
    <mergeCell ref="L368:N369"/>
    <mergeCell ref="O368:P368"/>
    <mergeCell ref="Q368:R368"/>
    <mergeCell ref="S368:T368"/>
    <mergeCell ref="U368:V368"/>
    <mergeCell ref="O369:P369"/>
    <mergeCell ref="Q369:R369"/>
    <mergeCell ref="S369:T369"/>
    <mergeCell ref="U369:V369"/>
    <mergeCell ref="O370:P370"/>
    <mergeCell ref="Q370:R370"/>
    <mergeCell ref="S370:T370"/>
    <mergeCell ref="U370:V370"/>
    <mergeCell ref="O371:P371"/>
    <mergeCell ref="Q371:R371"/>
    <mergeCell ref="S371:T371"/>
    <mergeCell ref="U371:V371"/>
    <mergeCell ref="U372:V372"/>
    <mergeCell ref="O373:P373"/>
    <mergeCell ref="Q373:R373"/>
    <mergeCell ref="S373:T373"/>
    <mergeCell ref="U373:V373"/>
    <mergeCell ref="O374:P374"/>
    <mergeCell ref="Q374:R374"/>
    <mergeCell ref="S374:T374"/>
    <mergeCell ref="U374:V374"/>
    <mergeCell ref="O367:P367"/>
    <mergeCell ref="Q367:R367"/>
    <mergeCell ref="S367:T367"/>
    <mergeCell ref="U367:V367"/>
    <mergeCell ref="L360:N361"/>
    <mergeCell ref="O360:P360"/>
    <mergeCell ref="Q360:R360"/>
    <mergeCell ref="S360:T360"/>
    <mergeCell ref="U360:V360"/>
    <mergeCell ref="O361:P361"/>
    <mergeCell ref="Q361:R361"/>
    <mergeCell ref="S361:T361"/>
    <mergeCell ref="U361:V361"/>
    <mergeCell ref="O362:P362"/>
    <mergeCell ref="Q362:R362"/>
    <mergeCell ref="S362:T362"/>
    <mergeCell ref="U362:V362"/>
    <mergeCell ref="O363:P363"/>
    <mergeCell ref="Q363:R363"/>
    <mergeCell ref="S363:T363"/>
    <mergeCell ref="O376:P376"/>
    <mergeCell ref="Q376:R376"/>
    <mergeCell ref="S376:T376"/>
    <mergeCell ref="U376:V376"/>
    <mergeCell ref="O377:P377"/>
    <mergeCell ref="Q377:R377"/>
    <mergeCell ref="S377:T377"/>
    <mergeCell ref="U377:V377"/>
    <mergeCell ref="B316:L316"/>
    <mergeCell ref="B317:L317"/>
    <mergeCell ref="C318:L319"/>
    <mergeCell ref="B320:L320"/>
    <mergeCell ref="B321:L321"/>
    <mergeCell ref="C322:L323"/>
    <mergeCell ref="B324:L324"/>
    <mergeCell ref="B325:L325"/>
    <mergeCell ref="C326:L327"/>
    <mergeCell ref="B326:B327"/>
    <mergeCell ref="B322:B323"/>
    <mergeCell ref="B318:B319"/>
    <mergeCell ref="B328:I331"/>
    <mergeCell ref="B332:N332"/>
    <mergeCell ref="C333:N333"/>
    <mergeCell ref="B334:I337"/>
    <mergeCell ref="B338:N338"/>
    <mergeCell ref="B344:N344"/>
    <mergeCell ref="C345:N345"/>
    <mergeCell ref="B346:I349"/>
    <mergeCell ref="L372:N373"/>
    <mergeCell ref="O372:P372"/>
    <mergeCell ref="Q372:R372"/>
    <mergeCell ref="S372:T372"/>
    <mergeCell ref="C354:N354"/>
    <mergeCell ref="D355:N355"/>
    <mergeCell ref="C356:N356"/>
    <mergeCell ref="D357:N357"/>
    <mergeCell ref="C358:N358"/>
    <mergeCell ref="D359:N359"/>
    <mergeCell ref="B354:B377"/>
    <mergeCell ref="A316:A377"/>
    <mergeCell ref="C360:K361"/>
    <mergeCell ref="C362:N362"/>
    <mergeCell ref="D363:N363"/>
    <mergeCell ref="C364:K365"/>
    <mergeCell ref="C366:N366"/>
    <mergeCell ref="D367:N367"/>
    <mergeCell ref="C368:K369"/>
    <mergeCell ref="C370:N370"/>
    <mergeCell ref="D371:N371"/>
    <mergeCell ref="C372:K373"/>
    <mergeCell ref="C374:N374"/>
    <mergeCell ref="D375:N375"/>
    <mergeCell ref="C376:N376"/>
    <mergeCell ref="D377:N377"/>
    <mergeCell ref="L364:N365"/>
    <mergeCell ref="B350:N350"/>
    <mergeCell ref="B352:N352"/>
    <mergeCell ref="C353:N353"/>
    <mergeCell ref="C351:N351"/>
    <mergeCell ref="M324:N324"/>
    <mergeCell ref="M327:N327"/>
    <mergeCell ref="M316:N316"/>
    <mergeCell ref="M320:N320"/>
    <mergeCell ref="R72:U72"/>
    <mergeCell ref="R73:U73"/>
    <mergeCell ref="N72:Q73"/>
    <mergeCell ref="B189:H189"/>
    <mergeCell ref="I189:J189"/>
    <mergeCell ref="K189:L189"/>
    <mergeCell ref="M189:N189"/>
    <mergeCell ref="O189:Z189"/>
    <mergeCell ref="B165:B168"/>
    <mergeCell ref="M163:N168"/>
    <mergeCell ref="V72:Y72"/>
    <mergeCell ref="V73:Y73"/>
    <mergeCell ref="O169:R169"/>
    <mergeCell ref="S169:T169"/>
    <mergeCell ref="B171:B174"/>
    <mergeCell ref="C171:H172"/>
    <mergeCell ref="K171:L171"/>
    <mergeCell ref="B116:H116"/>
    <mergeCell ref="I116:L116"/>
    <mergeCell ref="I150:J150"/>
    <mergeCell ref="O150:R150"/>
    <mergeCell ref="M146:N146"/>
    <mergeCell ref="O146:Z146"/>
    <mergeCell ref="O154:R154"/>
    <mergeCell ref="S154:T154"/>
    <mergeCell ref="C146:H146"/>
    <mergeCell ref="S116:Z118"/>
    <mergeCell ref="M117:N117"/>
    <mergeCell ref="C118:H118"/>
    <mergeCell ref="I118:L118"/>
    <mergeCell ref="M118:N118"/>
    <mergeCell ref="O116:R116"/>
    <mergeCell ref="O117:R117"/>
    <mergeCell ref="O118:R118"/>
    <mergeCell ref="S173:T173"/>
    <mergeCell ref="U173:X173"/>
    <mergeCell ref="Y173:Z173"/>
    <mergeCell ref="C132:H132"/>
    <mergeCell ref="O138:R138"/>
    <mergeCell ref="I151:J151"/>
    <mergeCell ref="U154:X154"/>
    <mergeCell ref="O140:R140"/>
    <mergeCell ref="M151:N155"/>
    <mergeCell ref="O127:Z127"/>
    <mergeCell ref="M121:N121"/>
    <mergeCell ref="O155:R155"/>
    <mergeCell ref="S155:T155"/>
    <mergeCell ref="U155:X155"/>
    <mergeCell ref="Y155:Z155"/>
    <mergeCell ref="Y152:Z152"/>
    <mergeCell ref="B147:H147"/>
    <mergeCell ref="I147:L149"/>
    <mergeCell ref="M147:N147"/>
    <mergeCell ref="C165:H166"/>
    <mergeCell ref="K165:L165"/>
    <mergeCell ref="Y165:Z165"/>
    <mergeCell ref="K166:L166"/>
    <mergeCell ref="O166:R166"/>
    <mergeCell ref="Y137:Z137"/>
    <mergeCell ref="K139:L139"/>
    <mergeCell ref="S140:T140"/>
    <mergeCell ref="U140:X140"/>
    <mergeCell ref="Y140:Z140"/>
    <mergeCell ref="O141:R141"/>
  </mergeCells>
  <phoneticPr fontId="1"/>
  <dataValidations count="30">
    <dataValidation type="list" allowBlank="1" showInputMessage="1" showErrorMessage="1" sqref="F62:P62">
      <formula1>$AA$64:$AH$64</formula1>
    </dataValidation>
    <dataValidation type="list" allowBlank="1" showInputMessage="1" showErrorMessage="1" sqref="L65:M67 O65:P67">
      <formula1>$AA$67:$IU$67</formula1>
    </dataValidation>
    <dataValidation type="list" allowBlank="1" showInputMessage="1" showErrorMessage="1" sqref="U82 X82">
      <formula1>$AA$54:$AL$54</formula1>
    </dataValidation>
    <dataValidation type="list" allowBlank="1" showInputMessage="1" showErrorMessage="1" sqref="A3:Z3">
      <formula1>$AA$6:$AD$6</formula1>
    </dataValidation>
    <dataValidation type="list" allowBlank="1" showInputMessage="1" showErrorMessage="1" sqref="F32:K32">
      <formula1>$AA$32:$AB$32</formula1>
    </dataValidation>
    <dataValidation type="list" allowBlank="1" showInputMessage="1" showErrorMessage="1" sqref="N29:P30">
      <formula1>$AA$29:$AC$29</formula1>
    </dataValidation>
    <dataValidation type="list" allowBlank="1" showInputMessage="1" showErrorMessage="1" sqref="A17:Z18">
      <formula1>$AA$17:$AF$17</formula1>
    </dataValidation>
    <dataValidation type="list" allowBlank="1" showInputMessage="1" showErrorMessage="1" sqref="Y1">
      <formula1>$AA$3:$BE$3</formula1>
    </dataValidation>
    <dataValidation type="list" allowBlank="1" showInputMessage="1" showErrorMessage="1" sqref="W1 M4 P4">
      <formula1>$AA$2:$AL$2</formula1>
    </dataValidation>
    <dataValidation type="list" allowBlank="1" showInputMessage="1" showErrorMessage="1" sqref="T1:U1 I4:J4">
      <formula1>$AA$1:$AJ$1</formula1>
    </dataValidation>
    <dataValidation type="list" allowBlank="1" showInputMessage="1" showErrorMessage="1" sqref="K128:L129">
      <formula1>$AA$123:$AC$123</formula1>
    </dataValidation>
    <dataValidation type="list" allowBlank="1" showInputMessage="1" showErrorMessage="1" sqref="U336:Z337 U286:Z287 U274:Z275 U348:Z349">
      <formula1>$AA$62:$AU$62</formula1>
    </dataValidation>
    <dataValidation type="list" allowBlank="1" showInputMessage="1" showErrorMessage="1" sqref="K194:L194">
      <formula1>$AA$194:$AE$194</formula1>
    </dataValidation>
    <dataValidation type="list" allowBlank="1" showInputMessage="1" showErrorMessage="1" sqref="K201">
      <formula1>$AA$196:$AD$196</formula1>
    </dataValidation>
    <dataValidation type="list" allowBlank="1" showInputMessage="1" showErrorMessage="1" sqref="I198:L198">
      <formula1>$AA$192:$AC$192</formula1>
    </dataValidation>
    <dataValidation type="list" allowBlank="1" showInputMessage="1" showErrorMessage="1" sqref="K187:L188">
      <formula1>$AA$182:$AU$182</formula1>
    </dataValidation>
    <dataValidation type="list" allowBlank="1" showInputMessage="1" showErrorMessage="1" sqref="K181">
      <formula1>$AA$176:$AC$176</formula1>
    </dataValidation>
    <dataValidation type="list" allowBlank="1" showInputMessage="1" showErrorMessage="1" sqref="K92:L92">
      <formula1>$AA$87:$AR$87</formula1>
    </dataValidation>
    <dataValidation type="list" allowBlank="1" showInputMessage="1" showErrorMessage="1" sqref="I204:L204 I184 I134:L134 I123 I162:L162 I195:L196 I144 I178 I113:L113 I116:L116">
      <formula1>$AA$108:$AB$108</formula1>
    </dataValidation>
    <dataValidation type="list" allowBlank="1" showInputMessage="1" showErrorMessage="1" sqref="O266:Z269 O346:T349 O334:T337 O340:Z343 O328:Z331 O284:T287 O278:Z281 O272:T275">
      <formula1>$AA$261:$AZ$261</formula1>
    </dataValidation>
    <dataValidation type="list" allowBlank="1" showInputMessage="1" showErrorMessage="1" sqref="K119">
      <formula1>$AA$111:$AO$111</formula1>
    </dataValidation>
    <dataValidation type="list" allowBlank="1" showInputMessage="1" showErrorMessage="1" sqref="K130:L130">
      <formula1>$AA$124:$AD$124</formula1>
    </dataValidation>
    <dataValidation type="list" allowBlank="1" showInputMessage="1" showErrorMessage="1" sqref="I151">
      <formula1>$AA$145:$AE$145</formula1>
    </dataValidation>
    <dataValidation type="list" allowBlank="1" showInputMessage="1" showErrorMessage="1" sqref="O298:V299 O302:V303 O306:V307 O310:V311 O360:V361 O364:V365 O368:V369 O372:V373">
      <formula1>$AA$293:$AU$293</formula1>
    </dataValidation>
    <dataValidation type="list" allowBlank="1" showInputMessage="1" showErrorMessage="1" sqref="B45:Z49">
      <formula1>$AA$45:$AF$45</formula1>
    </dataValidation>
    <dataValidation type="list" allowBlank="1" showInputMessage="1" showErrorMessage="1" sqref="W29:X30">
      <formula1>$AA$30:$AB$30</formula1>
    </dataValidation>
    <dataValidation type="list" allowBlank="1" showInputMessage="1" showErrorMessage="1" sqref="K189:L193">
      <formula1>$AA$184:$DW$184</formula1>
    </dataValidation>
    <dataValidation type="list" allowBlank="1" showInputMessage="1" showErrorMessage="1" sqref="B52:Z53">
      <formula1>$AA$35:$AF$35</formula1>
    </dataValidation>
    <dataValidation type="list" allowBlank="1" showInputMessage="1" showErrorMessage="1" sqref="K131">
      <formula1>$AA$131:$AC$131</formula1>
    </dataValidation>
    <dataValidation type="list" allowBlank="1" showInputMessage="1" showErrorMessage="1" sqref="I200:L200">
      <formula1>$AA$200:$AB$200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9" fitToHeight="3" orientation="portrait" r:id="rId1"/>
  <headerFooter>
    <oddFooter>&amp;P ページ</oddFooter>
  </headerFooter>
  <rowBreaks count="2" manualBreakCount="2">
    <brk id="80" max="25" man="1"/>
    <brk id="175" max="25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EN247"/>
  <sheetViews>
    <sheetView view="pageBreakPreview" zoomScale="85" zoomScaleNormal="100" zoomScaleSheetLayoutView="85" workbookViewId="0">
      <selection activeCell="C11" sqref="C11:E11"/>
    </sheetView>
  </sheetViews>
  <sheetFormatPr defaultRowHeight="13.5"/>
  <cols>
    <col min="1" max="2" width="3.625" style="420" customWidth="1"/>
    <col min="3" max="5" width="4.875" style="420" customWidth="1"/>
    <col min="6" max="6" width="7.125" style="420" customWidth="1"/>
    <col min="7" max="8" width="3.625" style="420" customWidth="1"/>
    <col min="9" max="9" width="5.375" style="420" customWidth="1"/>
    <col min="10" max="10" width="3.375" style="420" customWidth="1"/>
    <col min="11" max="26" width="3.625" style="420" customWidth="1"/>
    <col min="27" max="28" width="8.875" style="93" customWidth="1"/>
    <col min="29" max="139" width="9" style="93" customWidth="1"/>
    <col min="140" max="16384" width="9" style="93"/>
  </cols>
  <sheetData>
    <row r="1" spans="1:144" ht="13.5" customHeight="1">
      <c r="A1" s="420" t="s">
        <v>395</v>
      </c>
      <c r="P1" s="420">
        <f>'請求書（保育所）'!U82</f>
        <v>4</v>
      </c>
      <c r="Q1" s="420" t="s">
        <v>25</v>
      </c>
      <c r="R1" s="421" t="s">
        <v>68</v>
      </c>
      <c r="S1" s="421">
        <f>'請求書（保育所）'!X82</f>
        <v>4</v>
      </c>
      <c r="T1" s="420" t="s">
        <v>38</v>
      </c>
    </row>
    <row r="2" spans="1:144" ht="13.5" customHeight="1">
      <c r="A2" s="1413" t="s">
        <v>60</v>
      </c>
      <c r="B2" s="1413"/>
      <c r="C2" s="1413"/>
      <c r="D2" s="1413"/>
      <c r="E2" s="1413"/>
      <c r="F2" s="1414" t="str">
        <f>'請求書（保育所）'!O13</f>
        <v>○〇保育園</v>
      </c>
      <c r="G2" s="1414"/>
      <c r="H2" s="1414"/>
      <c r="I2" s="1415"/>
      <c r="J2" s="422"/>
    </row>
    <row r="3" spans="1:144" ht="13.5" customHeight="1">
      <c r="A3" s="423"/>
      <c r="B3" s="423"/>
      <c r="C3" s="423"/>
      <c r="D3" s="423"/>
      <c r="E3" s="423"/>
      <c r="F3" s="421"/>
      <c r="G3" s="421"/>
      <c r="H3" s="421"/>
      <c r="I3" s="421"/>
    </row>
    <row r="4" spans="1:144" ht="13.5" customHeight="1">
      <c r="A4" s="491" t="s">
        <v>520</v>
      </c>
      <c r="B4" s="424"/>
      <c r="C4" s="424"/>
      <c r="D4" s="424"/>
      <c r="E4" s="424"/>
      <c r="F4" s="424"/>
      <c r="G4" s="424"/>
      <c r="H4" s="424"/>
      <c r="I4" s="424"/>
      <c r="J4" s="424"/>
      <c r="K4" s="424"/>
      <c r="L4" s="424"/>
      <c r="M4" s="424"/>
      <c r="N4" s="424"/>
      <c r="O4" s="424"/>
      <c r="P4" s="424"/>
      <c r="Q4" s="424"/>
      <c r="R4" s="424"/>
    </row>
    <row r="5" spans="1:144" ht="13.5" customHeight="1">
      <c r="A5" s="420" t="s">
        <v>377</v>
      </c>
      <c r="AF5" s="1392" t="s">
        <v>612</v>
      </c>
      <c r="AG5" s="1393"/>
      <c r="AH5" s="1393"/>
      <c r="AI5" s="1393"/>
      <c r="AJ5" s="1393"/>
      <c r="AK5" s="1393"/>
      <c r="AL5" s="1393"/>
      <c r="AM5" s="1393"/>
      <c r="AN5" s="1393"/>
      <c r="AO5" s="1393"/>
      <c r="AP5" s="1393"/>
      <c r="AQ5" s="1393"/>
      <c r="AR5" s="1393"/>
      <c r="AS5" s="1393"/>
      <c r="AT5" s="1394"/>
      <c r="AU5" s="1392" t="s">
        <v>613</v>
      </c>
      <c r="AV5" s="1393"/>
      <c r="AW5" s="1393"/>
      <c r="AX5" s="1393"/>
      <c r="AY5" s="1393"/>
      <c r="AZ5" s="1393"/>
      <c r="BA5" s="1393"/>
      <c r="BB5" s="1393"/>
      <c r="BC5" s="1393"/>
      <c r="BD5" s="1393"/>
      <c r="BE5" s="1393"/>
      <c r="BF5" s="1393"/>
      <c r="BG5" s="1393"/>
      <c r="BH5" s="1393"/>
      <c r="BI5" s="1393"/>
      <c r="BJ5" s="1393"/>
      <c r="BK5" s="1393"/>
      <c r="BL5" s="1394"/>
      <c r="BM5" s="1392" t="s">
        <v>614</v>
      </c>
      <c r="BN5" s="1393"/>
      <c r="BO5" s="1393"/>
      <c r="BP5" s="1393"/>
      <c r="BQ5" s="1393"/>
      <c r="BR5" s="1393"/>
      <c r="BS5" s="1393"/>
      <c r="BT5" s="1393"/>
      <c r="BU5" s="1393"/>
      <c r="BV5" s="1393"/>
      <c r="BW5" s="1393"/>
      <c r="BX5" s="1394"/>
      <c r="BY5" s="1392" t="s">
        <v>615</v>
      </c>
      <c r="BZ5" s="1393"/>
      <c r="CA5" s="1393"/>
      <c r="CB5" s="1393"/>
      <c r="CC5" s="1393"/>
      <c r="CD5" s="1393"/>
      <c r="CE5" s="1393"/>
      <c r="CF5" s="1393"/>
      <c r="CG5" s="1393"/>
      <c r="CH5" s="1393"/>
      <c r="CI5" s="1393"/>
      <c r="CJ5" s="1393"/>
      <c r="CK5" s="1393"/>
      <c r="CL5" s="1393"/>
      <c r="CM5" s="1394"/>
      <c r="CN5" s="1392" t="s">
        <v>616</v>
      </c>
      <c r="CO5" s="1393"/>
      <c r="CP5" s="1393"/>
      <c r="CQ5" s="1393"/>
      <c r="CR5" s="1393"/>
      <c r="CS5" s="1393"/>
      <c r="CT5" s="1393"/>
      <c r="CU5" s="1393"/>
      <c r="CV5" s="1393"/>
      <c r="CW5" s="1393"/>
      <c r="CX5" s="1393"/>
      <c r="CY5" s="1393"/>
      <c r="CZ5" s="1393"/>
      <c r="DA5" s="1393"/>
      <c r="DB5" s="1394"/>
      <c r="DC5" s="1392" t="s">
        <v>617</v>
      </c>
      <c r="DD5" s="1393"/>
      <c r="DE5" s="1393"/>
      <c r="DF5" s="1393"/>
      <c r="DG5" s="1393"/>
      <c r="DH5" s="1393"/>
      <c r="DI5" s="1393"/>
      <c r="DJ5" s="1393"/>
      <c r="DK5" s="1393"/>
      <c r="DL5" s="1393"/>
      <c r="DM5" s="1393"/>
      <c r="DN5" s="1394"/>
    </row>
    <row r="6" spans="1:144" ht="13.5" customHeight="1">
      <c r="A6" s="519" t="s">
        <v>378</v>
      </c>
      <c r="B6" s="519"/>
      <c r="C6" s="1410" t="s">
        <v>521</v>
      </c>
      <c r="D6" s="1429"/>
      <c r="E6" s="1424"/>
      <c r="F6" s="1410" t="s">
        <v>379</v>
      </c>
      <c r="G6" s="1410" t="s">
        <v>399</v>
      </c>
      <c r="H6" s="1424"/>
      <c r="I6" s="1410" t="s">
        <v>63</v>
      </c>
      <c r="J6" s="1424"/>
      <c r="K6" s="1432" t="s">
        <v>380</v>
      </c>
      <c r="L6" s="1433"/>
      <c r="M6" s="1433"/>
      <c r="N6" s="1433"/>
      <c r="O6" s="1433"/>
      <c r="P6" s="1434"/>
      <c r="Q6" s="519" t="s">
        <v>443</v>
      </c>
      <c r="R6" s="519"/>
      <c r="S6" s="519"/>
      <c r="T6" s="544"/>
      <c r="U6" s="425"/>
      <c r="V6" s="426"/>
      <c r="W6" s="426"/>
      <c r="X6" s="426"/>
      <c r="Y6" s="492"/>
      <c r="Z6" s="426"/>
      <c r="AA6" s="1416" t="s">
        <v>381</v>
      </c>
      <c r="AB6" s="1416"/>
      <c r="AC6" s="1416"/>
      <c r="AD6" s="1417"/>
      <c r="AE6" s="1411" t="s">
        <v>382</v>
      </c>
      <c r="AF6" s="1412" t="s">
        <v>383</v>
      </c>
      <c r="AG6" s="1412"/>
      <c r="AH6" s="1412"/>
      <c r="AI6" s="1412"/>
      <c r="AJ6" s="1412"/>
      <c r="AK6" s="1412"/>
      <c r="AL6" s="1412" t="s">
        <v>384</v>
      </c>
      <c r="AM6" s="1412"/>
      <c r="AN6" s="1412"/>
      <c r="AO6" s="1412" t="s">
        <v>402</v>
      </c>
      <c r="AP6" s="1412"/>
      <c r="AQ6" s="1412"/>
      <c r="AR6" s="1412"/>
      <c r="AS6" s="1412"/>
      <c r="AT6" s="1412"/>
      <c r="AU6" s="1412" t="s">
        <v>383</v>
      </c>
      <c r="AV6" s="1412"/>
      <c r="AW6" s="1412"/>
      <c r="AX6" s="1412"/>
      <c r="AY6" s="1412"/>
      <c r="AZ6" s="1412"/>
      <c r="BA6" s="1412" t="s">
        <v>384</v>
      </c>
      <c r="BB6" s="1412"/>
      <c r="BC6" s="1412"/>
      <c r="BD6" s="1412"/>
      <c r="BE6" s="1412"/>
      <c r="BF6" s="1412"/>
      <c r="BG6" s="1412" t="s">
        <v>402</v>
      </c>
      <c r="BH6" s="1412"/>
      <c r="BI6" s="1412"/>
      <c r="BJ6" s="1412"/>
      <c r="BK6" s="1412"/>
      <c r="BL6" s="1412"/>
      <c r="BM6" s="1412" t="s">
        <v>383</v>
      </c>
      <c r="BN6" s="1412"/>
      <c r="BO6" s="1412"/>
      <c r="BP6" s="1412"/>
      <c r="BQ6" s="1412" t="s">
        <v>384</v>
      </c>
      <c r="BR6" s="1412"/>
      <c r="BS6" s="1412"/>
      <c r="BT6" s="1412"/>
      <c r="BU6" s="1412" t="s">
        <v>403</v>
      </c>
      <c r="BV6" s="1412"/>
      <c r="BW6" s="1412"/>
      <c r="BX6" s="1412"/>
      <c r="BY6" s="1412" t="s">
        <v>383</v>
      </c>
      <c r="BZ6" s="1412"/>
      <c r="CA6" s="1412"/>
      <c r="CB6" s="1412"/>
      <c r="CC6" s="1412"/>
      <c r="CD6" s="1412"/>
      <c r="CE6" s="1412" t="s">
        <v>384</v>
      </c>
      <c r="CF6" s="1412"/>
      <c r="CG6" s="1412"/>
      <c r="CH6" s="1412" t="s">
        <v>402</v>
      </c>
      <c r="CI6" s="1412"/>
      <c r="CJ6" s="1412"/>
      <c r="CK6" s="1412"/>
      <c r="CL6" s="1412"/>
      <c r="CM6" s="1412"/>
      <c r="CN6" s="1412" t="s">
        <v>383</v>
      </c>
      <c r="CO6" s="1412"/>
      <c r="CP6" s="1412"/>
      <c r="CQ6" s="1412"/>
      <c r="CR6" s="1412"/>
      <c r="CS6" s="1412"/>
      <c r="CT6" s="1412" t="s">
        <v>384</v>
      </c>
      <c r="CU6" s="1412"/>
      <c r="CV6" s="1412"/>
      <c r="CW6" s="1412" t="s">
        <v>402</v>
      </c>
      <c r="CX6" s="1412"/>
      <c r="CY6" s="1412"/>
      <c r="CZ6" s="1412"/>
      <c r="DA6" s="1412"/>
      <c r="DB6" s="1412"/>
      <c r="DC6" s="1412" t="s">
        <v>383</v>
      </c>
      <c r="DD6" s="1412"/>
      <c r="DE6" s="1412"/>
      <c r="DF6" s="1412"/>
      <c r="DG6" s="1412" t="s">
        <v>384</v>
      </c>
      <c r="DH6" s="1412"/>
      <c r="DI6" s="1412"/>
      <c r="DJ6" s="1412"/>
      <c r="DK6" s="1412" t="s">
        <v>403</v>
      </c>
      <c r="DL6" s="1412"/>
      <c r="DM6" s="1412"/>
      <c r="DN6" s="1412"/>
    </row>
    <row r="7" spans="1:144" ht="13.5" customHeight="1">
      <c r="A7" s="519"/>
      <c r="B7" s="519"/>
      <c r="C7" s="1425"/>
      <c r="D7" s="1430"/>
      <c r="E7" s="1426"/>
      <c r="F7" s="1425"/>
      <c r="G7" s="1425"/>
      <c r="H7" s="1426"/>
      <c r="I7" s="1425"/>
      <c r="J7" s="1426"/>
      <c r="K7" s="1410" t="s">
        <v>385</v>
      </c>
      <c r="L7" s="1424"/>
      <c r="M7" s="1410" t="s">
        <v>386</v>
      </c>
      <c r="N7" s="1424"/>
      <c r="O7" s="1410" t="s">
        <v>387</v>
      </c>
      <c r="P7" s="1424"/>
      <c r="Q7" s="519"/>
      <c r="R7" s="519"/>
      <c r="S7" s="519"/>
      <c r="T7" s="544"/>
      <c r="U7" s="425"/>
      <c r="V7" s="426"/>
      <c r="W7" s="426"/>
      <c r="X7" s="426"/>
      <c r="Y7" s="492"/>
      <c r="Z7" s="426"/>
      <c r="AA7" s="1418" t="s">
        <v>113</v>
      </c>
      <c r="AB7" s="1421" t="s">
        <v>114</v>
      </c>
      <c r="AC7" s="1421" t="s">
        <v>124</v>
      </c>
      <c r="AD7" s="1421" t="s">
        <v>388</v>
      </c>
      <c r="AE7" s="1411"/>
      <c r="AF7" s="1412"/>
      <c r="AG7" s="1412"/>
      <c r="AH7" s="1412"/>
      <c r="AI7" s="1412"/>
      <c r="AJ7" s="1412"/>
      <c r="AK7" s="1412"/>
      <c r="AL7" s="1412"/>
      <c r="AM7" s="1412"/>
      <c r="AN7" s="1412"/>
      <c r="AO7" s="1412"/>
      <c r="AP7" s="1412"/>
      <c r="AQ7" s="1412"/>
      <c r="AR7" s="1412"/>
      <c r="AS7" s="1412"/>
      <c r="AT7" s="1412"/>
      <c r="AU7" s="1412"/>
      <c r="AV7" s="1412"/>
      <c r="AW7" s="1412"/>
      <c r="AX7" s="1412"/>
      <c r="AY7" s="1412"/>
      <c r="AZ7" s="1412"/>
      <c r="BA7" s="1412"/>
      <c r="BB7" s="1412"/>
      <c r="BC7" s="1412"/>
      <c r="BD7" s="1412"/>
      <c r="BE7" s="1412"/>
      <c r="BF7" s="1412"/>
      <c r="BG7" s="1412"/>
      <c r="BH7" s="1412"/>
      <c r="BI7" s="1412"/>
      <c r="BJ7" s="1412"/>
      <c r="BK7" s="1412"/>
      <c r="BL7" s="1412"/>
      <c r="BM7" s="1412"/>
      <c r="BN7" s="1412"/>
      <c r="BO7" s="1412"/>
      <c r="BP7" s="1412"/>
      <c r="BQ7" s="1412"/>
      <c r="BR7" s="1412"/>
      <c r="BS7" s="1412"/>
      <c r="BT7" s="1412"/>
      <c r="BU7" s="1412"/>
      <c r="BV7" s="1412"/>
      <c r="BW7" s="1412"/>
      <c r="BX7" s="1412"/>
      <c r="BY7" s="1412"/>
      <c r="BZ7" s="1412"/>
      <c r="CA7" s="1412"/>
      <c r="CB7" s="1412"/>
      <c r="CC7" s="1412"/>
      <c r="CD7" s="1412"/>
      <c r="CE7" s="1412"/>
      <c r="CF7" s="1412"/>
      <c r="CG7" s="1412"/>
      <c r="CH7" s="1412"/>
      <c r="CI7" s="1412"/>
      <c r="CJ7" s="1412"/>
      <c r="CK7" s="1412"/>
      <c r="CL7" s="1412"/>
      <c r="CM7" s="1412"/>
      <c r="CN7" s="1412"/>
      <c r="CO7" s="1412"/>
      <c r="CP7" s="1412"/>
      <c r="CQ7" s="1412"/>
      <c r="CR7" s="1412"/>
      <c r="CS7" s="1412"/>
      <c r="CT7" s="1412"/>
      <c r="CU7" s="1412"/>
      <c r="CV7" s="1412"/>
      <c r="CW7" s="1412"/>
      <c r="CX7" s="1412"/>
      <c r="CY7" s="1412"/>
      <c r="CZ7" s="1412"/>
      <c r="DA7" s="1412"/>
      <c r="DB7" s="1412"/>
      <c r="DC7" s="1412"/>
      <c r="DD7" s="1412"/>
      <c r="DE7" s="1412"/>
      <c r="DF7" s="1412"/>
      <c r="DG7" s="1412"/>
      <c r="DH7" s="1412"/>
      <c r="DI7" s="1412"/>
      <c r="DJ7" s="1412"/>
      <c r="DK7" s="1412"/>
      <c r="DL7" s="1412"/>
      <c r="DM7" s="1412"/>
      <c r="DN7" s="1412"/>
    </row>
    <row r="8" spans="1:144" ht="13.5" customHeight="1">
      <c r="A8" s="519"/>
      <c r="B8" s="519"/>
      <c r="C8" s="1425"/>
      <c r="D8" s="1430"/>
      <c r="E8" s="1426"/>
      <c r="F8" s="1425"/>
      <c r="G8" s="1425"/>
      <c r="H8" s="1426"/>
      <c r="I8" s="1425"/>
      <c r="J8" s="1426"/>
      <c r="K8" s="1425"/>
      <c r="L8" s="1426"/>
      <c r="M8" s="1425"/>
      <c r="N8" s="1426"/>
      <c r="O8" s="1425"/>
      <c r="P8" s="1426"/>
      <c r="Q8" s="519" t="s">
        <v>389</v>
      </c>
      <c r="R8" s="519"/>
      <c r="S8" s="519" t="s">
        <v>84</v>
      </c>
      <c r="T8" s="544"/>
      <c r="U8" s="425"/>
      <c r="V8" s="426"/>
      <c r="W8" s="426"/>
      <c r="X8" s="426"/>
      <c r="Y8" s="492"/>
      <c r="Z8" s="426"/>
      <c r="AA8" s="1419"/>
      <c r="AB8" s="1422"/>
      <c r="AC8" s="1422"/>
      <c r="AD8" s="1422"/>
      <c r="AE8" s="1411"/>
      <c r="AF8" s="1408" t="s">
        <v>47</v>
      </c>
      <c r="AG8" s="1408" t="s">
        <v>46</v>
      </c>
      <c r="AH8" s="1408" t="s">
        <v>45</v>
      </c>
      <c r="AI8" s="1408" t="s">
        <v>66</v>
      </c>
      <c r="AJ8" s="1408" t="s">
        <v>65</v>
      </c>
      <c r="AK8" s="1408" t="s">
        <v>144</v>
      </c>
      <c r="AL8" s="1408" t="s">
        <v>47</v>
      </c>
      <c r="AM8" s="1408" t="s">
        <v>46</v>
      </c>
      <c r="AN8" s="1408" t="s">
        <v>45</v>
      </c>
      <c r="AO8" s="1408" t="s">
        <v>47</v>
      </c>
      <c r="AP8" s="1408" t="s">
        <v>46</v>
      </c>
      <c r="AQ8" s="1408" t="s">
        <v>45</v>
      </c>
      <c r="AR8" s="1408" t="s">
        <v>66</v>
      </c>
      <c r="AS8" s="1408" t="s">
        <v>65</v>
      </c>
      <c r="AT8" s="1408" t="s">
        <v>144</v>
      </c>
      <c r="AU8" s="1408" t="s">
        <v>47</v>
      </c>
      <c r="AV8" s="1408" t="s">
        <v>46</v>
      </c>
      <c r="AW8" s="1408" t="s">
        <v>45</v>
      </c>
      <c r="AX8" s="1408" t="s">
        <v>66</v>
      </c>
      <c r="AY8" s="1408" t="s">
        <v>65</v>
      </c>
      <c r="AZ8" s="1408" t="s">
        <v>144</v>
      </c>
      <c r="BA8" s="1408" t="s">
        <v>47</v>
      </c>
      <c r="BB8" s="1408" t="s">
        <v>46</v>
      </c>
      <c r="BC8" s="1408" t="s">
        <v>45</v>
      </c>
      <c r="BD8" s="1408" t="s">
        <v>66</v>
      </c>
      <c r="BE8" s="1408" t="s">
        <v>65</v>
      </c>
      <c r="BF8" s="1408" t="s">
        <v>144</v>
      </c>
      <c r="BG8" s="1408" t="s">
        <v>47</v>
      </c>
      <c r="BH8" s="1408" t="s">
        <v>46</v>
      </c>
      <c r="BI8" s="1408" t="s">
        <v>45</v>
      </c>
      <c r="BJ8" s="1408" t="s">
        <v>66</v>
      </c>
      <c r="BK8" s="1408" t="s">
        <v>65</v>
      </c>
      <c r="BL8" s="1408" t="s">
        <v>144</v>
      </c>
      <c r="BM8" s="1408" t="s">
        <v>47</v>
      </c>
      <c r="BN8" s="1408" t="s">
        <v>46</v>
      </c>
      <c r="BO8" s="1408" t="s">
        <v>45</v>
      </c>
      <c r="BP8" s="1408" t="s">
        <v>66</v>
      </c>
      <c r="BQ8" s="1408" t="s">
        <v>47</v>
      </c>
      <c r="BR8" s="1408" t="s">
        <v>46</v>
      </c>
      <c r="BS8" s="1408" t="s">
        <v>45</v>
      </c>
      <c r="BT8" s="1408" t="s">
        <v>66</v>
      </c>
      <c r="BU8" s="1408" t="s">
        <v>47</v>
      </c>
      <c r="BV8" s="1408" t="s">
        <v>46</v>
      </c>
      <c r="BW8" s="1408" t="s">
        <v>45</v>
      </c>
      <c r="BX8" s="1408" t="s">
        <v>66</v>
      </c>
      <c r="BY8" s="1408" t="s">
        <v>47</v>
      </c>
      <c r="BZ8" s="1408" t="s">
        <v>46</v>
      </c>
      <c r="CA8" s="1408" t="s">
        <v>45</v>
      </c>
      <c r="CB8" s="1408" t="s">
        <v>66</v>
      </c>
      <c r="CC8" s="1408" t="s">
        <v>65</v>
      </c>
      <c r="CD8" s="1408" t="s">
        <v>144</v>
      </c>
      <c r="CE8" s="1408" t="s">
        <v>47</v>
      </c>
      <c r="CF8" s="1408" t="s">
        <v>46</v>
      </c>
      <c r="CG8" s="1408" t="s">
        <v>45</v>
      </c>
      <c r="CH8" s="1408" t="s">
        <v>47</v>
      </c>
      <c r="CI8" s="1408" t="s">
        <v>46</v>
      </c>
      <c r="CJ8" s="1408" t="s">
        <v>45</v>
      </c>
      <c r="CK8" s="1408" t="s">
        <v>66</v>
      </c>
      <c r="CL8" s="1408" t="s">
        <v>65</v>
      </c>
      <c r="CM8" s="1408" t="s">
        <v>144</v>
      </c>
      <c r="CN8" s="1408" t="s">
        <v>47</v>
      </c>
      <c r="CO8" s="1408" t="s">
        <v>46</v>
      </c>
      <c r="CP8" s="1408" t="s">
        <v>45</v>
      </c>
      <c r="CQ8" s="1408" t="s">
        <v>66</v>
      </c>
      <c r="CR8" s="1408" t="s">
        <v>65</v>
      </c>
      <c r="CS8" s="1408" t="s">
        <v>144</v>
      </c>
      <c r="CT8" s="1408" t="s">
        <v>47</v>
      </c>
      <c r="CU8" s="1408" t="s">
        <v>46</v>
      </c>
      <c r="CV8" s="1408" t="s">
        <v>45</v>
      </c>
      <c r="CW8" s="1408" t="s">
        <v>47</v>
      </c>
      <c r="CX8" s="1408" t="s">
        <v>46</v>
      </c>
      <c r="CY8" s="1408" t="s">
        <v>45</v>
      </c>
      <c r="CZ8" s="1408" t="s">
        <v>66</v>
      </c>
      <c r="DA8" s="1408" t="s">
        <v>65</v>
      </c>
      <c r="DB8" s="1408" t="s">
        <v>144</v>
      </c>
      <c r="DC8" s="1408" t="s">
        <v>47</v>
      </c>
      <c r="DD8" s="1408" t="s">
        <v>46</v>
      </c>
      <c r="DE8" s="1408" t="s">
        <v>45</v>
      </c>
      <c r="DF8" s="1408" t="s">
        <v>66</v>
      </c>
      <c r="DG8" s="1408" t="s">
        <v>47</v>
      </c>
      <c r="DH8" s="1408" t="s">
        <v>46</v>
      </c>
      <c r="DI8" s="1408" t="s">
        <v>45</v>
      </c>
      <c r="DJ8" s="1408" t="s">
        <v>66</v>
      </c>
      <c r="DK8" s="1408" t="s">
        <v>47</v>
      </c>
      <c r="DL8" s="1408" t="s">
        <v>46</v>
      </c>
      <c r="DM8" s="1408" t="s">
        <v>45</v>
      </c>
      <c r="DN8" s="1408" t="s">
        <v>66</v>
      </c>
    </row>
    <row r="9" spans="1:144" ht="13.5" customHeight="1">
      <c r="A9" s="546"/>
      <c r="B9" s="546"/>
      <c r="C9" s="1427"/>
      <c r="D9" s="1431"/>
      <c r="E9" s="1428"/>
      <c r="F9" s="1425"/>
      <c r="G9" s="1425"/>
      <c r="H9" s="1426"/>
      <c r="I9" s="1425"/>
      <c r="J9" s="1426"/>
      <c r="K9" s="1427"/>
      <c r="L9" s="1428"/>
      <c r="M9" s="1427"/>
      <c r="N9" s="1428"/>
      <c r="O9" s="1427"/>
      <c r="P9" s="1428"/>
      <c r="Q9" s="546"/>
      <c r="R9" s="546"/>
      <c r="S9" s="546"/>
      <c r="T9" s="1410"/>
      <c r="U9" s="425"/>
      <c r="V9" s="426"/>
      <c r="W9" s="426"/>
      <c r="X9" s="426"/>
      <c r="Y9" s="492"/>
      <c r="Z9" s="426"/>
      <c r="AA9" s="1420"/>
      <c r="AB9" s="1423"/>
      <c r="AC9" s="1423"/>
      <c r="AD9" s="1423"/>
      <c r="AE9" s="1411"/>
      <c r="AF9" s="1409"/>
      <c r="AG9" s="1409"/>
      <c r="AH9" s="1409"/>
      <c r="AI9" s="1409"/>
      <c r="AJ9" s="1409"/>
      <c r="AK9" s="1409"/>
      <c r="AL9" s="1409"/>
      <c r="AM9" s="1409"/>
      <c r="AN9" s="1409"/>
      <c r="AO9" s="1409"/>
      <c r="AP9" s="1409"/>
      <c r="AQ9" s="1409"/>
      <c r="AR9" s="1409"/>
      <c r="AS9" s="1409"/>
      <c r="AT9" s="1409"/>
      <c r="AU9" s="1409"/>
      <c r="AV9" s="1409"/>
      <c r="AW9" s="1409"/>
      <c r="AX9" s="1409"/>
      <c r="AY9" s="1409"/>
      <c r="AZ9" s="1409"/>
      <c r="BA9" s="1409"/>
      <c r="BB9" s="1409"/>
      <c r="BC9" s="1409"/>
      <c r="BD9" s="1409"/>
      <c r="BE9" s="1409"/>
      <c r="BF9" s="1409"/>
      <c r="BG9" s="1409"/>
      <c r="BH9" s="1409"/>
      <c r="BI9" s="1409"/>
      <c r="BJ9" s="1409"/>
      <c r="BK9" s="1409"/>
      <c r="BL9" s="1409"/>
      <c r="BM9" s="1409"/>
      <c r="BN9" s="1409"/>
      <c r="BO9" s="1409"/>
      <c r="BP9" s="1409"/>
      <c r="BQ9" s="1409"/>
      <c r="BR9" s="1409"/>
      <c r="BS9" s="1409"/>
      <c r="BT9" s="1409"/>
      <c r="BU9" s="1409"/>
      <c r="BV9" s="1409"/>
      <c r="BW9" s="1409"/>
      <c r="BX9" s="1409"/>
      <c r="BY9" s="1409"/>
      <c r="BZ9" s="1409"/>
      <c r="CA9" s="1409"/>
      <c r="CB9" s="1409"/>
      <c r="CC9" s="1409"/>
      <c r="CD9" s="1409"/>
      <c r="CE9" s="1409"/>
      <c r="CF9" s="1409"/>
      <c r="CG9" s="1409"/>
      <c r="CH9" s="1409"/>
      <c r="CI9" s="1409"/>
      <c r="CJ9" s="1409"/>
      <c r="CK9" s="1409"/>
      <c r="CL9" s="1409"/>
      <c r="CM9" s="1409"/>
      <c r="CN9" s="1409"/>
      <c r="CO9" s="1409"/>
      <c r="CP9" s="1409"/>
      <c r="CQ9" s="1409"/>
      <c r="CR9" s="1409"/>
      <c r="CS9" s="1409"/>
      <c r="CT9" s="1409"/>
      <c r="CU9" s="1409"/>
      <c r="CV9" s="1409"/>
      <c r="CW9" s="1409"/>
      <c r="CX9" s="1409"/>
      <c r="CY9" s="1409"/>
      <c r="CZ9" s="1409"/>
      <c r="DA9" s="1409"/>
      <c r="DB9" s="1409"/>
      <c r="DC9" s="1409"/>
      <c r="DD9" s="1409"/>
      <c r="DE9" s="1409"/>
      <c r="DF9" s="1409"/>
      <c r="DG9" s="1409"/>
      <c r="DH9" s="1409"/>
      <c r="DI9" s="1409"/>
      <c r="DJ9" s="1409"/>
      <c r="DK9" s="1409"/>
      <c r="DL9" s="1409"/>
      <c r="DM9" s="1409"/>
      <c r="DN9" s="1409"/>
    </row>
    <row r="10" spans="1:144" ht="13.5" customHeight="1">
      <c r="A10" s="1397">
        <f>ROW()-9</f>
        <v>1</v>
      </c>
      <c r="B10" s="1398"/>
      <c r="C10" s="1399" t="s">
        <v>647</v>
      </c>
      <c r="D10" s="1400"/>
      <c r="E10" s="1401"/>
      <c r="F10" s="427"/>
      <c r="G10" s="1395"/>
      <c r="H10" s="1396"/>
      <c r="I10" s="1395"/>
      <c r="J10" s="1396"/>
      <c r="K10" s="1399"/>
      <c r="L10" s="1401"/>
      <c r="M10" s="1399"/>
      <c r="N10" s="1401"/>
      <c r="O10" s="1406"/>
      <c r="P10" s="1407"/>
      <c r="Q10" s="1399"/>
      <c r="R10" s="1401"/>
      <c r="S10" s="1402"/>
      <c r="T10" s="1403"/>
      <c r="U10" s="1404" t="str">
        <f>IF(O10="","",IF(AND(G10="標準",OR(M10="○",K10="○"),I10=""),"※下表に記載必要箇所あり(①)",IF(AND(G10="標準",M10="○",I10="分園"),"※下表に記載必要箇所あり(③)",IF(AND(G10="短時間",OR(M10="○",K10="○"),I10=""),"※下表に記載必要箇所あり(②)","※下表に記載必要箇所あり(④)"))))</f>
        <v/>
      </c>
      <c r="V10" s="1405"/>
      <c r="W10" s="1405"/>
      <c r="X10" s="1405"/>
      <c r="Y10" s="1405"/>
      <c r="Z10" s="1405"/>
      <c r="AA10" s="98" t="str">
        <f t="shared" ref="AA10:AA139" si="0">IF(AND(K10="○",Q10=""),"A","")</f>
        <v/>
      </c>
      <c r="AB10" s="94" t="str">
        <f t="shared" ref="AB10" si="1">IF(AND(K10="○",Q10="○"),"B","")</f>
        <v/>
      </c>
      <c r="AC10" s="94" t="str">
        <f t="shared" ref="AC10" si="2">IF(AND(K10="",M10="○",Q10=""),"C","")</f>
        <v/>
      </c>
      <c r="AD10" s="94" t="str">
        <f t="shared" ref="AD10" si="3">IF(AND(K10="",M10="○",Q10="○"),"D","")</f>
        <v/>
      </c>
      <c r="AE10" s="98" t="str">
        <f>IF(OR(K10="○",M10="○"),"","○")</f>
        <v>○</v>
      </c>
      <c r="AF10" s="98" t="str">
        <f t="shared" ref="AF10" si="4">IF(AND(F10="５歳",G10="標準",I10="",AE10="○",Q10=""),"○","")</f>
        <v/>
      </c>
      <c r="AG10" s="98" t="str">
        <f t="shared" ref="AG10" si="5">IF(AND(F10="４歳",G10="標準",I10="",AE10="○",Q10=""),"○","")</f>
        <v/>
      </c>
      <c r="AH10" s="98" t="str">
        <f t="shared" ref="AH10" si="6">IF(AND(F10="３歳",G10="標準",I10="",AE10="○",Q10=""),"○","")</f>
        <v/>
      </c>
      <c r="AI10" s="98" t="str">
        <f t="shared" ref="AI10" si="7">IF(AND(F10="２歳",G10="標準",I10="",AE10="○",Q10=""),"○","")</f>
        <v/>
      </c>
      <c r="AJ10" s="98" t="str">
        <f t="shared" ref="AJ10" si="8">IF(AND(F10="１歳",G10="標準",I10="",AE10="○",Q10=""),"○","")</f>
        <v/>
      </c>
      <c r="AK10" s="98" t="str">
        <f t="shared" ref="AK10" si="9">IF(AND(F10="乳児",G10="標準",I10="",AE10="○",Q10=""),"○","")</f>
        <v/>
      </c>
      <c r="AL10" s="98" t="str">
        <f t="shared" ref="AL10" si="10">IF(AND(F10="５歳",G10="標準",I10="",AE10="○",Q10="○"),"○","")</f>
        <v/>
      </c>
      <c r="AM10" s="98" t="str">
        <f t="shared" ref="AM10" si="11">IF(AND(F10="４歳",G10="標準",I10="",AE10="○",Q10="○"),"○","")</f>
        <v/>
      </c>
      <c r="AN10" s="98" t="str">
        <f t="shared" ref="AN10" si="12">IF(AND(F10="３歳",G10="標準",I10="",AE10="○",Q10="○"),"○","")</f>
        <v/>
      </c>
      <c r="AO10" s="98" t="str">
        <f t="shared" ref="AO10" si="13">IF(AND(F10="５歳",G10="標準",O10&gt;0),"○","")</f>
        <v/>
      </c>
      <c r="AP10" s="98" t="str">
        <f t="shared" ref="AP10" si="14">IF(AND(F10="４歳",G10="標準",O10&gt;0),"○","")</f>
        <v/>
      </c>
      <c r="AQ10" s="98" t="str">
        <f t="shared" ref="AQ10" si="15">IF(AND(F10="３歳",G10="標準",O10&gt;0),"○","")</f>
        <v/>
      </c>
      <c r="AR10" s="98" t="str">
        <f t="shared" ref="AR10" si="16">IF(AND(F10="２歳",G10="標準",O10&gt;0),"○","")</f>
        <v/>
      </c>
      <c r="AS10" s="98" t="str">
        <f t="shared" ref="AS10" si="17">IF(AND(F10="１歳",G10="標準",O10&gt;0),"○","")</f>
        <v/>
      </c>
      <c r="AT10" s="98" t="str">
        <f t="shared" ref="AT10" si="18">IF(AND(F10="乳児",G10="標準",O10&gt;0),"○","")</f>
        <v/>
      </c>
      <c r="AU10" s="98" t="str">
        <f t="shared" ref="AU10" si="19">IF(AND(F10="５歳",G10="短時間",I10="",AE10="○",Q10=""),"○","")</f>
        <v/>
      </c>
      <c r="AV10" s="98" t="str">
        <f t="shared" ref="AV10" si="20">IF(AND(F10="４歳",G10="短時間",I10="",AE10="○",Q10=""),"○","")</f>
        <v/>
      </c>
      <c r="AW10" s="98" t="str">
        <f t="shared" ref="AW10" si="21">IF(AND(F10="３歳",G10="短時間",I10="",AE10="○",Q10=""),"○","")</f>
        <v/>
      </c>
      <c r="AX10" s="98" t="str">
        <f t="shared" ref="AX10" si="22">IF(AND(F10="２歳",G10="短時間",I10="",AE10="○",Q10=""),"○","")</f>
        <v/>
      </c>
      <c r="AY10" s="98" t="str">
        <f t="shared" ref="AY10" si="23">IF(AND(F10="１歳",G10="短時間",I10="",AE10="○",Q10=""),"○","")</f>
        <v/>
      </c>
      <c r="AZ10" s="98" t="str">
        <f t="shared" ref="AZ10" si="24">IF(AND(F10="乳児",G10="短時間",I10="",AE10="○",Q10=""),"○","")</f>
        <v/>
      </c>
      <c r="BA10" s="98" t="str">
        <f t="shared" ref="BA10" si="25">IF(AND(F10="５歳",G10="短時間",I10="",AE10="○",Q10="○"),"○","")</f>
        <v/>
      </c>
      <c r="BB10" s="98" t="str">
        <f t="shared" ref="BB10" si="26">IF(AND(F10="４歳",G10="短時間",I10="",AE10="○",Q10="○"),"○","")</f>
        <v/>
      </c>
      <c r="BC10" s="98" t="str">
        <f t="shared" ref="BC10" si="27">IF(AND(F10="３歳",G10="短時間",I10="",AE10="○",Q10="○"),"○","")</f>
        <v/>
      </c>
      <c r="BD10" s="98" t="str">
        <f t="shared" ref="BD10" si="28">IF(AND(F10="２歳",G10="短時間",I10="",AE10="○",Q10="○"),"○","")</f>
        <v/>
      </c>
      <c r="BE10" s="98" t="str">
        <f t="shared" ref="BE10" si="29">IF(AND(F10="１歳",G10="短時間",I10="",AE10="○",Q10="○"),"○","")</f>
        <v/>
      </c>
      <c r="BF10" s="98" t="str">
        <f t="shared" ref="BF10" si="30">IF(AND(F10="乳児",G10="短時間",I10="",AE10="○",Q10="○"),"○","")</f>
        <v/>
      </c>
      <c r="BG10" s="98" t="str">
        <f t="shared" ref="BG10" si="31">IF(AND(F10="５歳",G10="短時間",I10="",O10&gt;0),"○","")</f>
        <v/>
      </c>
      <c r="BH10" s="98" t="str">
        <f t="shared" ref="BH10" si="32">IF(AND(F10="４歳",G10="短時間",I10="",O10&gt;0),"○","")</f>
        <v/>
      </c>
      <c r="BI10" s="98" t="str">
        <f t="shared" ref="BI10" si="33">IF(AND(F10="３歳",G10="短時間",I10="",O10&gt;0),"○","")</f>
        <v/>
      </c>
      <c r="BJ10" s="98" t="str">
        <f t="shared" ref="BJ10" si="34">IF(AND(F10="２歳",G10="短時間",I10="",O10&gt;0),"○","")</f>
        <v/>
      </c>
      <c r="BK10" s="98" t="str">
        <f t="shared" ref="BK10" si="35">IF(AND(F10="１歳",G10="短時間",I10="",O10&gt;0),"○","")</f>
        <v/>
      </c>
      <c r="BL10" s="98" t="str">
        <f t="shared" ref="BL10" si="36">IF(AND(F10="乳児",G10="短時間",I10="",O10&gt;0),"○","")</f>
        <v/>
      </c>
      <c r="BM10" s="98" t="str">
        <f>IF(AND(F10="５歳",I10="",AE10="○",Q10="",),"○","")</f>
        <v/>
      </c>
      <c r="BN10" s="98" t="str">
        <f>IF(AND(F10="４歳",I10="",AE10="○",Q10="",),"○","")</f>
        <v/>
      </c>
      <c r="BO10" s="98" t="str">
        <f>IF(AND(F10="３歳",I10="",AE10="○",Q10="",),"○","")</f>
        <v/>
      </c>
      <c r="BP10" s="98" t="str">
        <f>IF(AND(F10="２歳",I10="",AE10="○",Q10="",),"○","")</f>
        <v/>
      </c>
      <c r="BQ10" s="98" t="str">
        <f>IF(AND(F10="５歳",I10="",AE10="○",Q10="○",),"○","")</f>
        <v/>
      </c>
      <c r="BR10" s="98" t="str">
        <f>IF(AND(F10="４歳",I10="",AE10="○",Q10="○",),"○","")</f>
        <v/>
      </c>
      <c r="BS10" s="98" t="str">
        <f>IF(AND(F10="３歳",I10="",AE10="○",Q10="○",),"○","")</f>
        <v/>
      </c>
      <c r="BT10" s="98" t="str">
        <f>IF(AND(F10="２歳",I10="",AE10="○",Q10="○",),"○","")</f>
        <v/>
      </c>
      <c r="BU10" s="98" t="str">
        <f t="shared" ref="BU10" si="37">IF(AND(F10="５歳",G10="教育",O10&gt;0),"○","")</f>
        <v/>
      </c>
      <c r="BV10" s="98" t="str">
        <f t="shared" ref="BV10" si="38">IF(AND(F10="４歳",G10="教育",O10&gt;0),"○","")</f>
        <v/>
      </c>
      <c r="BW10" s="98" t="str">
        <f t="shared" ref="BW10" si="39">IF(AND(F10="３歳",G10="教育",O10&gt;0),"○","")</f>
        <v/>
      </c>
      <c r="BX10" s="98" t="str">
        <f t="shared" ref="BX10" si="40">IF(AND(F10="２歳",G10="教育",O10&gt;0),"○","")</f>
        <v/>
      </c>
      <c r="BY10" s="98" t="str">
        <f t="shared" ref="BY10" si="41">IF(AND(F10="５歳",G10="標準",I10="分園",AE10="○",Q10=""),"○","")</f>
        <v/>
      </c>
      <c r="BZ10" s="98" t="str">
        <f t="shared" ref="BZ10" si="42">IF(AND(F10="４歳",G10="標準",I10="分園",AE10="○",Q10=""),"○","")</f>
        <v/>
      </c>
      <c r="CA10" s="98" t="str">
        <f t="shared" ref="CA10" si="43">IF(AND(F10="３歳",G10="標準",I10="分園",AE10="○",Q10=""),"○","")</f>
        <v/>
      </c>
      <c r="CB10" s="98" t="str">
        <f t="shared" ref="CB10" si="44">IF(AND(F10="２歳",G10="標準",I10="分園",AE10="○",Q10=""),"○","")</f>
        <v/>
      </c>
      <c r="CC10" s="98" t="str">
        <f t="shared" ref="CC10" si="45">IF(AND(F10="１歳",G10="標準",I10="分園",AE10="○",Q10=""),"○","")</f>
        <v/>
      </c>
      <c r="CD10" s="98" t="str">
        <f t="shared" ref="CD10" si="46">IF(AND(F10="乳児",G10="標準",I10="分園",AE10="○",Q10=""),"○","")</f>
        <v/>
      </c>
      <c r="CE10" s="98" t="str">
        <f t="shared" ref="CE10" si="47">IF(AND(F10="５歳",G10="標準",I10="分園",AE10="○",Q10="○"),"○","")</f>
        <v/>
      </c>
      <c r="CF10" s="98" t="str">
        <f t="shared" ref="CF10" si="48">IF(AND(F10="４歳",G10="標準",I10="分園",AE10="○",Q10="○"),"○","")</f>
        <v/>
      </c>
      <c r="CG10" s="98" t="str">
        <f t="shared" ref="CG10" si="49">IF(AND(F10="３歳",G10="標準",I10="分園",AE10="○",Q10="○"),"○","")</f>
        <v/>
      </c>
      <c r="CH10" s="98" t="str">
        <f t="shared" ref="CH10:CH18" si="50">IF(AND(F1416="５歳",G10="教育",I10="分園",O10&gt;0),"○","")</f>
        <v/>
      </c>
      <c r="CI10" s="98" t="str">
        <f t="shared" ref="CI10:CI18" si="51">IF(AND(F1416="４歳",G10="教育",I10="分園",O10&gt;0),"○","")</f>
        <v/>
      </c>
      <c r="CJ10" s="98" t="str">
        <f t="shared" ref="CJ10:CJ18" si="52">IF(AND(F1416="３歳",G10="教育",I10="分園",O10&gt;0),"○","")</f>
        <v/>
      </c>
      <c r="CK10" s="98" t="str">
        <f t="shared" ref="CK10:CK18" si="53">IF(AND(F1416="２歳",G10="教育",I10="分園",O10&gt;0),"○","")</f>
        <v/>
      </c>
      <c r="CL10" s="98" t="str">
        <f t="shared" ref="CL10:CL18" si="54">IF(AND(F1416="１歳",G10="教育",I10="分園",O10&gt;0),"○","")</f>
        <v/>
      </c>
      <c r="CM10" s="98" t="str">
        <f t="shared" ref="CM10:CM18" si="55">IF(AND(F1416="乳児",G10="教育",I10="分園",O10&gt;0),"○","")</f>
        <v/>
      </c>
      <c r="CN10" s="98" t="str">
        <f t="shared" ref="CN10" si="56">IF(AND(F10="５歳",G10="短時間",I10="分園",AE10="○",Q10=""),"○","")</f>
        <v/>
      </c>
      <c r="CO10" s="98" t="str">
        <f t="shared" ref="CO10" si="57">IF(AND(F10="４歳",G10="短時間",I10="分園",AE10="○",Q10=""),"○","")</f>
        <v/>
      </c>
      <c r="CP10" s="98" t="str">
        <f t="shared" ref="CP10" si="58">IF(AND(F10="３歳",G10="短時間",I10="分園",AE10="○",Q10=""),"○","")</f>
        <v/>
      </c>
      <c r="CQ10" s="98" t="str">
        <f t="shared" ref="CQ10" si="59">IF(AND(F10="２歳",G10="短時間",I10="分園",AE10="○",Q10=""),"○","")</f>
        <v/>
      </c>
      <c r="CR10" s="98" t="str">
        <f t="shared" ref="CR10" si="60">IF(AND(F10="１歳",G10="短時間",I10="分園",AE10="○",Q10=""),"○","")</f>
        <v/>
      </c>
      <c r="CS10" s="98" t="str">
        <f t="shared" ref="CS10" si="61">IF(AND(F10="乳児",G10="短時間",I10="分園",AE10="○",Q10=""),"○","")</f>
        <v/>
      </c>
      <c r="CT10" s="98" t="str">
        <f t="shared" ref="CT10" si="62">IF(AND(F10="５歳",G10="短時間",I10="分園",AE10="○",Q10="○"),"○","")</f>
        <v/>
      </c>
      <c r="CU10" s="98" t="str">
        <f t="shared" ref="CU10" si="63">IF(AND(F10="４歳",G10="短時間",I10="分園",AE10="○",Q10="○"),"○","")</f>
        <v/>
      </c>
      <c r="CV10" s="98" t="str">
        <f t="shared" ref="CV10" si="64">IF(AND(F10="３歳",G10="短時間",I10="分園",AE10="○",Q10="○"),"○","")</f>
        <v/>
      </c>
      <c r="CW10" s="98" t="str">
        <f t="shared" ref="CW10" si="65">IF(AND(F10="５歳",G10="短時間",I10="分園",O10&gt;0),"○","")</f>
        <v/>
      </c>
      <c r="CX10" s="98" t="str">
        <f t="shared" ref="CX10" si="66">IF(AND(F10="４歳",G10="短時間",I10="分園",O10&gt;0),"○","")</f>
        <v/>
      </c>
      <c r="CY10" s="98" t="str">
        <f t="shared" ref="CY10" si="67">IF(AND(F10="３歳",G10="短時間",I10="分園",O10&gt;0),"○","")</f>
        <v/>
      </c>
      <c r="CZ10" s="98" t="str">
        <f t="shared" ref="CZ10" si="68">IF(AND(F10="２歳",G10="短時間",I10="分園",O10&gt;0),"○","")</f>
        <v/>
      </c>
      <c r="DA10" s="98" t="str">
        <f t="shared" ref="DA10" si="69">IF(AND(F10="１歳",G10="短時間",I10="分園",O10&gt;0),"○","")</f>
        <v/>
      </c>
      <c r="DB10" s="98" t="str">
        <f t="shared" ref="DB10" si="70">IF(AND(F10="乳児",G10="短時間",I10="分園",O10&gt;0),"○","")</f>
        <v/>
      </c>
      <c r="DC10" s="98" t="str">
        <f t="shared" ref="DC10" si="71">IF(AND(F10="５歳",G10="教育",I10="分園",AE10="○",Q10="",),"○","")</f>
        <v/>
      </c>
      <c r="DD10" s="98" t="str">
        <f t="shared" ref="DD10" si="72">IF(AND(F10="４歳",G10="教育",I10="分園",AE10="○",Q10="",),"○","")</f>
        <v/>
      </c>
      <c r="DE10" s="98" t="str">
        <f t="shared" ref="DE10" si="73">IF(AND(F10="３歳",G10="教育",I10="分園",AE10="○",Q10="",),"○","")</f>
        <v/>
      </c>
      <c r="DF10" s="98" t="str">
        <f t="shared" ref="DF10" si="74">IF(AND(F10="２歳",G10="教育",I10="分園",AE10="○",Q10="",),"○","")</f>
        <v/>
      </c>
      <c r="DG10" s="98" t="str">
        <f t="shared" ref="DG10" si="75">IF(AND(F10="５歳",G10="教育",I10="分園",AE10="○",Q10="○",),"○","")</f>
        <v/>
      </c>
      <c r="DH10" s="98" t="str">
        <f t="shared" ref="DH10" si="76">IF(AND(F10="４歳",G10="教育",I10="分園",AE10="○",Q10="○",),"○","")</f>
        <v/>
      </c>
      <c r="DI10" s="98" t="str">
        <f t="shared" ref="DI10" si="77">IF(AND(F10="３歳",G10="教育",I10="分園",AE10="○",Q10="○",),"○","")</f>
        <v/>
      </c>
      <c r="DJ10" s="98" t="str">
        <f t="shared" ref="DJ10" si="78">IF(AND(F10="２歳",G10="教育",I10="分園",AE10="○",Q10="○",),"○","")</f>
        <v/>
      </c>
      <c r="DK10" s="98" t="str">
        <f t="shared" ref="DK10" si="79">IF(AND(F10="５歳",G10="教育",I10="分園",O10&gt;0),"○","")</f>
        <v/>
      </c>
      <c r="DL10" s="98" t="str">
        <f t="shared" ref="DL10" si="80">IF(AND(F10="４歳",G10="教育",I10="分園",O10&gt;0),"○","")</f>
        <v/>
      </c>
      <c r="DM10" s="98" t="str">
        <f t="shared" ref="DM10" si="81">IF(AND(F10="３歳",G10="教育",I10="分園",O10&gt;0),"○","")</f>
        <v/>
      </c>
      <c r="DN10" s="98" t="str">
        <f t="shared" ref="DN10" si="82">IF(AND(F10="２歳",G10="教育",I10="分園",O10&gt;0),"○","")</f>
        <v/>
      </c>
      <c r="DO10" s="99" t="s">
        <v>144</v>
      </c>
      <c r="DP10" s="99" t="s">
        <v>65</v>
      </c>
      <c r="DQ10" s="100" t="s">
        <v>66</v>
      </c>
      <c r="DR10" s="95" t="s">
        <v>45</v>
      </c>
      <c r="DS10" s="95" t="s">
        <v>46</v>
      </c>
      <c r="DT10" s="95" t="s">
        <v>47</v>
      </c>
    </row>
    <row r="11" spans="1:144" ht="13.5" customHeight="1">
      <c r="A11" s="1397">
        <f t="shared" ref="A11:A76" si="83">ROW()-9</f>
        <v>2</v>
      </c>
      <c r="B11" s="1398"/>
      <c r="C11" s="1399"/>
      <c r="D11" s="1400"/>
      <c r="E11" s="1401"/>
      <c r="F11" s="427"/>
      <c r="G11" s="1395"/>
      <c r="H11" s="1396"/>
      <c r="I11" s="1395"/>
      <c r="J11" s="1396"/>
      <c r="K11" s="1399"/>
      <c r="L11" s="1401"/>
      <c r="M11" s="1399"/>
      <c r="N11" s="1401"/>
      <c r="O11" s="1406"/>
      <c r="P11" s="1407"/>
      <c r="Q11" s="1399"/>
      <c r="R11" s="1401"/>
      <c r="S11" s="1402"/>
      <c r="T11" s="1403"/>
      <c r="U11" s="1404" t="str">
        <f t="shared" ref="U11:U74" si="84">IF(O11="","",IF(AND(G11="標準",OR(M11="○",K11="○"),I11=""),"※下表に記載必要箇所あり(①)",IF(AND(G11="標準",M11="○",I11="分園"),"※下表に記載必要箇所あり(③)",IF(AND(G11="短時間",OR(M11="○",K11="○"),I11=""),"※下表に記載必要箇所あり(②)","※下表に記載必要箇所あり(④)"))))</f>
        <v/>
      </c>
      <c r="V11" s="1405"/>
      <c r="W11" s="1405"/>
      <c r="X11" s="1405"/>
      <c r="Y11" s="1405"/>
      <c r="Z11" s="1405"/>
      <c r="AA11" s="98" t="str">
        <f t="shared" si="0"/>
        <v/>
      </c>
      <c r="AB11" s="94" t="str">
        <f t="shared" ref="AB11:AB76" si="85">IF(AND(K11="○",Q11="○"),"B","")</f>
        <v/>
      </c>
      <c r="AC11" s="94" t="str">
        <f t="shared" ref="AC11:AC76" si="86">IF(AND(K11="",M11="○",Q11=""),"C","")</f>
        <v/>
      </c>
      <c r="AD11" s="94" t="str">
        <f t="shared" ref="AD11:AD76" si="87">IF(AND(K11="",M11="○",Q11="○"),"D","")</f>
        <v/>
      </c>
      <c r="AE11" s="98" t="str">
        <f t="shared" ref="AE11:AE74" si="88">IF(OR(K11="○",M11="○"),"","○")</f>
        <v>○</v>
      </c>
      <c r="AF11" s="98" t="str">
        <f t="shared" ref="AF11:AF76" si="89">IF(AND(F11="５歳",G11="標準",I11="",AE11="○",Q11=""),"○","")</f>
        <v/>
      </c>
      <c r="AG11" s="98" t="str">
        <f t="shared" ref="AG11:AG76" si="90">IF(AND(F11="４歳",G11="標準",I11="",AE11="○",Q11=""),"○","")</f>
        <v/>
      </c>
      <c r="AH11" s="98" t="str">
        <f t="shared" ref="AH11:AH76" si="91">IF(AND(F11="３歳",G11="標準",I11="",AE11="○",Q11=""),"○","")</f>
        <v/>
      </c>
      <c r="AI11" s="98" t="str">
        <f t="shared" ref="AI11:AI76" si="92">IF(AND(F11="２歳",G11="標準",I11="",AE11="○",Q11=""),"○","")</f>
        <v/>
      </c>
      <c r="AJ11" s="98" t="str">
        <f t="shared" ref="AJ11:AJ76" si="93">IF(AND(F11="１歳",G11="標準",I11="",AE11="○",Q11=""),"○","")</f>
        <v/>
      </c>
      <c r="AK11" s="98" t="str">
        <f t="shared" ref="AK11:AK76" si="94">IF(AND(F11="乳児",G11="標準",I11="",AE11="○",Q11=""),"○","")</f>
        <v/>
      </c>
      <c r="AL11" s="98" t="str">
        <f t="shared" ref="AL11:AL76" si="95">IF(AND(F11="５歳",G11="標準",I11="",AE11="○",Q11="○"),"○","")</f>
        <v/>
      </c>
      <c r="AM11" s="98" t="str">
        <f t="shared" ref="AM11:AM76" si="96">IF(AND(F11="４歳",G11="標準",I11="",AE11="○",Q11="○"),"○","")</f>
        <v/>
      </c>
      <c r="AN11" s="98" t="str">
        <f t="shared" ref="AN11:AN76" si="97">IF(AND(F11="３歳",G11="標準",I11="",AE11="○",Q11="○"),"○","")</f>
        <v/>
      </c>
      <c r="AO11" s="98" t="str">
        <f t="shared" ref="AO11:AO76" si="98">IF(AND(F11="５歳",G11="標準",O11&gt;0),"○","")</f>
        <v/>
      </c>
      <c r="AP11" s="98" t="str">
        <f t="shared" ref="AP11:AP76" si="99">IF(AND(F11="４歳",G11="標準",O11&gt;0),"○","")</f>
        <v/>
      </c>
      <c r="AQ11" s="98" t="str">
        <f t="shared" ref="AQ11:AQ76" si="100">IF(AND(F11="３歳",G11="標準",O11&gt;0),"○","")</f>
        <v/>
      </c>
      <c r="AR11" s="98" t="str">
        <f t="shared" ref="AR11:AR76" si="101">IF(AND(F11="２歳",G11="標準",O11&gt;0),"○","")</f>
        <v/>
      </c>
      <c r="AS11" s="98" t="str">
        <f t="shared" ref="AS11:AS76" si="102">IF(AND(F11="１歳",G11="標準",O11&gt;0),"○","")</f>
        <v/>
      </c>
      <c r="AT11" s="98" t="str">
        <f t="shared" ref="AT11:AT76" si="103">IF(AND(F11="乳児",G11="標準",O11&gt;0),"○","")</f>
        <v/>
      </c>
      <c r="AU11" s="98" t="str">
        <f t="shared" ref="AU11:AU76" si="104">IF(AND(F11="５歳",G11="短時間",I11="",AE11="○",Q11=""),"○","")</f>
        <v/>
      </c>
      <c r="AV11" s="98" t="str">
        <f t="shared" ref="AV11:AV76" si="105">IF(AND(F11="４歳",G11="短時間",I11="",AE11="○",Q11=""),"○","")</f>
        <v/>
      </c>
      <c r="AW11" s="98" t="str">
        <f t="shared" ref="AW11:AW76" si="106">IF(AND(F11="３歳",G11="短時間",I11="",AE11="○",Q11=""),"○","")</f>
        <v/>
      </c>
      <c r="AX11" s="98" t="str">
        <f t="shared" ref="AX11:AX76" si="107">IF(AND(F11="２歳",G11="短時間",I11="",AE11="○",Q11=""),"○","")</f>
        <v/>
      </c>
      <c r="AY11" s="98" t="str">
        <f t="shared" ref="AY11:AY76" si="108">IF(AND(F11="１歳",G11="短時間",I11="",AE11="○",Q11=""),"○","")</f>
        <v/>
      </c>
      <c r="AZ11" s="98" t="str">
        <f t="shared" ref="AZ11:AZ76" si="109">IF(AND(F11="乳児",G11="短時間",I11="",AE11="○",Q11=""),"○","")</f>
        <v/>
      </c>
      <c r="BA11" s="98" t="str">
        <f t="shared" ref="BA11:BA76" si="110">IF(AND(F11="５歳",G11="短時間",I11="",AE11="○",Q11="○"),"○","")</f>
        <v/>
      </c>
      <c r="BB11" s="98" t="str">
        <f t="shared" ref="BB11:BB76" si="111">IF(AND(F11="４歳",G11="短時間",I11="",AE11="○",Q11="○"),"○","")</f>
        <v/>
      </c>
      <c r="BC11" s="98" t="str">
        <f t="shared" ref="BC11:BC76" si="112">IF(AND(F11="３歳",G11="短時間",I11="",AE11="○",Q11="○"),"○","")</f>
        <v/>
      </c>
      <c r="BD11" s="98" t="str">
        <f t="shared" ref="BD11:BD76" si="113">IF(AND(F11="２歳",G11="短時間",I11="",AE11="○",Q11="○"),"○","")</f>
        <v/>
      </c>
      <c r="BE11" s="98" t="str">
        <f t="shared" ref="BE11:BE76" si="114">IF(AND(F11="１歳",G11="短時間",I11="",AE11="○",Q11="○"),"○","")</f>
        <v/>
      </c>
      <c r="BF11" s="98" t="str">
        <f t="shared" ref="BF11:BF76" si="115">IF(AND(F11="乳児",G11="短時間",I11="",AE11="○",Q11="○"),"○","")</f>
        <v/>
      </c>
      <c r="BG11" s="98" t="str">
        <f t="shared" ref="BG11:BG76" si="116">IF(AND(F11="５歳",G11="短時間",I11="",O11&gt;0),"○","")</f>
        <v/>
      </c>
      <c r="BH11" s="98" t="str">
        <f t="shared" ref="BH11:BH76" si="117">IF(AND(F11="４歳",G11="短時間",I11="",O11&gt;0),"○","")</f>
        <v/>
      </c>
      <c r="BI11" s="98" t="str">
        <f t="shared" ref="BI11:BI76" si="118">IF(AND(F11="３歳",G11="短時間",I11="",O11&gt;0),"○","")</f>
        <v/>
      </c>
      <c r="BJ11" s="98" t="str">
        <f t="shared" ref="BJ11:BJ76" si="119">IF(AND(F11="２歳",G11="短時間",I11="",O11&gt;0),"○","")</f>
        <v/>
      </c>
      <c r="BK11" s="98" t="str">
        <f t="shared" ref="BK11:BK76" si="120">IF(AND(F11="１歳",G11="短時間",I11="",O11&gt;0),"○","")</f>
        <v/>
      </c>
      <c r="BL11" s="98" t="str">
        <f t="shared" ref="BL11:BL76" si="121">IF(AND(F11="乳児",G11="短時間",I11="",O11&gt;0),"○","")</f>
        <v/>
      </c>
      <c r="BM11" s="98" t="str">
        <f t="shared" ref="BM11:BM76" si="122">IF(AND(F11="５歳",I11="",AE11="○",Q11="",),"○","")</f>
        <v/>
      </c>
      <c r="BN11" s="98" t="str">
        <f t="shared" ref="BN11:BN76" si="123">IF(AND(F11="４歳",I11="",AE11="○",Q11="",),"○","")</f>
        <v/>
      </c>
      <c r="BO11" s="98" t="str">
        <f t="shared" ref="BO11:BO76" si="124">IF(AND(F11="３歳",I11="",AE11="○",Q11="",),"○","")</f>
        <v/>
      </c>
      <c r="BP11" s="98" t="str">
        <f t="shared" ref="BP11:BP76" si="125">IF(AND(F11="２歳",I11="",AE11="○",Q11="",),"○","")</f>
        <v/>
      </c>
      <c r="BQ11" s="98" t="str">
        <f t="shared" ref="BQ11:BQ76" si="126">IF(AND(F11="５歳",I11="",AE11="○",Q11="○",),"○","")</f>
        <v/>
      </c>
      <c r="BR11" s="98" t="str">
        <f t="shared" ref="BR11:BR76" si="127">IF(AND(F11="４歳",I11="",AE11="○",Q11="○",),"○","")</f>
        <v/>
      </c>
      <c r="BS11" s="98" t="str">
        <f t="shared" ref="BS11:BS76" si="128">IF(AND(F11="３歳",I11="",AE11="○",Q11="○",),"○","")</f>
        <v/>
      </c>
      <c r="BT11" s="98" t="str">
        <f t="shared" ref="BT11:BT76" si="129">IF(AND(F11="２歳",I11="",AE11="○",Q11="○",),"○","")</f>
        <v/>
      </c>
      <c r="BU11" s="98" t="str">
        <f t="shared" ref="BU11:BU76" si="130">IF(AND(F11="５歳",G11="教育",O11&gt;0),"○","")</f>
        <v/>
      </c>
      <c r="BV11" s="98" t="str">
        <f t="shared" ref="BV11:BV76" si="131">IF(AND(F11="４歳",G11="教育",O11&gt;0),"○","")</f>
        <v/>
      </c>
      <c r="BW11" s="98" t="str">
        <f t="shared" ref="BW11:BW76" si="132">IF(AND(F11="３歳",G11="教育",O11&gt;0),"○","")</f>
        <v/>
      </c>
      <c r="BX11" s="98" t="str">
        <f t="shared" ref="BX11:BX76" si="133">IF(AND(F11="２歳",G11="教育",O11&gt;0),"○","")</f>
        <v/>
      </c>
      <c r="BY11" s="98" t="str">
        <f t="shared" ref="BY11:BY76" si="134">IF(AND(F11="５歳",G11="標準",I11="分園",AE11="○",Q11=""),"○","")</f>
        <v/>
      </c>
      <c r="BZ11" s="98" t="str">
        <f t="shared" ref="BZ11:BZ76" si="135">IF(AND(F11="４歳",G11="標準",I11="分園",AE11="○",Q11=""),"○","")</f>
        <v/>
      </c>
      <c r="CA11" s="98" t="str">
        <f t="shared" ref="CA11:CA76" si="136">IF(AND(F11="３歳",G11="標準",I11="分園",AE11="○",Q11=""),"○","")</f>
        <v/>
      </c>
      <c r="CB11" s="98" t="str">
        <f t="shared" ref="CB11:CB76" si="137">IF(AND(F11="２歳",G11="標準",I11="分園",AE11="○",Q11=""),"○","")</f>
        <v/>
      </c>
      <c r="CC11" s="98" t="str">
        <f t="shared" ref="CC11:CC76" si="138">IF(AND(F11="１歳",G11="標準",I11="分園",AE11="○",Q11=""),"○","")</f>
        <v/>
      </c>
      <c r="CD11" s="98" t="str">
        <f t="shared" ref="CD11:CD76" si="139">IF(AND(F11="乳児",G11="標準",I11="分園",AE11="○",Q11=""),"○","")</f>
        <v/>
      </c>
      <c r="CE11" s="98" t="str">
        <f t="shared" ref="CE11:CE76" si="140">IF(AND(F11="５歳",G11="標準",I11="分園",AE11="○",Q11="○"),"○","")</f>
        <v/>
      </c>
      <c r="CF11" s="98" t="str">
        <f t="shared" ref="CF11:CF76" si="141">IF(AND(F11="４歳",G11="標準",I11="分園",AE11="○",Q11="○"),"○","")</f>
        <v/>
      </c>
      <c r="CG11" s="98" t="str">
        <f t="shared" ref="CG11:CG76" si="142">IF(AND(F11="３歳",G11="標準",I11="分園",AE11="○",Q11="○"),"○","")</f>
        <v/>
      </c>
      <c r="CH11" s="98" t="str">
        <f t="shared" si="50"/>
        <v/>
      </c>
      <c r="CI11" s="98" t="str">
        <f t="shared" si="51"/>
        <v/>
      </c>
      <c r="CJ11" s="98" t="str">
        <f t="shared" si="52"/>
        <v/>
      </c>
      <c r="CK11" s="98" t="str">
        <f t="shared" si="53"/>
        <v/>
      </c>
      <c r="CL11" s="98" t="str">
        <f t="shared" si="54"/>
        <v/>
      </c>
      <c r="CM11" s="98" t="str">
        <f t="shared" si="55"/>
        <v/>
      </c>
      <c r="CN11" s="98" t="str">
        <f t="shared" ref="CN11:CN76" si="143">IF(AND(F11="５歳",G11="短時間",I11="分園",AE11="○",Q11=""),"○","")</f>
        <v/>
      </c>
      <c r="CO11" s="98" t="str">
        <f t="shared" ref="CO11:CO76" si="144">IF(AND(F11="４歳",G11="短時間",I11="分園",AE11="○",Q11=""),"○","")</f>
        <v/>
      </c>
      <c r="CP11" s="98" t="str">
        <f t="shared" ref="CP11:CP76" si="145">IF(AND(F11="３歳",G11="短時間",I11="分園",AE11="○",Q11=""),"○","")</f>
        <v/>
      </c>
      <c r="CQ11" s="98" t="str">
        <f t="shared" ref="CQ11:CQ76" si="146">IF(AND(F11="２歳",G11="短時間",I11="分園",AE11="○",Q11=""),"○","")</f>
        <v/>
      </c>
      <c r="CR11" s="98" t="str">
        <f t="shared" ref="CR11:CR76" si="147">IF(AND(F11="１歳",G11="短時間",I11="分園",AE11="○",Q11=""),"○","")</f>
        <v/>
      </c>
      <c r="CS11" s="98" t="str">
        <f t="shared" ref="CS11:CS76" si="148">IF(AND(F11="乳児",G11="短時間",I11="分園",AE11="○",Q11=""),"○","")</f>
        <v/>
      </c>
      <c r="CT11" s="98" t="str">
        <f t="shared" ref="CT11:CT76" si="149">IF(AND(F11="５歳",G11="短時間",I11="分園",AE11="○",Q11="○"),"○","")</f>
        <v/>
      </c>
      <c r="CU11" s="98" t="str">
        <f t="shared" ref="CU11:CU76" si="150">IF(AND(F11="４歳",G11="短時間",I11="分園",AE11="○",Q11="○"),"○","")</f>
        <v/>
      </c>
      <c r="CV11" s="98" t="str">
        <f t="shared" ref="CV11:CV76" si="151">IF(AND(F11="３歳",G11="短時間",I11="分園",AE11="○",Q11="○"),"○","")</f>
        <v/>
      </c>
      <c r="CW11" s="98" t="str">
        <f t="shared" ref="CW11:CW76" si="152">IF(AND(F11="５歳",G11="短時間",I11="分園",O11&gt;0),"○","")</f>
        <v/>
      </c>
      <c r="CX11" s="98" t="str">
        <f t="shared" ref="CX11:CX76" si="153">IF(AND(F11="４歳",G11="短時間",I11="分園",O11&gt;0),"○","")</f>
        <v/>
      </c>
      <c r="CY11" s="98" t="str">
        <f t="shared" ref="CY11:CY76" si="154">IF(AND(F11="３歳",G11="短時間",I11="分園",O11&gt;0),"○","")</f>
        <v/>
      </c>
      <c r="CZ11" s="98" t="str">
        <f t="shared" ref="CZ11:CZ76" si="155">IF(AND(F11="２歳",G11="短時間",I11="分園",O11&gt;0),"○","")</f>
        <v/>
      </c>
      <c r="DA11" s="98" t="str">
        <f t="shared" ref="DA11:DA76" si="156">IF(AND(F11="１歳",G11="短時間",I11="分園",O11&gt;0),"○","")</f>
        <v/>
      </c>
      <c r="DB11" s="98" t="str">
        <f t="shared" ref="DB11:DB76" si="157">IF(AND(F11="乳児",G11="短時間",I11="分園",O11&gt;0),"○","")</f>
        <v/>
      </c>
      <c r="DC11" s="98" t="str">
        <f t="shared" ref="DC11:DC76" si="158">IF(AND(F11="５歳",G11="教育",I11="分園",AE11="○",Q11="",),"○","")</f>
        <v/>
      </c>
      <c r="DD11" s="98" t="str">
        <f t="shared" ref="DD11:DD76" si="159">IF(AND(F11="４歳",G11="教育",I11="分園",AE11="○",Q11="",),"○","")</f>
        <v/>
      </c>
      <c r="DE11" s="98" t="str">
        <f t="shared" ref="DE11:DE76" si="160">IF(AND(F11="３歳",G11="教育",I11="分園",AE11="○",Q11="",),"○","")</f>
        <v/>
      </c>
      <c r="DF11" s="98" t="str">
        <f t="shared" ref="DF11:DF76" si="161">IF(AND(F11="２歳",G11="教育",I11="分園",AE11="○",Q11="",),"○","")</f>
        <v/>
      </c>
      <c r="DG11" s="98" t="str">
        <f t="shared" ref="DG11:DG76" si="162">IF(AND(F11="５歳",G11="教育",I11="分園",AE11="○",Q11="○",),"○","")</f>
        <v/>
      </c>
      <c r="DH11" s="98" t="str">
        <f t="shared" ref="DH11:DH76" si="163">IF(AND(F11="４歳",G11="教育",I11="分園",AE11="○",Q11="○",),"○","")</f>
        <v/>
      </c>
      <c r="DI11" s="98" t="str">
        <f t="shared" ref="DI11:DI76" si="164">IF(AND(F11="３歳",G11="教育",I11="分園",AE11="○",Q11="○",),"○","")</f>
        <v/>
      </c>
      <c r="DJ11" s="98" t="str">
        <f t="shared" ref="DJ11:DJ76" si="165">IF(AND(F11="２歳",G11="教育",I11="分園",AE11="○",Q11="○",),"○","")</f>
        <v/>
      </c>
      <c r="DK11" s="98" t="str">
        <f t="shared" ref="DK11:DK76" si="166">IF(AND(F11="５歳",G11="教育",I11="分園",O11&gt;0),"○","")</f>
        <v/>
      </c>
      <c r="DL11" s="98" t="str">
        <f t="shared" ref="DL11:DL76" si="167">IF(AND(F11="４歳",G11="教育",I11="分園",O11&gt;0),"○","")</f>
        <v/>
      </c>
      <c r="DM11" s="98" t="str">
        <f t="shared" ref="DM11:DM76" si="168">IF(AND(F11="３歳",G11="教育",I11="分園",O11&gt;0),"○","")</f>
        <v/>
      </c>
      <c r="DN11" s="98" t="str">
        <f t="shared" ref="DN11:DN76" si="169">IF(AND(F11="２歳",G11="教育",I11="分園",O11&gt;0),"○","")</f>
        <v/>
      </c>
      <c r="DO11" s="95" t="s">
        <v>15</v>
      </c>
      <c r="DP11" s="95" t="s">
        <v>52</v>
      </c>
      <c r="DQ11" s="95" t="s">
        <v>16</v>
      </c>
    </row>
    <row r="12" spans="1:144" ht="13.5" customHeight="1">
      <c r="A12" s="1397">
        <f t="shared" si="83"/>
        <v>3</v>
      </c>
      <c r="B12" s="1398"/>
      <c r="C12" s="1399"/>
      <c r="D12" s="1400"/>
      <c r="E12" s="1401"/>
      <c r="F12" s="427"/>
      <c r="G12" s="1395"/>
      <c r="H12" s="1396"/>
      <c r="I12" s="1395"/>
      <c r="J12" s="1396"/>
      <c r="K12" s="1399"/>
      <c r="L12" s="1401"/>
      <c r="M12" s="1399"/>
      <c r="N12" s="1401"/>
      <c r="O12" s="1406"/>
      <c r="P12" s="1407"/>
      <c r="Q12" s="1399"/>
      <c r="R12" s="1401"/>
      <c r="S12" s="1402"/>
      <c r="T12" s="1403"/>
      <c r="U12" s="1404" t="str">
        <f t="shared" si="84"/>
        <v/>
      </c>
      <c r="V12" s="1405"/>
      <c r="W12" s="1405"/>
      <c r="X12" s="1405"/>
      <c r="Y12" s="1405"/>
      <c r="Z12" s="1405"/>
      <c r="AA12" s="98" t="str">
        <f t="shared" si="0"/>
        <v/>
      </c>
      <c r="AB12" s="94" t="str">
        <f t="shared" si="85"/>
        <v/>
      </c>
      <c r="AC12" s="94" t="str">
        <f t="shared" si="86"/>
        <v/>
      </c>
      <c r="AD12" s="94" t="str">
        <f t="shared" si="87"/>
        <v/>
      </c>
      <c r="AE12" s="98" t="str">
        <f t="shared" si="88"/>
        <v>○</v>
      </c>
      <c r="AF12" s="98" t="str">
        <f t="shared" si="89"/>
        <v/>
      </c>
      <c r="AG12" s="98" t="str">
        <f t="shared" si="90"/>
        <v/>
      </c>
      <c r="AH12" s="98" t="str">
        <f t="shared" si="91"/>
        <v/>
      </c>
      <c r="AI12" s="98" t="str">
        <f t="shared" si="92"/>
        <v/>
      </c>
      <c r="AJ12" s="98" t="str">
        <f t="shared" si="93"/>
        <v/>
      </c>
      <c r="AK12" s="98" t="str">
        <f t="shared" si="94"/>
        <v/>
      </c>
      <c r="AL12" s="98" t="str">
        <f t="shared" si="95"/>
        <v/>
      </c>
      <c r="AM12" s="98" t="str">
        <f t="shared" si="96"/>
        <v/>
      </c>
      <c r="AN12" s="98" t="str">
        <f t="shared" si="97"/>
        <v/>
      </c>
      <c r="AO12" s="98" t="str">
        <f t="shared" si="98"/>
        <v/>
      </c>
      <c r="AP12" s="98" t="str">
        <f t="shared" si="99"/>
        <v/>
      </c>
      <c r="AQ12" s="98" t="str">
        <f t="shared" si="100"/>
        <v/>
      </c>
      <c r="AR12" s="98" t="str">
        <f t="shared" si="101"/>
        <v/>
      </c>
      <c r="AS12" s="98" t="str">
        <f t="shared" si="102"/>
        <v/>
      </c>
      <c r="AT12" s="98" t="str">
        <f t="shared" si="103"/>
        <v/>
      </c>
      <c r="AU12" s="98" t="str">
        <f t="shared" si="104"/>
        <v/>
      </c>
      <c r="AV12" s="98" t="str">
        <f t="shared" si="105"/>
        <v/>
      </c>
      <c r="AW12" s="98" t="str">
        <f t="shared" si="106"/>
        <v/>
      </c>
      <c r="AX12" s="98" t="str">
        <f t="shared" si="107"/>
        <v/>
      </c>
      <c r="AY12" s="98" t="str">
        <f t="shared" si="108"/>
        <v/>
      </c>
      <c r="AZ12" s="98" t="str">
        <f t="shared" si="109"/>
        <v/>
      </c>
      <c r="BA12" s="98" t="str">
        <f t="shared" si="110"/>
        <v/>
      </c>
      <c r="BB12" s="98" t="str">
        <f t="shared" si="111"/>
        <v/>
      </c>
      <c r="BC12" s="98" t="str">
        <f t="shared" si="112"/>
        <v/>
      </c>
      <c r="BD12" s="98" t="str">
        <f t="shared" si="113"/>
        <v/>
      </c>
      <c r="BE12" s="98" t="str">
        <f t="shared" si="114"/>
        <v/>
      </c>
      <c r="BF12" s="98" t="str">
        <f t="shared" si="115"/>
        <v/>
      </c>
      <c r="BG12" s="98" t="str">
        <f t="shared" si="116"/>
        <v/>
      </c>
      <c r="BH12" s="98" t="str">
        <f t="shared" si="117"/>
        <v/>
      </c>
      <c r="BI12" s="98" t="str">
        <f t="shared" si="118"/>
        <v/>
      </c>
      <c r="BJ12" s="98" t="str">
        <f t="shared" si="119"/>
        <v/>
      </c>
      <c r="BK12" s="98" t="str">
        <f t="shared" si="120"/>
        <v/>
      </c>
      <c r="BL12" s="98" t="str">
        <f t="shared" si="121"/>
        <v/>
      </c>
      <c r="BM12" s="98" t="str">
        <f t="shared" si="122"/>
        <v/>
      </c>
      <c r="BN12" s="98" t="str">
        <f t="shared" si="123"/>
        <v/>
      </c>
      <c r="BO12" s="98" t="str">
        <f t="shared" si="124"/>
        <v/>
      </c>
      <c r="BP12" s="98" t="str">
        <f t="shared" si="125"/>
        <v/>
      </c>
      <c r="BQ12" s="98" t="str">
        <f t="shared" si="126"/>
        <v/>
      </c>
      <c r="BR12" s="98" t="str">
        <f t="shared" si="127"/>
        <v/>
      </c>
      <c r="BS12" s="98" t="str">
        <f t="shared" si="128"/>
        <v/>
      </c>
      <c r="BT12" s="98" t="str">
        <f t="shared" si="129"/>
        <v/>
      </c>
      <c r="BU12" s="98" t="str">
        <f t="shared" si="130"/>
        <v/>
      </c>
      <c r="BV12" s="98" t="str">
        <f t="shared" si="131"/>
        <v/>
      </c>
      <c r="BW12" s="98" t="str">
        <f t="shared" si="132"/>
        <v/>
      </c>
      <c r="BX12" s="98" t="str">
        <f t="shared" si="133"/>
        <v/>
      </c>
      <c r="BY12" s="98" t="str">
        <f t="shared" si="134"/>
        <v/>
      </c>
      <c r="BZ12" s="98" t="str">
        <f t="shared" si="135"/>
        <v/>
      </c>
      <c r="CA12" s="98" t="str">
        <f t="shared" si="136"/>
        <v/>
      </c>
      <c r="CB12" s="98" t="str">
        <f t="shared" si="137"/>
        <v/>
      </c>
      <c r="CC12" s="98" t="str">
        <f t="shared" si="138"/>
        <v/>
      </c>
      <c r="CD12" s="98" t="str">
        <f t="shared" si="139"/>
        <v/>
      </c>
      <c r="CE12" s="98" t="str">
        <f t="shared" si="140"/>
        <v/>
      </c>
      <c r="CF12" s="98" t="str">
        <f t="shared" si="141"/>
        <v/>
      </c>
      <c r="CG12" s="98" t="str">
        <f t="shared" si="142"/>
        <v/>
      </c>
      <c r="CH12" s="98" t="str">
        <f t="shared" si="50"/>
        <v/>
      </c>
      <c r="CI12" s="98" t="str">
        <f t="shared" si="51"/>
        <v/>
      </c>
      <c r="CJ12" s="98" t="str">
        <f t="shared" si="52"/>
        <v/>
      </c>
      <c r="CK12" s="98" t="str">
        <f t="shared" si="53"/>
        <v/>
      </c>
      <c r="CL12" s="98" t="str">
        <f t="shared" si="54"/>
        <v/>
      </c>
      <c r="CM12" s="98" t="str">
        <f t="shared" si="55"/>
        <v/>
      </c>
      <c r="CN12" s="98" t="str">
        <f t="shared" si="143"/>
        <v/>
      </c>
      <c r="CO12" s="98" t="str">
        <f t="shared" si="144"/>
        <v/>
      </c>
      <c r="CP12" s="98" t="str">
        <f t="shared" si="145"/>
        <v/>
      </c>
      <c r="CQ12" s="98" t="str">
        <f t="shared" si="146"/>
        <v/>
      </c>
      <c r="CR12" s="98" t="str">
        <f t="shared" si="147"/>
        <v/>
      </c>
      <c r="CS12" s="98" t="str">
        <f t="shared" si="148"/>
        <v/>
      </c>
      <c r="CT12" s="98" t="str">
        <f t="shared" si="149"/>
        <v/>
      </c>
      <c r="CU12" s="98" t="str">
        <f t="shared" si="150"/>
        <v/>
      </c>
      <c r="CV12" s="98" t="str">
        <f t="shared" si="151"/>
        <v/>
      </c>
      <c r="CW12" s="98" t="str">
        <f t="shared" si="152"/>
        <v/>
      </c>
      <c r="CX12" s="98" t="str">
        <f t="shared" si="153"/>
        <v/>
      </c>
      <c r="CY12" s="98" t="str">
        <f t="shared" si="154"/>
        <v/>
      </c>
      <c r="CZ12" s="98" t="str">
        <f t="shared" si="155"/>
        <v/>
      </c>
      <c r="DA12" s="98" t="str">
        <f t="shared" si="156"/>
        <v/>
      </c>
      <c r="DB12" s="98" t="str">
        <f t="shared" si="157"/>
        <v/>
      </c>
      <c r="DC12" s="98" t="str">
        <f t="shared" si="158"/>
        <v/>
      </c>
      <c r="DD12" s="98" t="str">
        <f t="shared" si="159"/>
        <v/>
      </c>
      <c r="DE12" s="98" t="str">
        <f t="shared" si="160"/>
        <v/>
      </c>
      <c r="DF12" s="98" t="str">
        <f t="shared" si="161"/>
        <v/>
      </c>
      <c r="DG12" s="98" t="str">
        <f t="shared" si="162"/>
        <v/>
      </c>
      <c r="DH12" s="98" t="str">
        <f t="shared" si="163"/>
        <v/>
      </c>
      <c r="DI12" s="98" t="str">
        <f t="shared" si="164"/>
        <v/>
      </c>
      <c r="DJ12" s="98" t="str">
        <f t="shared" si="165"/>
        <v/>
      </c>
      <c r="DK12" s="98" t="str">
        <f t="shared" si="166"/>
        <v/>
      </c>
      <c r="DL12" s="98" t="str">
        <f t="shared" si="167"/>
        <v/>
      </c>
      <c r="DM12" s="98" t="str">
        <f t="shared" si="168"/>
        <v/>
      </c>
      <c r="DN12" s="98" t="str">
        <f t="shared" si="169"/>
        <v/>
      </c>
      <c r="DO12" s="100" t="s">
        <v>50</v>
      </c>
      <c r="DP12" s="95" t="s">
        <v>51</v>
      </c>
      <c r="DQ12" s="95" t="s">
        <v>396</v>
      </c>
    </row>
    <row r="13" spans="1:144" ht="13.5" customHeight="1">
      <c r="A13" s="1397">
        <f t="shared" si="83"/>
        <v>4</v>
      </c>
      <c r="B13" s="1398"/>
      <c r="C13" s="1399"/>
      <c r="D13" s="1400"/>
      <c r="E13" s="1401"/>
      <c r="F13" s="427"/>
      <c r="G13" s="1395"/>
      <c r="H13" s="1396"/>
      <c r="I13" s="1395"/>
      <c r="J13" s="1396"/>
      <c r="K13" s="1399"/>
      <c r="L13" s="1401"/>
      <c r="M13" s="1399"/>
      <c r="N13" s="1401"/>
      <c r="O13" s="1406"/>
      <c r="P13" s="1407"/>
      <c r="Q13" s="1399"/>
      <c r="R13" s="1401"/>
      <c r="S13" s="1402"/>
      <c r="T13" s="1403"/>
      <c r="U13" s="1404" t="str">
        <f t="shared" si="84"/>
        <v/>
      </c>
      <c r="V13" s="1405"/>
      <c r="W13" s="1405"/>
      <c r="X13" s="1405"/>
      <c r="Y13" s="1405"/>
      <c r="Z13" s="1405"/>
      <c r="AA13" s="98" t="str">
        <f t="shared" si="0"/>
        <v/>
      </c>
      <c r="AB13" s="94" t="str">
        <f t="shared" si="85"/>
        <v/>
      </c>
      <c r="AC13" s="94" t="str">
        <f t="shared" si="86"/>
        <v/>
      </c>
      <c r="AD13" s="94" t="str">
        <f t="shared" si="87"/>
        <v/>
      </c>
      <c r="AE13" s="98" t="str">
        <f t="shared" si="88"/>
        <v>○</v>
      </c>
      <c r="AF13" s="98" t="str">
        <f t="shared" si="89"/>
        <v/>
      </c>
      <c r="AG13" s="98" t="str">
        <f t="shared" si="90"/>
        <v/>
      </c>
      <c r="AH13" s="98" t="str">
        <f t="shared" si="91"/>
        <v/>
      </c>
      <c r="AI13" s="98" t="str">
        <f t="shared" si="92"/>
        <v/>
      </c>
      <c r="AJ13" s="98" t="str">
        <f t="shared" si="93"/>
        <v/>
      </c>
      <c r="AK13" s="98" t="str">
        <f t="shared" si="94"/>
        <v/>
      </c>
      <c r="AL13" s="98" t="str">
        <f t="shared" si="95"/>
        <v/>
      </c>
      <c r="AM13" s="98" t="str">
        <f t="shared" si="96"/>
        <v/>
      </c>
      <c r="AN13" s="98" t="str">
        <f t="shared" si="97"/>
        <v/>
      </c>
      <c r="AO13" s="98" t="str">
        <f t="shared" si="98"/>
        <v/>
      </c>
      <c r="AP13" s="98" t="str">
        <f t="shared" si="99"/>
        <v/>
      </c>
      <c r="AQ13" s="98" t="str">
        <f t="shared" si="100"/>
        <v/>
      </c>
      <c r="AR13" s="98" t="str">
        <f t="shared" si="101"/>
        <v/>
      </c>
      <c r="AS13" s="98" t="str">
        <f t="shared" si="102"/>
        <v/>
      </c>
      <c r="AT13" s="98" t="str">
        <f t="shared" si="103"/>
        <v/>
      </c>
      <c r="AU13" s="98" t="str">
        <f t="shared" si="104"/>
        <v/>
      </c>
      <c r="AV13" s="98" t="str">
        <f t="shared" si="105"/>
        <v/>
      </c>
      <c r="AW13" s="98" t="str">
        <f t="shared" si="106"/>
        <v/>
      </c>
      <c r="AX13" s="98" t="str">
        <f t="shared" si="107"/>
        <v/>
      </c>
      <c r="AY13" s="98" t="str">
        <f t="shared" si="108"/>
        <v/>
      </c>
      <c r="AZ13" s="98" t="str">
        <f t="shared" si="109"/>
        <v/>
      </c>
      <c r="BA13" s="98" t="str">
        <f t="shared" si="110"/>
        <v/>
      </c>
      <c r="BB13" s="98" t="str">
        <f t="shared" si="111"/>
        <v/>
      </c>
      <c r="BC13" s="98" t="str">
        <f t="shared" si="112"/>
        <v/>
      </c>
      <c r="BD13" s="98" t="str">
        <f t="shared" si="113"/>
        <v/>
      </c>
      <c r="BE13" s="98" t="str">
        <f t="shared" si="114"/>
        <v/>
      </c>
      <c r="BF13" s="98" t="str">
        <f t="shared" si="115"/>
        <v/>
      </c>
      <c r="BG13" s="98" t="str">
        <f t="shared" si="116"/>
        <v/>
      </c>
      <c r="BH13" s="98" t="str">
        <f t="shared" si="117"/>
        <v/>
      </c>
      <c r="BI13" s="98" t="str">
        <f t="shared" si="118"/>
        <v/>
      </c>
      <c r="BJ13" s="98" t="str">
        <f t="shared" si="119"/>
        <v/>
      </c>
      <c r="BK13" s="98" t="str">
        <f t="shared" si="120"/>
        <v/>
      </c>
      <c r="BL13" s="98" t="str">
        <f t="shared" si="121"/>
        <v/>
      </c>
      <c r="BM13" s="98" t="str">
        <f t="shared" si="122"/>
        <v/>
      </c>
      <c r="BN13" s="98" t="str">
        <f t="shared" si="123"/>
        <v/>
      </c>
      <c r="BO13" s="98" t="str">
        <f t="shared" si="124"/>
        <v/>
      </c>
      <c r="BP13" s="98" t="str">
        <f t="shared" si="125"/>
        <v/>
      </c>
      <c r="BQ13" s="98" t="str">
        <f t="shared" si="126"/>
        <v/>
      </c>
      <c r="BR13" s="98" t="str">
        <f t="shared" si="127"/>
        <v/>
      </c>
      <c r="BS13" s="98" t="str">
        <f t="shared" si="128"/>
        <v/>
      </c>
      <c r="BT13" s="98" t="str">
        <f t="shared" si="129"/>
        <v/>
      </c>
      <c r="BU13" s="98" t="str">
        <f t="shared" si="130"/>
        <v/>
      </c>
      <c r="BV13" s="98" t="str">
        <f t="shared" si="131"/>
        <v/>
      </c>
      <c r="BW13" s="98" t="str">
        <f t="shared" si="132"/>
        <v/>
      </c>
      <c r="BX13" s="98" t="str">
        <f t="shared" si="133"/>
        <v/>
      </c>
      <c r="BY13" s="98" t="str">
        <f t="shared" si="134"/>
        <v/>
      </c>
      <c r="BZ13" s="98" t="str">
        <f t="shared" si="135"/>
        <v/>
      </c>
      <c r="CA13" s="98" t="str">
        <f t="shared" si="136"/>
        <v/>
      </c>
      <c r="CB13" s="98" t="str">
        <f t="shared" si="137"/>
        <v/>
      </c>
      <c r="CC13" s="98" t="str">
        <f t="shared" si="138"/>
        <v/>
      </c>
      <c r="CD13" s="98" t="str">
        <f t="shared" si="139"/>
        <v/>
      </c>
      <c r="CE13" s="98" t="str">
        <f t="shared" si="140"/>
        <v/>
      </c>
      <c r="CF13" s="98" t="str">
        <f t="shared" si="141"/>
        <v/>
      </c>
      <c r="CG13" s="98" t="str">
        <f t="shared" si="142"/>
        <v/>
      </c>
      <c r="CH13" s="98" t="str">
        <f t="shared" si="50"/>
        <v/>
      </c>
      <c r="CI13" s="98" t="str">
        <f t="shared" si="51"/>
        <v/>
      </c>
      <c r="CJ13" s="98" t="str">
        <f t="shared" si="52"/>
        <v/>
      </c>
      <c r="CK13" s="98" t="str">
        <f t="shared" si="53"/>
        <v/>
      </c>
      <c r="CL13" s="98" t="str">
        <f t="shared" si="54"/>
        <v/>
      </c>
      <c r="CM13" s="98" t="str">
        <f t="shared" si="55"/>
        <v/>
      </c>
      <c r="CN13" s="98" t="str">
        <f t="shared" si="143"/>
        <v/>
      </c>
      <c r="CO13" s="98" t="str">
        <f t="shared" si="144"/>
        <v/>
      </c>
      <c r="CP13" s="98" t="str">
        <f t="shared" si="145"/>
        <v/>
      </c>
      <c r="CQ13" s="98" t="str">
        <f t="shared" si="146"/>
        <v/>
      </c>
      <c r="CR13" s="98" t="str">
        <f t="shared" si="147"/>
        <v/>
      </c>
      <c r="CS13" s="98" t="str">
        <f t="shared" si="148"/>
        <v/>
      </c>
      <c r="CT13" s="98" t="str">
        <f t="shared" si="149"/>
        <v/>
      </c>
      <c r="CU13" s="98" t="str">
        <f t="shared" si="150"/>
        <v/>
      </c>
      <c r="CV13" s="98" t="str">
        <f t="shared" si="151"/>
        <v/>
      </c>
      <c r="CW13" s="98" t="str">
        <f t="shared" si="152"/>
        <v/>
      </c>
      <c r="CX13" s="98" t="str">
        <f t="shared" si="153"/>
        <v/>
      </c>
      <c r="CY13" s="98" t="str">
        <f t="shared" si="154"/>
        <v/>
      </c>
      <c r="CZ13" s="98" t="str">
        <f t="shared" si="155"/>
        <v/>
      </c>
      <c r="DA13" s="98" t="str">
        <f t="shared" si="156"/>
        <v/>
      </c>
      <c r="DB13" s="98" t="str">
        <f t="shared" si="157"/>
        <v/>
      </c>
      <c r="DC13" s="98" t="str">
        <f t="shared" si="158"/>
        <v/>
      </c>
      <c r="DD13" s="98" t="str">
        <f t="shared" si="159"/>
        <v/>
      </c>
      <c r="DE13" s="98" t="str">
        <f t="shared" si="160"/>
        <v/>
      </c>
      <c r="DF13" s="98" t="str">
        <f t="shared" si="161"/>
        <v/>
      </c>
      <c r="DG13" s="98" t="str">
        <f t="shared" si="162"/>
        <v/>
      </c>
      <c r="DH13" s="98" t="str">
        <f t="shared" si="163"/>
        <v/>
      </c>
      <c r="DI13" s="98" t="str">
        <f t="shared" si="164"/>
        <v/>
      </c>
      <c r="DJ13" s="98" t="str">
        <f t="shared" si="165"/>
        <v/>
      </c>
      <c r="DK13" s="98" t="str">
        <f t="shared" si="166"/>
        <v/>
      </c>
      <c r="DL13" s="98" t="str">
        <f t="shared" si="167"/>
        <v/>
      </c>
      <c r="DM13" s="98" t="str">
        <f t="shared" si="168"/>
        <v/>
      </c>
      <c r="DN13" s="98" t="str">
        <f t="shared" si="169"/>
        <v/>
      </c>
      <c r="DO13" s="100"/>
      <c r="DP13" s="95" t="s">
        <v>63</v>
      </c>
    </row>
    <row r="14" spans="1:144" ht="13.5" customHeight="1">
      <c r="A14" s="1397">
        <f>ROW()-9</f>
        <v>5</v>
      </c>
      <c r="B14" s="1398"/>
      <c r="C14" s="1399"/>
      <c r="D14" s="1400"/>
      <c r="E14" s="1401"/>
      <c r="F14" s="427"/>
      <c r="G14" s="1395"/>
      <c r="H14" s="1396"/>
      <c r="I14" s="1395"/>
      <c r="J14" s="1396"/>
      <c r="K14" s="1399"/>
      <c r="L14" s="1401"/>
      <c r="M14" s="1399"/>
      <c r="N14" s="1401"/>
      <c r="O14" s="1406"/>
      <c r="P14" s="1407"/>
      <c r="Q14" s="1399"/>
      <c r="R14" s="1401"/>
      <c r="S14" s="1402"/>
      <c r="T14" s="1403"/>
      <c r="U14" s="1404" t="str">
        <f t="shared" si="84"/>
        <v/>
      </c>
      <c r="V14" s="1405"/>
      <c r="W14" s="1405"/>
      <c r="X14" s="1405"/>
      <c r="Y14" s="1405"/>
      <c r="Z14" s="1405"/>
      <c r="AA14" s="98" t="str">
        <f t="shared" si="0"/>
        <v/>
      </c>
      <c r="AB14" s="94" t="str">
        <f t="shared" si="85"/>
        <v/>
      </c>
      <c r="AC14" s="94" t="str">
        <f t="shared" si="86"/>
        <v/>
      </c>
      <c r="AD14" s="94" t="str">
        <f t="shared" si="87"/>
        <v/>
      </c>
      <c r="AE14" s="98" t="str">
        <f t="shared" si="88"/>
        <v>○</v>
      </c>
      <c r="AF14" s="98" t="str">
        <f t="shared" si="89"/>
        <v/>
      </c>
      <c r="AG14" s="98" t="str">
        <f t="shared" si="90"/>
        <v/>
      </c>
      <c r="AH14" s="98" t="str">
        <f t="shared" si="91"/>
        <v/>
      </c>
      <c r="AI14" s="98" t="str">
        <f t="shared" si="92"/>
        <v/>
      </c>
      <c r="AJ14" s="98" t="str">
        <f t="shared" si="93"/>
        <v/>
      </c>
      <c r="AK14" s="98" t="str">
        <f t="shared" si="94"/>
        <v/>
      </c>
      <c r="AL14" s="98" t="str">
        <f t="shared" si="95"/>
        <v/>
      </c>
      <c r="AM14" s="98" t="str">
        <f t="shared" si="96"/>
        <v/>
      </c>
      <c r="AN14" s="98" t="str">
        <f t="shared" si="97"/>
        <v/>
      </c>
      <c r="AO14" s="98" t="str">
        <f t="shared" si="98"/>
        <v/>
      </c>
      <c r="AP14" s="98" t="str">
        <f t="shared" si="99"/>
        <v/>
      </c>
      <c r="AQ14" s="98" t="str">
        <f t="shared" si="100"/>
        <v/>
      </c>
      <c r="AR14" s="98" t="str">
        <f t="shared" si="101"/>
        <v/>
      </c>
      <c r="AS14" s="98" t="str">
        <f t="shared" si="102"/>
        <v/>
      </c>
      <c r="AT14" s="98" t="str">
        <f t="shared" si="103"/>
        <v/>
      </c>
      <c r="AU14" s="98" t="str">
        <f t="shared" si="104"/>
        <v/>
      </c>
      <c r="AV14" s="98" t="str">
        <f t="shared" si="105"/>
        <v/>
      </c>
      <c r="AW14" s="98" t="str">
        <f t="shared" si="106"/>
        <v/>
      </c>
      <c r="AX14" s="98" t="str">
        <f t="shared" si="107"/>
        <v/>
      </c>
      <c r="AY14" s="98" t="str">
        <f t="shared" si="108"/>
        <v/>
      </c>
      <c r="AZ14" s="98" t="str">
        <f t="shared" si="109"/>
        <v/>
      </c>
      <c r="BA14" s="98" t="str">
        <f t="shared" si="110"/>
        <v/>
      </c>
      <c r="BB14" s="98" t="str">
        <f t="shared" si="111"/>
        <v/>
      </c>
      <c r="BC14" s="98" t="str">
        <f t="shared" si="112"/>
        <v/>
      </c>
      <c r="BD14" s="98" t="str">
        <f t="shared" si="113"/>
        <v/>
      </c>
      <c r="BE14" s="98" t="str">
        <f t="shared" si="114"/>
        <v/>
      </c>
      <c r="BF14" s="98" t="str">
        <f t="shared" si="115"/>
        <v/>
      </c>
      <c r="BG14" s="98" t="str">
        <f t="shared" si="116"/>
        <v/>
      </c>
      <c r="BH14" s="98" t="str">
        <f t="shared" si="117"/>
        <v/>
      </c>
      <c r="BI14" s="98" t="str">
        <f t="shared" si="118"/>
        <v/>
      </c>
      <c r="BJ14" s="98" t="str">
        <f t="shared" si="119"/>
        <v/>
      </c>
      <c r="BK14" s="98" t="str">
        <f t="shared" si="120"/>
        <v/>
      </c>
      <c r="BL14" s="98" t="str">
        <f t="shared" si="121"/>
        <v/>
      </c>
      <c r="BM14" s="98" t="str">
        <f t="shared" si="122"/>
        <v/>
      </c>
      <c r="BN14" s="98" t="str">
        <f t="shared" si="123"/>
        <v/>
      </c>
      <c r="BO14" s="98" t="str">
        <f t="shared" si="124"/>
        <v/>
      </c>
      <c r="BP14" s="98" t="str">
        <f t="shared" si="125"/>
        <v/>
      </c>
      <c r="BQ14" s="98" t="str">
        <f t="shared" si="126"/>
        <v/>
      </c>
      <c r="BR14" s="98" t="str">
        <f t="shared" si="127"/>
        <v/>
      </c>
      <c r="BS14" s="98" t="str">
        <f t="shared" si="128"/>
        <v/>
      </c>
      <c r="BT14" s="98" t="str">
        <f t="shared" si="129"/>
        <v/>
      </c>
      <c r="BU14" s="98" t="str">
        <f t="shared" si="130"/>
        <v/>
      </c>
      <c r="BV14" s="98" t="str">
        <f t="shared" si="131"/>
        <v/>
      </c>
      <c r="BW14" s="98" t="str">
        <f t="shared" si="132"/>
        <v/>
      </c>
      <c r="BX14" s="98" t="str">
        <f t="shared" si="133"/>
        <v/>
      </c>
      <c r="BY14" s="98" t="str">
        <f t="shared" si="134"/>
        <v/>
      </c>
      <c r="BZ14" s="98" t="str">
        <f t="shared" si="135"/>
        <v/>
      </c>
      <c r="CA14" s="98" t="str">
        <f t="shared" si="136"/>
        <v/>
      </c>
      <c r="CB14" s="98" t="str">
        <f t="shared" si="137"/>
        <v/>
      </c>
      <c r="CC14" s="98" t="str">
        <f t="shared" si="138"/>
        <v/>
      </c>
      <c r="CD14" s="98" t="str">
        <f t="shared" si="139"/>
        <v/>
      </c>
      <c r="CE14" s="98" t="str">
        <f t="shared" si="140"/>
        <v/>
      </c>
      <c r="CF14" s="98" t="str">
        <f t="shared" si="141"/>
        <v/>
      </c>
      <c r="CG14" s="98" t="str">
        <f t="shared" si="142"/>
        <v/>
      </c>
      <c r="CH14" s="98" t="str">
        <f t="shared" si="50"/>
        <v/>
      </c>
      <c r="CI14" s="98" t="str">
        <f t="shared" si="51"/>
        <v/>
      </c>
      <c r="CJ14" s="98" t="str">
        <f t="shared" si="52"/>
        <v/>
      </c>
      <c r="CK14" s="98" t="str">
        <f t="shared" si="53"/>
        <v/>
      </c>
      <c r="CL14" s="98" t="str">
        <f t="shared" si="54"/>
        <v/>
      </c>
      <c r="CM14" s="98" t="str">
        <f t="shared" si="55"/>
        <v/>
      </c>
      <c r="CN14" s="98" t="str">
        <f t="shared" si="143"/>
        <v/>
      </c>
      <c r="CO14" s="98" t="str">
        <f t="shared" si="144"/>
        <v/>
      </c>
      <c r="CP14" s="98" t="str">
        <f t="shared" si="145"/>
        <v/>
      </c>
      <c r="CQ14" s="98" t="str">
        <f t="shared" si="146"/>
        <v/>
      </c>
      <c r="CR14" s="98" t="str">
        <f t="shared" si="147"/>
        <v/>
      </c>
      <c r="CS14" s="98" t="str">
        <f t="shared" si="148"/>
        <v/>
      </c>
      <c r="CT14" s="98" t="str">
        <f t="shared" si="149"/>
        <v/>
      </c>
      <c r="CU14" s="98" t="str">
        <f t="shared" si="150"/>
        <v/>
      </c>
      <c r="CV14" s="98" t="str">
        <f t="shared" si="151"/>
        <v/>
      </c>
      <c r="CW14" s="98" t="str">
        <f t="shared" si="152"/>
        <v/>
      </c>
      <c r="CX14" s="98" t="str">
        <f t="shared" si="153"/>
        <v/>
      </c>
      <c r="CY14" s="98" t="str">
        <f t="shared" si="154"/>
        <v/>
      </c>
      <c r="CZ14" s="98" t="str">
        <f t="shared" si="155"/>
        <v/>
      </c>
      <c r="DA14" s="98" t="str">
        <f t="shared" si="156"/>
        <v/>
      </c>
      <c r="DB14" s="98" t="str">
        <f t="shared" si="157"/>
        <v/>
      </c>
      <c r="DC14" s="98" t="str">
        <f t="shared" si="158"/>
        <v/>
      </c>
      <c r="DD14" s="98" t="str">
        <f t="shared" si="159"/>
        <v/>
      </c>
      <c r="DE14" s="98" t="str">
        <f t="shared" si="160"/>
        <v/>
      </c>
      <c r="DF14" s="98" t="str">
        <f t="shared" si="161"/>
        <v/>
      </c>
      <c r="DG14" s="98" t="str">
        <f t="shared" si="162"/>
        <v/>
      </c>
      <c r="DH14" s="98" t="str">
        <f t="shared" si="163"/>
        <v/>
      </c>
      <c r="DI14" s="98" t="str">
        <f t="shared" si="164"/>
        <v/>
      </c>
      <c r="DJ14" s="98" t="str">
        <f t="shared" si="165"/>
        <v/>
      </c>
      <c r="DK14" s="98" t="str">
        <f t="shared" si="166"/>
        <v/>
      </c>
      <c r="DL14" s="98" t="str">
        <f t="shared" si="167"/>
        <v/>
      </c>
      <c r="DM14" s="98" t="str">
        <f t="shared" si="168"/>
        <v/>
      </c>
      <c r="DN14" s="98" t="str">
        <f t="shared" si="169"/>
        <v/>
      </c>
      <c r="DO14" s="100"/>
      <c r="DP14" s="95" t="s">
        <v>48</v>
      </c>
    </row>
    <row r="15" spans="1:144" ht="13.5" customHeight="1">
      <c r="A15" s="1397">
        <f t="shared" si="83"/>
        <v>6</v>
      </c>
      <c r="B15" s="1398"/>
      <c r="C15" s="1399"/>
      <c r="D15" s="1400"/>
      <c r="E15" s="1401"/>
      <c r="F15" s="427"/>
      <c r="G15" s="1395"/>
      <c r="H15" s="1396"/>
      <c r="I15" s="1395"/>
      <c r="J15" s="1396"/>
      <c r="K15" s="1399"/>
      <c r="L15" s="1401"/>
      <c r="M15" s="1399"/>
      <c r="N15" s="1401"/>
      <c r="O15" s="1406"/>
      <c r="P15" s="1407"/>
      <c r="Q15" s="1399"/>
      <c r="R15" s="1401"/>
      <c r="S15" s="1402"/>
      <c r="T15" s="1474"/>
      <c r="U15" s="1404" t="str">
        <f t="shared" si="84"/>
        <v/>
      </c>
      <c r="V15" s="1405"/>
      <c r="W15" s="1405"/>
      <c r="X15" s="1405"/>
      <c r="Y15" s="1405"/>
      <c r="Z15" s="1405"/>
      <c r="AA15" s="98" t="str">
        <f t="shared" si="0"/>
        <v/>
      </c>
      <c r="AB15" s="94" t="str">
        <f t="shared" si="85"/>
        <v/>
      </c>
      <c r="AC15" s="94" t="str">
        <f t="shared" si="86"/>
        <v/>
      </c>
      <c r="AD15" s="94" t="str">
        <f t="shared" si="87"/>
        <v/>
      </c>
      <c r="AE15" s="98" t="str">
        <f t="shared" si="88"/>
        <v>○</v>
      </c>
      <c r="AF15" s="98" t="str">
        <f t="shared" si="89"/>
        <v/>
      </c>
      <c r="AG15" s="98" t="str">
        <f t="shared" si="90"/>
        <v/>
      </c>
      <c r="AH15" s="98" t="str">
        <f t="shared" si="91"/>
        <v/>
      </c>
      <c r="AI15" s="98" t="str">
        <f t="shared" si="92"/>
        <v/>
      </c>
      <c r="AJ15" s="98" t="str">
        <f t="shared" si="93"/>
        <v/>
      </c>
      <c r="AK15" s="98" t="str">
        <f t="shared" si="94"/>
        <v/>
      </c>
      <c r="AL15" s="98" t="str">
        <f t="shared" si="95"/>
        <v/>
      </c>
      <c r="AM15" s="98" t="str">
        <f t="shared" si="96"/>
        <v/>
      </c>
      <c r="AN15" s="98" t="str">
        <f t="shared" si="97"/>
        <v/>
      </c>
      <c r="AO15" s="98" t="str">
        <f t="shared" si="98"/>
        <v/>
      </c>
      <c r="AP15" s="98" t="str">
        <f t="shared" si="99"/>
        <v/>
      </c>
      <c r="AQ15" s="98" t="str">
        <f t="shared" si="100"/>
        <v/>
      </c>
      <c r="AR15" s="98" t="str">
        <f t="shared" si="101"/>
        <v/>
      </c>
      <c r="AS15" s="98" t="str">
        <f t="shared" si="102"/>
        <v/>
      </c>
      <c r="AT15" s="98" t="str">
        <f t="shared" si="103"/>
        <v/>
      </c>
      <c r="AU15" s="98" t="str">
        <f t="shared" si="104"/>
        <v/>
      </c>
      <c r="AV15" s="98" t="str">
        <f t="shared" si="105"/>
        <v/>
      </c>
      <c r="AW15" s="98" t="str">
        <f t="shared" si="106"/>
        <v/>
      </c>
      <c r="AX15" s="98" t="str">
        <f t="shared" si="107"/>
        <v/>
      </c>
      <c r="AY15" s="98" t="str">
        <f t="shared" si="108"/>
        <v/>
      </c>
      <c r="AZ15" s="98" t="str">
        <f t="shared" si="109"/>
        <v/>
      </c>
      <c r="BA15" s="98" t="str">
        <f t="shared" si="110"/>
        <v/>
      </c>
      <c r="BB15" s="98" t="str">
        <f t="shared" si="111"/>
        <v/>
      </c>
      <c r="BC15" s="98" t="str">
        <f t="shared" si="112"/>
        <v/>
      </c>
      <c r="BD15" s="98" t="str">
        <f t="shared" si="113"/>
        <v/>
      </c>
      <c r="BE15" s="98" t="str">
        <f t="shared" si="114"/>
        <v/>
      </c>
      <c r="BF15" s="98" t="str">
        <f t="shared" si="115"/>
        <v/>
      </c>
      <c r="BG15" s="98" t="str">
        <f t="shared" si="116"/>
        <v/>
      </c>
      <c r="BH15" s="98" t="str">
        <f t="shared" si="117"/>
        <v/>
      </c>
      <c r="BI15" s="98" t="str">
        <f t="shared" si="118"/>
        <v/>
      </c>
      <c r="BJ15" s="98" t="str">
        <f t="shared" si="119"/>
        <v/>
      </c>
      <c r="BK15" s="98" t="str">
        <f t="shared" si="120"/>
        <v/>
      </c>
      <c r="BL15" s="98" t="str">
        <f t="shared" si="121"/>
        <v/>
      </c>
      <c r="BM15" s="98" t="str">
        <f t="shared" si="122"/>
        <v/>
      </c>
      <c r="BN15" s="98" t="str">
        <f t="shared" si="123"/>
        <v/>
      </c>
      <c r="BO15" s="98" t="str">
        <f t="shared" si="124"/>
        <v/>
      </c>
      <c r="BP15" s="98" t="str">
        <f t="shared" si="125"/>
        <v/>
      </c>
      <c r="BQ15" s="98" t="str">
        <f t="shared" si="126"/>
        <v/>
      </c>
      <c r="BR15" s="98" t="str">
        <f t="shared" si="127"/>
        <v/>
      </c>
      <c r="BS15" s="98" t="str">
        <f t="shared" si="128"/>
        <v/>
      </c>
      <c r="BT15" s="98" t="str">
        <f t="shared" si="129"/>
        <v/>
      </c>
      <c r="BU15" s="98" t="str">
        <f t="shared" si="130"/>
        <v/>
      </c>
      <c r="BV15" s="98" t="str">
        <f t="shared" si="131"/>
        <v/>
      </c>
      <c r="BW15" s="98" t="str">
        <f t="shared" si="132"/>
        <v/>
      </c>
      <c r="BX15" s="98" t="str">
        <f t="shared" si="133"/>
        <v/>
      </c>
      <c r="BY15" s="98" t="str">
        <f t="shared" si="134"/>
        <v/>
      </c>
      <c r="BZ15" s="98" t="str">
        <f t="shared" si="135"/>
        <v/>
      </c>
      <c r="CA15" s="98" t="str">
        <f t="shared" si="136"/>
        <v/>
      </c>
      <c r="CB15" s="98" t="str">
        <f t="shared" si="137"/>
        <v/>
      </c>
      <c r="CC15" s="98" t="str">
        <f t="shared" si="138"/>
        <v/>
      </c>
      <c r="CD15" s="98" t="str">
        <f t="shared" si="139"/>
        <v/>
      </c>
      <c r="CE15" s="98" t="str">
        <f t="shared" si="140"/>
        <v/>
      </c>
      <c r="CF15" s="98" t="str">
        <f t="shared" si="141"/>
        <v/>
      </c>
      <c r="CG15" s="98" t="str">
        <f t="shared" si="142"/>
        <v/>
      </c>
      <c r="CH15" s="98" t="str">
        <f t="shared" si="50"/>
        <v/>
      </c>
      <c r="CI15" s="98" t="str">
        <f t="shared" si="51"/>
        <v/>
      </c>
      <c r="CJ15" s="98" t="str">
        <f t="shared" si="52"/>
        <v/>
      </c>
      <c r="CK15" s="98" t="str">
        <f t="shared" si="53"/>
        <v/>
      </c>
      <c r="CL15" s="98" t="str">
        <f t="shared" si="54"/>
        <v/>
      </c>
      <c r="CM15" s="98" t="str">
        <f t="shared" si="55"/>
        <v/>
      </c>
      <c r="CN15" s="98" t="str">
        <f t="shared" si="143"/>
        <v/>
      </c>
      <c r="CO15" s="98" t="str">
        <f t="shared" si="144"/>
        <v/>
      </c>
      <c r="CP15" s="98" t="str">
        <f t="shared" si="145"/>
        <v/>
      </c>
      <c r="CQ15" s="98" t="str">
        <f t="shared" si="146"/>
        <v/>
      </c>
      <c r="CR15" s="98" t="str">
        <f t="shared" si="147"/>
        <v/>
      </c>
      <c r="CS15" s="98" t="str">
        <f t="shared" si="148"/>
        <v/>
      </c>
      <c r="CT15" s="98" t="str">
        <f t="shared" si="149"/>
        <v/>
      </c>
      <c r="CU15" s="98" t="str">
        <f t="shared" si="150"/>
        <v/>
      </c>
      <c r="CV15" s="98" t="str">
        <f t="shared" si="151"/>
        <v/>
      </c>
      <c r="CW15" s="98" t="str">
        <f t="shared" si="152"/>
        <v/>
      </c>
      <c r="CX15" s="98" t="str">
        <f t="shared" si="153"/>
        <v/>
      </c>
      <c r="CY15" s="98" t="str">
        <f t="shared" si="154"/>
        <v/>
      </c>
      <c r="CZ15" s="98" t="str">
        <f t="shared" si="155"/>
        <v/>
      </c>
      <c r="DA15" s="98" t="str">
        <f t="shared" si="156"/>
        <v/>
      </c>
      <c r="DB15" s="98" t="str">
        <f t="shared" si="157"/>
        <v/>
      </c>
      <c r="DC15" s="98" t="str">
        <f t="shared" si="158"/>
        <v/>
      </c>
      <c r="DD15" s="98" t="str">
        <f t="shared" si="159"/>
        <v/>
      </c>
      <c r="DE15" s="98" t="str">
        <f t="shared" si="160"/>
        <v/>
      </c>
      <c r="DF15" s="98" t="str">
        <f t="shared" si="161"/>
        <v/>
      </c>
      <c r="DG15" s="98" t="str">
        <f t="shared" si="162"/>
        <v/>
      </c>
      <c r="DH15" s="98" t="str">
        <f t="shared" si="163"/>
        <v/>
      </c>
      <c r="DI15" s="98" t="str">
        <f t="shared" si="164"/>
        <v/>
      </c>
      <c r="DJ15" s="98" t="str">
        <f t="shared" si="165"/>
        <v/>
      </c>
      <c r="DK15" s="98" t="str">
        <f t="shared" si="166"/>
        <v/>
      </c>
      <c r="DL15" s="98" t="str">
        <f t="shared" si="167"/>
        <v/>
      </c>
      <c r="DM15" s="98" t="str">
        <f t="shared" si="168"/>
        <v/>
      </c>
      <c r="DN15" s="98" t="str">
        <f t="shared" si="169"/>
        <v/>
      </c>
      <c r="DO15" s="100"/>
      <c r="DP15" s="95">
        <v>1</v>
      </c>
      <c r="DQ15" s="95">
        <v>2</v>
      </c>
      <c r="DR15" s="95">
        <v>3</v>
      </c>
      <c r="DS15" s="95">
        <v>4</v>
      </c>
      <c r="DT15" s="95">
        <v>5</v>
      </c>
      <c r="DU15" s="95">
        <v>6</v>
      </c>
      <c r="DV15" s="95">
        <v>7</v>
      </c>
      <c r="DW15" s="95">
        <v>8</v>
      </c>
      <c r="DX15" s="95">
        <v>9</v>
      </c>
      <c r="DY15" s="95">
        <v>10</v>
      </c>
      <c r="DZ15" s="95">
        <v>11</v>
      </c>
      <c r="EA15" s="95">
        <v>12</v>
      </c>
      <c r="EB15" s="95">
        <v>13</v>
      </c>
      <c r="EC15" s="95">
        <v>14</v>
      </c>
      <c r="ED15" s="95">
        <v>15</v>
      </c>
      <c r="EE15" s="95">
        <v>16</v>
      </c>
      <c r="EF15" s="95">
        <v>17</v>
      </c>
      <c r="EG15" s="95">
        <v>18</v>
      </c>
      <c r="EH15" s="95">
        <v>19</v>
      </c>
      <c r="EI15" s="95">
        <v>20</v>
      </c>
      <c r="EJ15" s="95">
        <v>21</v>
      </c>
      <c r="EK15" s="95">
        <v>22</v>
      </c>
      <c r="EL15" s="95">
        <v>23</v>
      </c>
      <c r="EM15" s="95">
        <v>24</v>
      </c>
      <c r="EN15" s="95">
        <v>25</v>
      </c>
    </row>
    <row r="16" spans="1:144" ht="13.5" customHeight="1">
      <c r="A16" s="1397">
        <f t="shared" si="83"/>
        <v>7</v>
      </c>
      <c r="B16" s="1398"/>
      <c r="C16" s="1399"/>
      <c r="D16" s="1400"/>
      <c r="E16" s="1401"/>
      <c r="F16" s="427"/>
      <c r="G16" s="1395"/>
      <c r="H16" s="1396"/>
      <c r="I16" s="1395"/>
      <c r="J16" s="1396"/>
      <c r="K16" s="1399"/>
      <c r="L16" s="1401"/>
      <c r="M16" s="1399"/>
      <c r="N16" s="1401"/>
      <c r="O16" s="1406"/>
      <c r="P16" s="1407"/>
      <c r="Q16" s="1399"/>
      <c r="R16" s="1401"/>
      <c r="S16" s="1402"/>
      <c r="T16" s="1403"/>
      <c r="U16" s="1404" t="str">
        <f t="shared" si="84"/>
        <v/>
      </c>
      <c r="V16" s="1405"/>
      <c r="W16" s="1405"/>
      <c r="X16" s="1405"/>
      <c r="Y16" s="1405"/>
      <c r="Z16" s="1405"/>
      <c r="AA16" s="98" t="str">
        <f t="shared" si="0"/>
        <v/>
      </c>
      <c r="AB16" s="94" t="str">
        <f t="shared" si="85"/>
        <v/>
      </c>
      <c r="AC16" s="94" t="str">
        <f t="shared" si="86"/>
        <v/>
      </c>
      <c r="AD16" s="94" t="str">
        <f t="shared" si="87"/>
        <v/>
      </c>
      <c r="AE16" s="98" t="str">
        <f t="shared" si="88"/>
        <v>○</v>
      </c>
      <c r="AF16" s="98" t="str">
        <f t="shared" si="89"/>
        <v/>
      </c>
      <c r="AG16" s="98" t="str">
        <f t="shared" si="90"/>
        <v/>
      </c>
      <c r="AH16" s="98" t="str">
        <f t="shared" si="91"/>
        <v/>
      </c>
      <c r="AI16" s="98" t="str">
        <f t="shared" si="92"/>
        <v/>
      </c>
      <c r="AJ16" s="98" t="str">
        <f t="shared" si="93"/>
        <v/>
      </c>
      <c r="AK16" s="98" t="str">
        <f t="shared" si="94"/>
        <v/>
      </c>
      <c r="AL16" s="98" t="str">
        <f t="shared" si="95"/>
        <v/>
      </c>
      <c r="AM16" s="98" t="str">
        <f t="shared" si="96"/>
        <v/>
      </c>
      <c r="AN16" s="98" t="str">
        <f t="shared" si="97"/>
        <v/>
      </c>
      <c r="AO16" s="98" t="str">
        <f t="shared" si="98"/>
        <v/>
      </c>
      <c r="AP16" s="98" t="str">
        <f t="shared" si="99"/>
        <v/>
      </c>
      <c r="AQ16" s="98" t="str">
        <f t="shared" si="100"/>
        <v/>
      </c>
      <c r="AR16" s="98" t="str">
        <f t="shared" si="101"/>
        <v/>
      </c>
      <c r="AS16" s="98" t="str">
        <f t="shared" si="102"/>
        <v/>
      </c>
      <c r="AT16" s="98" t="str">
        <f t="shared" si="103"/>
        <v/>
      </c>
      <c r="AU16" s="98" t="str">
        <f t="shared" si="104"/>
        <v/>
      </c>
      <c r="AV16" s="98" t="str">
        <f t="shared" si="105"/>
        <v/>
      </c>
      <c r="AW16" s="98" t="str">
        <f t="shared" si="106"/>
        <v/>
      </c>
      <c r="AX16" s="98" t="str">
        <f t="shared" si="107"/>
        <v/>
      </c>
      <c r="AY16" s="98" t="str">
        <f t="shared" si="108"/>
        <v/>
      </c>
      <c r="AZ16" s="98" t="str">
        <f t="shared" si="109"/>
        <v/>
      </c>
      <c r="BA16" s="98" t="str">
        <f t="shared" si="110"/>
        <v/>
      </c>
      <c r="BB16" s="98" t="str">
        <f t="shared" si="111"/>
        <v/>
      </c>
      <c r="BC16" s="98" t="str">
        <f t="shared" si="112"/>
        <v/>
      </c>
      <c r="BD16" s="98" t="str">
        <f t="shared" si="113"/>
        <v/>
      </c>
      <c r="BE16" s="98" t="str">
        <f t="shared" si="114"/>
        <v/>
      </c>
      <c r="BF16" s="98" t="str">
        <f t="shared" si="115"/>
        <v/>
      </c>
      <c r="BG16" s="98" t="str">
        <f t="shared" si="116"/>
        <v/>
      </c>
      <c r="BH16" s="98" t="str">
        <f t="shared" si="117"/>
        <v/>
      </c>
      <c r="BI16" s="98" t="str">
        <f t="shared" si="118"/>
        <v/>
      </c>
      <c r="BJ16" s="98" t="str">
        <f t="shared" si="119"/>
        <v/>
      </c>
      <c r="BK16" s="98" t="str">
        <f t="shared" si="120"/>
        <v/>
      </c>
      <c r="BL16" s="98" t="str">
        <f t="shared" si="121"/>
        <v/>
      </c>
      <c r="BM16" s="98" t="str">
        <f t="shared" si="122"/>
        <v/>
      </c>
      <c r="BN16" s="98" t="str">
        <f t="shared" si="123"/>
        <v/>
      </c>
      <c r="BO16" s="98" t="str">
        <f t="shared" si="124"/>
        <v/>
      </c>
      <c r="BP16" s="98" t="str">
        <f t="shared" si="125"/>
        <v/>
      </c>
      <c r="BQ16" s="98" t="str">
        <f t="shared" si="126"/>
        <v/>
      </c>
      <c r="BR16" s="98" t="str">
        <f t="shared" si="127"/>
        <v/>
      </c>
      <c r="BS16" s="98" t="str">
        <f t="shared" si="128"/>
        <v/>
      </c>
      <c r="BT16" s="98" t="str">
        <f t="shared" si="129"/>
        <v/>
      </c>
      <c r="BU16" s="98" t="str">
        <f t="shared" si="130"/>
        <v/>
      </c>
      <c r="BV16" s="98" t="str">
        <f t="shared" si="131"/>
        <v/>
      </c>
      <c r="BW16" s="98" t="str">
        <f t="shared" si="132"/>
        <v/>
      </c>
      <c r="BX16" s="98" t="str">
        <f t="shared" si="133"/>
        <v/>
      </c>
      <c r="BY16" s="98" t="str">
        <f t="shared" si="134"/>
        <v/>
      </c>
      <c r="BZ16" s="98" t="str">
        <f t="shared" si="135"/>
        <v/>
      </c>
      <c r="CA16" s="98" t="str">
        <f t="shared" si="136"/>
        <v/>
      </c>
      <c r="CB16" s="98" t="str">
        <f t="shared" si="137"/>
        <v/>
      </c>
      <c r="CC16" s="98" t="str">
        <f t="shared" si="138"/>
        <v/>
      </c>
      <c r="CD16" s="98" t="str">
        <f t="shared" si="139"/>
        <v/>
      </c>
      <c r="CE16" s="98" t="str">
        <f t="shared" si="140"/>
        <v/>
      </c>
      <c r="CF16" s="98" t="str">
        <f t="shared" si="141"/>
        <v/>
      </c>
      <c r="CG16" s="98" t="str">
        <f t="shared" si="142"/>
        <v/>
      </c>
      <c r="CH16" s="98" t="str">
        <f t="shared" si="50"/>
        <v/>
      </c>
      <c r="CI16" s="98" t="str">
        <f t="shared" si="51"/>
        <v/>
      </c>
      <c r="CJ16" s="98" t="str">
        <f t="shared" si="52"/>
        <v/>
      </c>
      <c r="CK16" s="98" t="str">
        <f t="shared" si="53"/>
        <v/>
      </c>
      <c r="CL16" s="98" t="str">
        <f t="shared" si="54"/>
        <v/>
      </c>
      <c r="CM16" s="98" t="str">
        <f t="shared" si="55"/>
        <v/>
      </c>
      <c r="CN16" s="98" t="str">
        <f t="shared" si="143"/>
        <v/>
      </c>
      <c r="CO16" s="98" t="str">
        <f t="shared" si="144"/>
        <v/>
      </c>
      <c r="CP16" s="98" t="str">
        <f t="shared" si="145"/>
        <v/>
      </c>
      <c r="CQ16" s="98" t="str">
        <f t="shared" si="146"/>
        <v/>
      </c>
      <c r="CR16" s="98" t="str">
        <f t="shared" si="147"/>
        <v/>
      </c>
      <c r="CS16" s="98" t="str">
        <f t="shared" si="148"/>
        <v/>
      </c>
      <c r="CT16" s="98" t="str">
        <f t="shared" si="149"/>
        <v/>
      </c>
      <c r="CU16" s="98" t="str">
        <f t="shared" si="150"/>
        <v/>
      </c>
      <c r="CV16" s="98" t="str">
        <f t="shared" si="151"/>
        <v/>
      </c>
      <c r="CW16" s="98" t="str">
        <f t="shared" si="152"/>
        <v/>
      </c>
      <c r="CX16" s="98" t="str">
        <f t="shared" si="153"/>
        <v/>
      </c>
      <c r="CY16" s="98" t="str">
        <f t="shared" si="154"/>
        <v/>
      </c>
      <c r="CZ16" s="98" t="str">
        <f t="shared" si="155"/>
        <v/>
      </c>
      <c r="DA16" s="98" t="str">
        <f t="shared" si="156"/>
        <v/>
      </c>
      <c r="DB16" s="98" t="str">
        <f t="shared" si="157"/>
        <v/>
      </c>
      <c r="DC16" s="98" t="str">
        <f t="shared" si="158"/>
        <v/>
      </c>
      <c r="DD16" s="98" t="str">
        <f t="shared" si="159"/>
        <v/>
      </c>
      <c r="DE16" s="98" t="str">
        <f t="shared" si="160"/>
        <v/>
      </c>
      <c r="DF16" s="98" t="str">
        <f t="shared" si="161"/>
        <v/>
      </c>
      <c r="DG16" s="98" t="str">
        <f t="shared" si="162"/>
        <v/>
      </c>
      <c r="DH16" s="98" t="str">
        <f t="shared" si="163"/>
        <v/>
      </c>
      <c r="DI16" s="98" t="str">
        <f t="shared" si="164"/>
        <v/>
      </c>
      <c r="DJ16" s="98" t="str">
        <f t="shared" si="165"/>
        <v/>
      </c>
      <c r="DK16" s="98" t="str">
        <f t="shared" si="166"/>
        <v/>
      </c>
      <c r="DL16" s="98" t="str">
        <f t="shared" si="167"/>
        <v/>
      </c>
      <c r="DM16" s="98" t="str">
        <f t="shared" si="168"/>
        <v/>
      </c>
      <c r="DN16" s="98" t="str">
        <f t="shared" si="169"/>
        <v/>
      </c>
      <c r="DO16" s="101"/>
    </row>
    <row r="17" spans="1:118" ht="13.5" customHeight="1">
      <c r="A17" s="1397">
        <f t="shared" si="83"/>
        <v>8</v>
      </c>
      <c r="B17" s="1398"/>
      <c r="C17" s="1399"/>
      <c r="D17" s="1400"/>
      <c r="E17" s="1401"/>
      <c r="F17" s="427"/>
      <c r="G17" s="1395"/>
      <c r="H17" s="1396"/>
      <c r="I17" s="1395"/>
      <c r="J17" s="1396"/>
      <c r="K17" s="1399"/>
      <c r="L17" s="1401"/>
      <c r="M17" s="1399"/>
      <c r="N17" s="1401"/>
      <c r="O17" s="1406"/>
      <c r="P17" s="1407"/>
      <c r="Q17" s="1399"/>
      <c r="R17" s="1401"/>
      <c r="S17" s="1402"/>
      <c r="T17" s="1403"/>
      <c r="U17" s="1404" t="str">
        <f t="shared" si="84"/>
        <v/>
      </c>
      <c r="V17" s="1405"/>
      <c r="W17" s="1405"/>
      <c r="X17" s="1405"/>
      <c r="Y17" s="1405"/>
      <c r="Z17" s="1405"/>
      <c r="AA17" s="98" t="str">
        <f t="shared" si="0"/>
        <v/>
      </c>
      <c r="AB17" s="94" t="str">
        <f t="shared" si="85"/>
        <v/>
      </c>
      <c r="AC17" s="94" t="str">
        <f t="shared" si="86"/>
        <v/>
      </c>
      <c r="AD17" s="94" t="str">
        <f t="shared" si="87"/>
        <v/>
      </c>
      <c r="AE17" s="98" t="str">
        <f t="shared" si="88"/>
        <v>○</v>
      </c>
      <c r="AF17" s="98" t="str">
        <f t="shared" si="89"/>
        <v/>
      </c>
      <c r="AG17" s="98" t="str">
        <f t="shared" si="90"/>
        <v/>
      </c>
      <c r="AH17" s="98" t="str">
        <f t="shared" si="91"/>
        <v/>
      </c>
      <c r="AI17" s="98" t="str">
        <f t="shared" si="92"/>
        <v/>
      </c>
      <c r="AJ17" s="98" t="str">
        <f t="shared" si="93"/>
        <v/>
      </c>
      <c r="AK17" s="98" t="str">
        <f t="shared" si="94"/>
        <v/>
      </c>
      <c r="AL17" s="98" t="str">
        <f t="shared" si="95"/>
        <v/>
      </c>
      <c r="AM17" s="98" t="str">
        <f t="shared" si="96"/>
        <v/>
      </c>
      <c r="AN17" s="98" t="str">
        <f t="shared" si="97"/>
        <v/>
      </c>
      <c r="AO17" s="98" t="str">
        <f t="shared" si="98"/>
        <v/>
      </c>
      <c r="AP17" s="98" t="str">
        <f t="shared" si="99"/>
        <v/>
      </c>
      <c r="AQ17" s="98" t="str">
        <f t="shared" si="100"/>
        <v/>
      </c>
      <c r="AR17" s="98" t="str">
        <f t="shared" si="101"/>
        <v/>
      </c>
      <c r="AS17" s="98" t="str">
        <f t="shared" si="102"/>
        <v/>
      </c>
      <c r="AT17" s="98" t="str">
        <f t="shared" si="103"/>
        <v/>
      </c>
      <c r="AU17" s="98" t="str">
        <f t="shared" si="104"/>
        <v/>
      </c>
      <c r="AV17" s="98" t="str">
        <f t="shared" si="105"/>
        <v/>
      </c>
      <c r="AW17" s="98" t="str">
        <f t="shared" si="106"/>
        <v/>
      </c>
      <c r="AX17" s="98" t="str">
        <f t="shared" si="107"/>
        <v/>
      </c>
      <c r="AY17" s="98" t="str">
        <f t="shared" si="108"/>
        <v/>
      </c>
      <c r="AZ17" s="98" t="str">
        <f t="shared" si="109"/>
        <v/>
      </c>
      <c r="BA17" s="98" t="str">
        <f t="shared" si="110"/>
        <v/>
      </c>
      <c r="BB17" s="98" t="str">
        <f t="shared" si="111"/>
        <v/>
      </c>
      <c r="BC17" s="98" t="str">
        <f t="shared" si="112"/>
        <v/>
      </c>
      <c r="BD17" s="98" t="str">
        <f t="shared" si="113"/>
        <v/>
      </c>
      <c r="BE17" s="98" t="str">
        <f t="shared" si="114"/>
        <v/>
      </c>
      <c r="BF17" s="98" t="str">
        <f t="shared" si="115"/>
        <v/>
      </c>
      <c r="BG17" s="98" t="str">
        <f t="shared" si="116"/>
        <v/>
      </c>
      <c r="BH17" s="98" t="str">
        <f t="shared" si="117"/>
        <v/>
      </c>
      <c r="BI17" s="98" t="str">
        <f t="shared" si="118"/>
        <v/>
      </c>
      <c r="BJ17" s="98" t="str">
        <f t="shared" si="119"/>
        <v/>
      </c>
      <c r="BK17" s="98" t="str">
        <f t="shared" si="120"/>
        <v/>
      </c>
      <c r="BL17" s="98" t="str">
        <f t="shared" si="121"/>
        <v/>
      </c>
      <c r="BM17" s="98" t="str">
        <f t="shared" si="122"/>
        <v/>
      </c>
      <c r="BN17" s="98" t="str">
        <f t="shared" si="123"/>
        <v/>
      </c>
      <c r="BO17" s="98" t="str">
        <f t="shared" si="124"/>
        <v/>
      </c>
      <c r="BP17" s="98" t="str">
        <f t="shared" si="125"/>
        <v/>
      </c>
      <c r="BQ17" s="98" t="str">
        <f t="shared" si="126"/>
        <v/>
      </c>
      <c r="BR17" s="98" t="str">
        <f t="shared" si="127"/>
        <v/>
      </c>
      <c r="BS17" s="98" t="str">
        <f t="shared" si="128"/>
        <v/>
      </c>
      <c r="BT17" s="98" t="str">
        <f t="shared" si="129"/>
        <v/>
      </c>
      <c r="BU17" s="98" t="str">
        <f t="shared" si="130"/>
        <v/>
      </c>
      <c r="BV17" s="98" t="str">
        <f t="shared" si="131"/>
        <v/>
      </c>
      <c r="BW17" s="98" t="str">
        <f t="shared" si="132"/>
        <v/>
      </c>
      <c r="BX17" s="98" t="str">
        <f t="shared" si="133"/>
        <v/>
      </c>
      <c r="BY17" s="98" t="str">
        <f t="shared" si="134"/>
        <v/>
      </c>
      <c r="BZ17" s="98" t="str">
        <f t="shared" si="135"/>
        <v/>
      </c>
      <c r="CA17" s="98" t="str">
        <f t="shared" si="136"/>
        <v/>
      </c>
      <c r="CB17" s="98" t="str">
        <f t="shared" si="137"/>
        <v/>
      </c>
      <c r="CC17" s="98" t="str">
        <f t="shared" si="138"/>
        <v/>
      </c>
      <c r="CD17" s="98" t="str">
        <f t="shared" si="139"/>
        <v/>
      </c>
      <c r="CE17" s="98" t="str">
        <f t="shared" si="140"/>
        <v/>
      </c>
      <c r="CF17" s="98" t="str">
        <f t="shared" si="141"/>
        <v/>
      </c>
      <c r="CG17" s="98" t="str">
        <f t="shared" si="142"/>
        <v/>
      </c>
      <c r="CH17" s="98" t="str">
        <f t="shared" si="50"/>
        <v/>
      </c>
      <c r="CI17" s="98" t="str">
        <f t="shared" si="51"/>
        <v/>
      </c>
      <c r="CJ17" s="98" t="str">
        <f t="shared" si="52"/>
        <v/>
      </c>
      <c r="CK17" s="98" t="str">
        <f t="shared" si="53"/>
        <v/>
      </c>
      <c r="CL17" s="98" t="str">
        <f t="shared" si="54"/>
        <v/>
      </c>
      <c r="CM17" s="98" t="str">
        <f t="shared" si="55"/>
        <v/>
      </c>
      <c r="CN17" s="98" t="str">
        <f t="shared" si="143"/>
        <v/>
      </c>
      <c r="CO17" s="98" t="str">
        <f t="shared" si="144"/>
        <v/>
      </c>
      <c r="CP17" s="98" t="str">
        <f t="shared" si="145"/>
        <v/>
      </c>
      <c r="CQ17" s="98" t="str">
        <f t="shared" si="146"/>
        <v/>
      </c>
      <c r="CR17" s="98" t="str">
        <f t="shared" si="147"/>
        <v/>
      </c>
      <c r="CS17" s="98" t="str">
        <f t="shared" si="148"/>
        <v/>
      </c>
      <c r="CT17" s="98" t="str">
        <f t="shared" si="149"/>
        <v/>
      </c>
      <c r="CU17" s="98" t="str">
        <f t="shared" si="150"/>
        <v/>
      </c>
      <c r="CV17" s="98" t="str">
        <f t="shared" si="151"/>
        <v/>
      </c>
      <c r="CW17" s="98" t="str">
        <f t="shared" si="152"/>
        <v/>
      </c>
      <c r="CX17" s="98" t="str">
        <f t="shared" si="153"/>
        <v/>
      </c>
      <c r="CY17" s="98" t="str">
        <f t="shared" si="154"/>
        <v/>
      </c>
      <c r="CZ17" s="98" t="str">
        <f t="shared" si="155"/>
        <v/>
      </c>
      <c r="DA17" s="98" t="str">
        <f t="shared" si="156"/>
        <v/>
      </c>
      <c r="DB17" s="98" t="str">
        <f t="shared" si="157"/>
        <v/>
      </c>
      <c r="DC17" s="98" t="str">
        <f t="shared" si="158"/>
        <v/>
      </c>
      <c r="DD17" s="98" t="str">
        <f t="shared" si="159"/>
        <v/>
      </c>
      <c r="DE17" s="98" t="str">
        <f t="shared" si="160"/>
        <v/>
      </c>
      <c r="DF17" s="98" t="str">
        <f t="shared" si="161"/>
        <v/>
      </c>
      <c r="DG17" s="98" t="str">
        <f t="shared" si="162"/>
        <v/>
      </c>
      <c r="DH17" s="98" t="str">
        <f t="shared" si="163"/>
        <v/>
      </c>
      <c r="DI17" s="98" t="str">
        <f t="shared" si="164"/>
        <v/>
      </c>
      <c r="DJ17" s="98" t="str">
        <f t="shared" si="165"/>
        <v/>
      </c>
      <c r="DK17" s="98" t="str">
        <f t="shared" si="166"/>
        <v/>
      </c>
      <c r="DL17" s="98" t="str">
        <f t="shared" si="167"/>
        <v/>
      </c>
      <c r="DM17" s="98" t="str">
        <f t="shared" si="168"/>
        <v/>
      </c>
      <c r="DN17" s="98" t="str">
        <f t="shared" si="169"/>
        <v/>
      </c>
    </row>
    <row r="18" spans="1:118" ht="13.5" customHeight="1">
      <c r="A18" s="1397">
        <f t="shared" si="83"/>
        <v>9</v>
      </c>
      <c r="B18" s="1398"/>
      <c r="C18" s="1399"/>
      <c r="D18" s="1400"/>
      <c r="E18" s="1401"/>
      <c r="F18" s="427"/>
      <c r="G18" s="1395"/>
      <c r="H18" s="1396"/>
      <c r="I18" s="1395"/>
      <c r="J18" s="1396"/>
      <c r="K18" s="1399"/>
      <c r="L18" s="1401"/>
      <c r="M18" s="1399"/>
      <c r="N18" s="1401"/>
      <c r="O18" s="1406"/>
      <c r="P18" s="1407"/>
      <c r="Q18" s="1399"/>
      <c r="R18" s="1401"/>
      <c r="S18" s="1402"/>
      <c r="T18" s="1403"/>
      <c r="U18" s="1404" t="str">
        <f t="shared" si="84"/>
        <v/>
      </c>
      <c r="V18" s="1405"/>
      <c r="W18" s="1405"/>
      <c r="X18" s="1405"/>
      <c r="Y18" s="1405"/>
      <c r="Z18" s="1405"/>
      <c r="AA18" s="98" t="str">
        <f t="shared" ref="AA18" si="170">IF(AND(K18="○",Q18=""),"A","")</f>
        <v/>
      </c>
      <c r="AB18" s="94" t="str">
        <f t="shared" ref="AB18" si="171">IF(AND(K18="○",Q18="○"),"B","")</f>
        <v/>
      </c>
      <c r="AC18" s="94" t="str">
        <f t="shared" ref="AC18" si="172">IF(AND(K18="",M18="○",Q18=""),"C","")</f>
        <v/>
      </c>
      <c r="AD18" s="94" t="str">
        <f t="shared" ref="AD18" si="173">IF(AND(K18="",M18="○",Q18="○"),"D","")</f>
        <v/>
      </c>
      <c r="AE18" s="98" t="str">
        <f t="shared" si="88"/>
        <v>○</v>
      </c>
      <c r="AF18" s="98" t="str">
        <f t="shared" ref="AF18" si="174">IF(AND(F18="５歳",G18="標準",I18="",AE18="○",Q18=""),"○","")</f>
        <v/>
      </c>
      <c r="AG18" s="98" t="str">
        <f t="shared" ref="AG18" si="175">IF(AND(F18="４歳",G18="標準",I18="",AE18="○",Q18=""),"○","")</f>
        <v/>
      </c>
      <c r="AH18" s="98" t="str">
        <f t="shared" ref="AH18" si="176">IF(AND(F18="３歳",G18="標準",I18="",AE18="○",Q18=""),"○","")</f>
        <v/>
      </c>
      <c r="AI18" s="98" t="str">
        <f t="shared" ref="AI18" si="177">IF(AND(F18="２歳",G18="標準",I18="",AE18="○",Q18=""),"○","")</f>
        <v/>
      </c>
      <c r="AJ18" s="98" t="str">
        <f t="shared" ref="AJ18" si="178">IF(AND(F18="１歳",G18="標準",I18="",AE18="○",Q18=""),"○","")</f>
        <v/>
      </c>
      <c r="AK18" s="98" t="str">
        <f t="shared" ref="AK18" si="179">IF(AND(F18="乳児",G18="標準",I18="",AE18="○",Q18=""),"○","")</f>
        <v/>
      </c>
      <c r="AL18" s="98" t="str">
        <f t="shared" ref="AL18" si="180">IF(AND(F18="５歳",G18="標準",I18="",AE18="○",Q18="○"),"○","")</f>
        <v/>
      </c>
      <c r="AM18" s="98" t="str">
        <f t="shared" ref="AM18" si="181">IF(AND(F18="４歳",G18="標準",I18="",AE18="○",Q18="○"),"○","")</f>
        <v/>
      </c>
      <c r="AN18" s="98" t="str">
        <f t="shared" ref="AN18" si="182">IF(AND(F18="３歳",G18="標準",I18="",AE18="○",Q18="○"),"○","")</f>
        <v/>
      </c>
      <c r="AO18" s="98" t="str">
        <f t="shared" ref="AO18" si="183">IF(AND(F18="５歳",G18="標準",O18&gt;0),"○","")</f>
        <v/>
      </c>
      <c r="AP18" s="98" t="str">
        <f t="shared" ref="AP18" si="184">IF(AND(F18="４歳",G18="標準",O18&gt;0),"○","")</f>
        <v/>
      </c>
      <c r="AQ18" s="98" t="str">
        <f t="shared" ref="AQ18" si="185">IF(AND(F18="３歳",G18="標準",O18&gt;0),"○","")</f>
        <v/>
      </c>
      <c r="AR18" s="98" t="str">
        <f t="shared" ref="AR18" si="186">IF(AND(F18="２歳",G18="標準",O18&gt;0),"○","")</f>
        <v/>
      </c>
      <c r="AS18" s="98" t="str">
        <f t="shared" ref="AS18" si="187">IF(AND(F18="１歳",G18="標準",O18&gt;0),"○","")</f>
        <v/>
      </c>
      <c r="AT18" s="98" t="str">
        <f t="shared" ref="AT18" si="188">IF(AND(F18="乳児",G18="標準",O18&gt;0),"○","")</f>
        <v/>
      </c>
      <c r="AU18" s="98" t="str">
        <f t="shared" ref="AU18" si="189">IF(AND(F18="５歳",G18="短時間",I18="",AE18="○",Q18=""),"○","")</f>
        <v/>
      </c>
      <c r="AV18" s="98" t="str">
        <f t="shared" ref="AV18" si="190">IF(AND(F18="４歳",G18="短時間",I18="",AE18="○",Q18=""),"○","")</f>
        <v/>
      </c>
      <c r="AW18" s="98" t="str">
        <f t="shared" ref="AW18" si="191">IF(AND(F18="３歳",G18="短時間",I18="",AE18="○",Q18=""),"○","")</f>
        <v/>
      </c>
      <c r="AX18" s="98" t="str">
        <f t="shared" ref="AX18" si="192">IF(AND(F18="２歳",G18="短時間",I18="",AE18="○",Q18=""),"○","")</f>
        <v/>
      </c>
      <c r="AY18" s="98" t="str">
        <f t="shared" ref="AY18" si="193">IF(AND(F18="１歳",G18="短時間",I18="",AE18="○",Q18=""),"○","")</f>
        <v/>
      </c>
      <c r="AZ18" s="98" t="str">
        <f t="shared" ref="AZ18" si="194">IF(AND(F18="乳児",G18="短時間",I18="",AE18="○",Q18=""),"○","")</f>
        <v/>
      </c>
      <c r="BA18" s="98" t="str">
        <f t="shared" ref="BA18" si="195">IF(AND(F18="５歳",G18="短時間",I18="",AE18="○",Q18="○"),"○","")</f>
        <v/>
      </c>
      <c r="BB18" s="98" t="str">
        <f t="shared" ref="BB18" si="196">IF(AND(F18="４歳",G18="短時間",I18="",AE18="○",Q18="○"),"○","")</f>
        <v/>
      </c>
      <c r="BC18" s="98" t="str">
        <f t="shared" ref="BC18" si="197">IF(AND(F18="３歳",G18="短時間",I18="",AE18="○",Q18="○"),"○","")</f>
        <v/>
      </c>
      <c r="BD18" s="98" t="str">
        <f t="shared" ref="BD18" si="198">IF(AND(F18="２歳",G18="短時間",I18="",AE18="○",Q18="○"),"○","")</f>
        <v/>
      </c>
      <c r="BE18" s="98" t="str">
        <f t="shared" ref="BE18" si="199">IF(AND(F18="１歳",G18="短時間",I18="",AE18="○",Q18="○"),"○","")</f>
        <v/>
      </c>
      <c r="BF18" s="98" t="str">
        <f t="shared" ref="BF18" si="200">IF(AND(F18="乳児",G18="短時間",I18="",AE18="○",Q18="○"),"○","")</f>
        <v/>
      </c>
      <c r="BG18" s="98" t="str">
        <f t="shared" ref="BG18" si="201">IF(AND(F18="５歳",G18="短時間",I18="",O18&gt;0),"○","")</f>
        <v/>
      </c>
      <c r="BH18" s="98" t="str">
        <f t="shared" ref="BH18" si="202">IF(AND(F18="４歳",G18="短時間",I18="",O18&gt;0),"○","")</f>
        <v/>
      </c>
      <c r="BI18" s="98" t="str">
        <f t="shared" ref="BI18" si="203">IF(AND(F18="３歳",G18="短時間",I18="",O18&gt;0),"○","")</f>
        <v/>
      </c>
      <c r="BJ18" s="98" t="str">
        <f t="shared" ref="BJ18" si="204">IF(AND(F18="２歳",G18="短時間",I18="",O18&gt;0),"○","")</f>
        <v/>
      </c>
      <c r="BK18" s="98" t="str">
        <f t="shared" ref="BK18" si="205">IF(AND(F18="１歳",G18="短時間",I18="",O18&gt;0),"○","")</f>
        <v/>
      </c>
      <c r="BL18" s="98" t="str">
        <f t="shared" ref="BL18" si="206">IF(AND(F18="乳児",G18="短時間",I18="",O18&gt;0),"○","")</f>
        <v/>
      </c>
      <c r="BM18" s="98" t="str">
        <f t="shared" ref="BM18" si="207">IF(AND(F18="５歳",I18="",AE18="○",Q18="",),"○","")</f>
        <v/>
      </c>
      <c r="BN18" s="98" t="str">
        <f t="shared" ref="BN18" si="208">IF(AND(F18="４歳",I18="",AE18="○",Q18="",),"○","")</f>
        <v/>
      </c>
      <c r="BO18" s="98" t="str">
        <f t="shared" ref="BO18" si="209">IF(AND(F18="３歳",I18="",AE18="○",Q18="",),"○","")</f>
        <v/>
      </c>
      <c r="BP18" s="98" t="str">
        <f t="shared" ref="BP18" si="210">IF(AND(F18="２歳",I18="",AE18="○",Q18="",),"○","")</f>
        <v/>
      </c>
      <c r="BQ18" s="98" t="str">
        <f t="shared" ref="BQ18" si="211">IF(AND(F18="５歳",I18="",AE18="○",Q18="○",),"○","")</f>
        <v/>
      </c>
      <c r="BR18" s="98" t="str">
        <f t="shared" ref="BR18" si="212">IF(AND(F18="４歳",I18="",AE18="○",Q18="○",),"○","")</f>
        <v/>
      </c>
      <c r="BS18" s="98" t="str">
        <f t="shared" ref="BS18" si="213">IF(AND(F18="３歳",I18="",AE18="○",Q18="○",),"○","")</f>
        <v/>
      </c>
      <c r="BT18" s="98" t="str">
        <f t="shared" ref="BT18" si="214">IF(AND(F18="２歳",I18="",AE18="○",Q18="○",),"○","")</f>
        <v/>
      </c>
      <c r="BU18" s="98" t="str">
        <f t="shared" ref="BU18" si="215">IF(AND(F18="５歳",G18="教育",O18&gt;0),"○","")</f>
        <v/>
      </c>
      <c r="BV18" s="98" t="str">
        <f t="shared" ref="BV18" si="216">IF(AND(F18="４歳",G18="教育",O18&gt;0),"○","")</f>
        <v/>
      </c>
      <c r="BW18" s="98" t="str">
        <f t="shared" ref="BW18" si="217">IF(AND(F18="３歳",G18="教育",O18&gt;0),"○","")</f>
        <v/>
      </c>
      <c r="BX18" s="98" t="str">
        <f t="shared" ref="BX18" si="218">IF(AND(F18="２歳",G18="教育",O18&gt;0),"○","")</f>
        <v/>
      </c>
      <c r="BY18" s="98" t="str">
        <f t="shared" ref="BY18" si="219">IF(AND(F18="５歳",G18="標準",I18="分園",AE18="○",Q18=""),"○","")</f>
        <v/>
      </c>
      <c r="BZ18" s="98" t="str">
        <f t="shared" ref="BZ18" si="220">IF(AND(F18="４歳",G18="標準",I18="分園",AE18="○",Q18=""),"○","")</f>
        <v/>
      </c>
      <c r="CA18" s="98" t="str">
        <f t="shared" ref="CA18" si="221">IF(AND(F18="３歳",G18="標準",I18="分園",AE18="○",Q18=""),"○","")</f>
        <v/>
      </c>
      <c r="CB18" s="98" t="str">
        <f t="shared" ref="CB18" si="222">IF(AND(F18="２歳",G18="標準",I18="分園",AE18="○",Q18=""),"○","")</f>
        <v/>
      </c>
      <c r="CC18" s="98" t="str">
        <f t="shared" ref="CC18" si="223">IF(AND(F18="１歳",G18="標準",I18="分園",AE18="○",Q18=""),"○","")</f>
        <v/>
      </c>
      <c r="CD18" s="98" t="str">
        <f t="shared" ref="CD18" si="224">IF(AND(F18="乳児",G18="標準",I18="分園",AE18="○",Q18=""),"○","")</f>
        <v/>
      </c>
      <c r="CE18" s="98" t="str">
        <f t="shared" ref="CE18" si="225">IF(AND(F18="５歳",G18="標準",I18="分園",AE18="○",Q18="○"),"○","")</f>
        <v/>
      </c>
      <c r="CF18" s="98" t="str">
        <f t="shared" ref="CF18" si="226">IF(AND(F18="４歳",G18="標準",I18="分園",AE18="○",Q18="○"),"○","")</f>
        <v/>
      </c>
      <c r="CG18" s="98" t="str">
        <f t="shared" ref="CG18" si="227">IF(AND(F18="３歳",G18="標準",I18="分園",AE18="○",Q18="○"),"○","")</f>
        <v/>
      </c>
      <c r="CH18" s="98" t="str">
        <f t="shared" si="50"/>
        <v/>
      </c>
      <c r="CI18" s="98" t="str">
        <f t="shared" si="51"/>
        <v/>
      </c>
      <c r="CJ18" s="98" t="str">
        <f t="shared" si="52"/>
        <v/>
      </c>
      <c r="CK18" s="98" t="str">
        <f t="shared" si="53"/>
        <v/>
      </c>
      <c r="CL18" s="98" t="str">
        <f t="shared" si="54"/>
        <v/>
      </c>
      <c r="CM18" s="98" t="str">
        <f t="shared" si="55"/>
        <v/>
      </c>
      <c r="CN18" s="98" t="str">
        <f t="shared" ref="CN18" si="228">IF(AND(F18="５歳",G18="短時間",I18="分園",AE18="○",Q18=""),"○","")</f>
        <v/>
      </c>
      <c r="CO18" s="98" t="str">
        <f t="shared" ref="CO18" si="229">IF(AND(F18="４歳",G18="短時間",I18="分園",AE18="○",Q18=""),"○","")</f>
        <v/>
      </c>
      <c r="CP18" s="98" t="str">
        <f t="shared" ref="CP18" si="230">IF(AND(F18="３歳",G18="短時間",I18="分園",AE18="○",Q18=""),"○","")</f>
        <v/>
      </c>
      <c r="CQ18" s="98" t="str">
        <f t="shared" ref="CQ18" si="231">IF(AND(F18="２歳",G18="短時間",I18="分園",AE18="○",Q18=""),"○","")</f>
        <v/>
      </c>
      <c r="CR18" s="98" t="str">
        <f t="shared" ref="CR18" si="232">IF(AND(F18="１歳",G18="短時間",I18="分園",AE18="○",Q18=""),"○","")</f>
        <v/>
      </c>
      <c r="CS18" s="98" t="str">
        <f t="shared" ref="CS18" si="233">IF(AND(F18="乳児",G18="短時間",I18="分園",AE18="○",Q18=""),"○","")</f>
        <v/>
      </c>
      <c r="CT18" s="98" t="str">
        <f t="shared" ref="CT18" si="234">IF(AND(F18="５歳",G18="短時間",I18="分園",AE18="○",Q18="○"),"○","")</f>
        <v/>
      </c>
      <c r="CU18" s="98" t="str">
        <f t="shared" ref="CU18" si="235">IF(AND(F18="４歳",G18="短時間",I18="分園",AE18="○",Q18="○"),"○","")</f>
        <v/>
      </c>
      <c r="CV18" s="98" t="str">
        <f t="shared" ref="CV18" si="236">IF(AND(F18="３歳",G18="短時間",I18="分園",AE18="○",Q18="○"),"○","")</f>
        <v/>
      </c>
      <c r="CW18" s="98" t="str">
        <f t="shared" ref="CW18" si="237">IF(AND(F18="５歳",G18="短時間",I18="分園",O18&gt;0),"○","")</f>
        <v/>
      </c>
      <c r="CX18" s="98" t="str">
        <f t="shared" ref="CX18" si="238">IF(AND(F18="４歳",G18="短時間",I18="分園",O18&gt;0),"○","")</f>
        <v/>
      </c>
      <c r="CY18" s="98" t="str">
        <f t="shared" ref="CY18" si="239">IF(AND(F18="３歳",G18="短時間",I18="分園",O18&gt;0),"○","")</f>
        <v/>
      </c>
      <c r="CZ18" s="98" t="str">
        <f t="shared" ref="CZ18" si="240">IF(AND(F18="２歳",G18="短時間",I18="分園",O18&gt;0),"○","")</f>
        <v/>
      </c>
      <c r="DA18" s="98" t="str">
        <f t="shared" ref="DA18" si="241">IF(AND(F18="１歳",G18="短時間",I18="分園",O18&gt;0),"○","")</f>
        <v/>
      </c>
      <c r="DB18" s="98" t="str">
        <f t="shared" ref="DB18" si="242">IF(AND(F18="乳児",G18="短時間",I18="分園",O18&gt;0),"○","")</f>
        <v/>
      </c>
      <c r="DC18" s="98" t="str">
        <f t="shared" ref="DC18" si="243">IF(AND(F18="５歳",G18="教育",I18="分園",AE18="○",Q18="",),"○","")</f>
        <v/>
      </c>
      <c r="DD18" s="98" t="str">
        <f t="shared" ref="DD18" si="244">IF(AND(F18="４歳",G18="教育",I18="分園",AE18="○",Q18="",),"○","")</f>
        <v/>
      </c>
      <c r="DE18" s="98" t="str">
        <f t="shared" ref="DE18" si="245">IF(AND(F18="３歳",G18="教育",I18="分園",AE18="○",Q18="",),"○","")</f>
        <v/>
      </c>
      <c r="DF18" s="98" t="str">
        <f t="shared" ref="DF18" si="246">IF(AND(F18="２歳",G18="教育",I18="分園",AE18="○",Q18="",),"○","")</f>
        <v/>
      </c>
      <c r="DG18" s="98" t="str">
        <f t="shared" ref="DG18" si="247">IF(AND(F18="５歳",G18="教育",I18="分園",AE18="○",Q18="○",),"○","")</f>
        <v/>
      </c>
      <c r="DH18" s="98" t="str">
        <f t="shared" ref="DH18" si="248">IF(AND(F18="４歳",G18="教育",I18="分園",AE18="○",Q18="○",),"○","")</f>
        <v/>
      </c>
      <c r="DI18" s="98" t="str">
        <f t="shared" ref="DI18" si="249">IF(AND(F18="３歳",G18="教育",I18="分園",AE18="○",Q18="○",),"○","")</f>
        <v/>
      </c>
      <c r="DJ18" s="98" t="str">
        <f t="shared" ref="DJ18" si="250">IF(AND(F18="２歳",G18="教育",I18="分園",AE18="○",Q18="○",),"○","")</f>
        <v/>
      </c>
      <c r="DK18" s="98" t="str">
        <f t="shared" ref="DK18" si="251">IF(AND(F18="５歳",G18="教育",I18="分園",O18&gt;0),"○","")</f>
        <v/>
      </c>
      <c r="DL18" s="98" t="str">
        <f t="shared" ref="DL18" si="252">IF(AND(F18="４歳",G18="教育",I18="分園",O18&gt;0),"○","")</f>
        <v/>
      </c>
      <c r="DM18" s="98" t="str">
        <f t="shared" ref="DM18" si="253">IF(AND(F18="３歳",G18="教育",I18="分園",O18&gt;0),"○","")</f>
        <v/>
      </c>
      <c r="DN18" s="98" t="str">
        <f t="shared" ref="DN18" si="254">IF(AND(F18="２歳",G18="教育",I18="分園",O18&gt;0),"○","")</f>
        <v/>
      </c>
    </row>
    <row r="19" spans="1:118" ht="13.5" customHeight="1">
      <c r="A19" s="1397">
        <f t="shared" si="83"/>
        <v>10</v>
      </c>
      <c r="B19" s="1398"/>
      <c r="C19" s="1399"/>
      <c r="D19" s="1400"/>
      <c r="E19" s="1401"/>
      <c r="F19" s="427"/>
      <c r="G19" s="1395"/>
      <c r="H19" s="1396"/>
      <c r="I19" s="1395"/>
      <c r="J19" s="1396"/>
      <c r="K19" s="1399"/>
      <c r="L19" s="1401"/>
      <c r="M19" s="1399"/>
      <c r="N19" s="1401"/>
      <c r="O19" s="1406"/>
      <c r="P19" s="1407"/>
      <c r="Q19" s="1399"/>
      <c r="R19" s="1401"/>
      <c r="S19" s="1402"/>
      <c r="T19" s="1403"/>
      <c r="U19" s="1404" t="str">
        <f t="shared" si="84"/>
        <v/>
      </c>
      <c r="V19" s="1405"/>
      <c r="W19" s="1405"/>
      <c r="X19" s="1405"/>
      <c r="Y19" s="1405"/>
      <c r="Z19" s="1405"/>
      <c r="AA19" s="98" t="str">
        <f t="shared" si="0"/>
        <v/>
      </c>
      <c r="AB19" s="94" t="str">
        <f t="shared" si="85"/>
        <v/>
      </c>
      <c r="AC19" s="94" t="str">
        <f t="shared" si="86"/>
        <v/>
      </c>
      <c r="AD19" s="94" t="str">
        <f t="shared" si="87"/>
        <v/>
      </c>
      <c r="AE19" s="98" t="str">
        <f t="shared" si="88"/>
        <v>○</v>
      </c>
      <c r="AF19" s="98" t="str">
        <f t="shared" si="89"/>
        <v/>
      </c>
      <c r="AG19" s="98" t="str">
        <f t="shared" si="90"/>
        <v/>
      </c>
      <c r="AH19" s="98" t="str">
        <f t="shared" si="91"/>
        <v/>
      </c>
      <c r="AI19" s="98" t="str">
        <f t="shared" si="92"/>
        <v/>
      </c>
      <c r="AJ19" s="98" t="str">
        <f t="shared" si="93"/>
        <v/>
      </c>
      <c r="AK19" s="98" t="str">
        <f t="shared" si="94"/>
        <v/>
      </c>
      <c r="AL19" s="98" t="str">
        <f t="shared" si="95"/>
        <v/>
      </c>
      <c r="AM19" s="98" t="str">
        <f t="shared" si="96"/>
        <v/>
      </c>
      <c r="AN19" s="98" t="str">
        <f t="shared" si="97"/>
        <v/>
      </c>
      <c r="AO19" s="98" t="str">
        <f t="shared" si="98"/>
        <v/>
      </c>
      <c r="AP19" s="98" t="str">
        <f t="shared" si="99"/>
        <v/>
      </c>
      <c r="AQ19" s="98" t="str">
        <f t="shared" si="100"/>
        <v/>
      </c>
      <c r="AR19" s="98" t="str">
        <f t="shared" si="101"/>
        <v/>
      </c>
      <c r="AS19" s="98" t="str">
        <f t="shared" si="102"/>
        <v/>
      </c>
      <c r="AT19" s="98" t="str">
        <f t="shared" si="103"/>
        <v/>
      </c>
      <c r="AU19" s="98" t="str">
        <f t="shared" si="104"/>
        <v/>
      </c>
      <c r="AV19" s="98" t="str">
        <f t="shared" si="105"/>
        <v/>
      </c>
      <c r="AW19" s="98" t="str">
        <f t="shared" si="106"/>
        <v/>
      </c>
      <c r="AX19" s="98" t="str">
        <f t="shared" si="107"/>
        <v/>
      </c>
      <c r="AY19" s="98" t="str">
        <f t="shared" si="108"/>
        <v/>
      </c>
      <c r="AZ19" s="98" t="str">
        <f t="shared" si="109"/>
        <v/>
      </c>
      <c r="BA19" s="98" t="str">
        <f t="shared" si="110"/>
        <v/>
      </c>
      <c r="BB19" s="98" t="str">
        <f t="shared" si="111"/>
        <v/>
      </c>
      <c r="BC19" s="98" t="str">
        <f t="shared" si="112"/>
        <v/>
      </c>
      <c r="BD19" s="98" t="str">
        <f t="shared" si="113"/>
        <v/>
      </c>
      <c r="BE19" s="98" t="str">
        <f t="shared" si="114"/>
        <v/>
      </c>
      <c r="BF19" s="98" t="str">
        <f t="shared" si="115"/>
        <v/>
      </c>
      <c r="BG19" s="98" t="str">
        <f t="shared" si="116"/>
        <v/>
      </c>
      <c r="BH19" s="98" t="str">
        <f t="shared" si="117"/>
        <v/>
      </c>
      <c r="BI19" s="98" t="str">
        <f t="shared" si="118"/>
        <v/>
      </c>
      <c r="BJ19" s="98" t="str">
        <f t="shared" si="119"/>
        <v/>
      </c>
      <c r="BK19" s="98" t="str">
        <f t="shared" si="120"/>
        <v/>
      </c>
      <c r="BL19" s="98" t="str">
        <f t="shared" si="121"/>
        <v/>
      </c>
      <c r="BM19" s="98" t="str">
        <f t="shared" si="122"/>
        <v/>
      </c>
      <c r="BN19" s="98" t="str">
        <f t="shared" si="123"/>
        <v/>
      </c>
      <c r="BO19" s="98" t="str">
        <f t="shared" si="124"/>
        <v/>
      </c>
      <c r="BP19" s="98" t="str">
        <f t="shared" si="125"/>
        <v/>
      </c>
      <c r="BQ19" s="98" t="str">
        <f t="shared" si="126"/>
        <v/>
      </c>
      <c r="BR19" s="98" t="str">
        <f t="shared" si="127"/>
        <v/>
      </c>
      <c r="BS19" s="98" t="str">
        <f t="shared" si="128"/>
        <v/>
      </c>
      <c r="BT19" s="98" t="str">
        <f t="shared" si="129"/>
        <v/>
      </c>
      <c r="BU19" s="98" t="str">
        <f t="shared" si="130"/>
        <v/>
      </c>
      <c r="BV19" s="98" t="str">
        <f t="shared" si="131"/>
        <v/>
      </c>
      <c r="BW19" s="98" t="str">
        <f t="shared" si="132"/>
        <v/>
      </c>
      <c r="BX19" s="98" t="str">
        <f t="shared" si="133"/>
        <v/>
      </c>
      <c r="BY19" s="98" t="str">
        <f t="shared" si="134"/>
        <v/>
      </c>
      <c r="BZ19" s="98" t="str">
        <f t="shared" si="135"/>
        <v/>
      </c>
      <c r="CA19" s="98" t="str">
        <f t="shared" si="136"/>
        <v/>
      </c>
      <c r="CB19" s="98" t="str">
        <f t="shared" si="137"/>
        <v/>
      </c>
      <c r="CC19" s="98" t="str">
        <f t="shared" si="138"/>
        <v/>
      </c>
      <c r="CD19" s="98" t="str">
        <f t="shared" si="139"/>
        <v/>
      </c>
      <c r="CE19" s="98" t="str">
        <f t="shared" si="140"/>
        <v/>
      </c>
      <c r="CF19" s="98" t="str">
        <f t="shared" si="141"/>
        <v/>
      </c>
      <c r="CG19" s="98" t="str">
        <f t="shared" si="142"/>
        <v/>
      </c>
      <c r="CH19" s="98" t="str">
        <f>IF(AND(F1424="５歳",G19="教育",I19="分園",O19&gt;0),"○","")</f>
        <v/>
      </c>
      <c r="CI19" s="98" t="str">
        <f>IF(AND(F1424="４歳",G19="教育",I19="分園",O19&gt;0),"○","")</f>
        <v/>
      </c>
      <c r="CJ19" s="98" t="str">
        <f>IF(AND(F1424="３歳",G19="教育",I19="分園",O19&gt;0),"○","")</f>
        <v/>
      </c>
      <c r="CK19" s="98" t="str">
        <f>IF(AND(F1424="２歳",G19="教育",I19="分園",O19&gt;0),"○","")</f>
        <v/>
      </c>
      <c r="CL19" s="98" t="str">
        <f>IF(AND(F1424="１歳",G19="教育",I19="分園",O19&gt;0),"○","")</f>
        <v/>
      </c>
      <c r="CM19" s="98" t="str">
        <f>IF(AND(F1424="乳児",G19="教育",I19="分園",O19&gt;0),"○","")</f>
        <v/>
      </c>
      <c r="CN19" s="98" t="str">
        <f t="shared" si="143"/>
        <v/>
      </c>
      <c r="CO19" s="98" t="str">
        <f t="shared" si="144"/>
        <v/>
      </c>
      <c r="CP19" s="98" t="str">
        <f t="shared" si="145"/>
        <v/>
      </c>
      <c r="CQ19" s="98" t="str">
        <f t="shared" si="146"/>
        <v/>
      </c>
      <c r="CR19" s="98" t="str">
        <f t="shared" si="147"/>
        <v/>
      </c>
      <c r="CS19" s="98" t="str">
        <f t="shared" si="148"/>
        <v/>
      </c>
      <c r="CT19" s="98" t="str">
        <f t="shared" si="149"/>
        <v/>
      </c>
      <c r="CU19" s="98" t="str">
        <f t="shared" si="150"/>
        <v/>
      </c>
      <c r="CV19" s="98" t="str">
        <f t="shared" si="151"/>
        <v/>
      </c>
      <c r="CW19" s="98" t="str">
        <f t="shared" si="152"/>
        <v/>
      </c>
      <c r="CX19" s="98" t="str">
        <f t="shared" si="153"/>
        <v/>
      </c>
      <c r="CY19" s="98" t="str">
        <f t="shared" si="154"/>
        <v/>
      </c>
      <c r="CZ19" s="98" t="str">
        <f t="shared" si="155"/>
        <v/>
      </c>
      <c r="DA19" s="98" t="str">
        <f t="shared" si="156"/>
        <v/>
      </c>
      <c r="DB19" s="98" t="str">
        <f t="shared" si="157"/>
        <v/>
      </c>
      <c r="DC19" s="98" t="str">
        <f t="shared" si="158"/>
        <v/>
      </c>
      <c r="DD19" s="98" t="str">
        <f t="shared" si="159"/>
        <v/>
      </c>
      <c r="DE19" s="98" t="str">
        <f t="shared" si="160"/>
        <v/>
      </c>
      <c r="DF19" s="98" t="str">
        <f t="shared" si="161"/>
        <v/>
      </c>
      <c r="DG19" s="98" t="str">
        <f t="shared" si="162"/>
        <v/>
      </c>
      <c r="DH19" s="98" t="str">
        <f t="shared" si="163"/>
        <v/>
      </c>
      <c r="DI19" s="98" t="str">
        <f t="shared" si="164"/>
        <v/>
      </c>
      <c r="DJ19" s="98" t="str">
        <f t="shared" si="165"/>
        <v/>
      </c>
      <c r="DK19" s="98" t="str">
        <f t="shared" si="166"/>
        <v/>
      </c>
      <c r="DL19" s="98" t="str">
        <f t="shared" si="167"/>
        <v/>
      </c>
      <c r="DM19" s="98" t="str">
        <f t="shared" si="168"/>
        <v/>
      </c>
      <c r="DN19" s="98" t="str">
        <f t="shared" si="169"/>
        <v/>
      </c>
    </row>
    <row r="20" spans="1:118" ht="13.5" customHeight="1">
      <c r="A20" s="1397">
        <f t="shared" si="83"/>
        <v>11</v>
      </c>
      <c r="B20" s="1398"/>
      <c r="C20" s="1399"/>
      <c r="D20" s="1400"/>
      <c r="E20" s="1401"/>
      <c r="F20" s="427"/>
      <c r="G20" s="1395"/>
      <c r="H20" s="1396"/>
      <c r="I20" s="1395"/>
      <c r="J20" s="1396"/>
      <c r="K20" s="1399"/>
      <c r="L20" s="1401"/>
      <c r="M20" s="1399"/>
      <c r="N20" s="1401"/>
      <c r="O20" s="1406"/>
      <c r="P20" s="1407"/>
      <c r="Q20" s="1399"/>
      <c r="R20" s="1401"/>
      <c r="S20" s="1402"/>
      <c r="T20" s="1474"/>
      <c r="U20" s="1404" t="str">
        <f t="shared" si="84"/>
        <v/>
      </c>
      <c r="V20" s="1405"/>
      <c r="W20" s="1405"/>
      <c r="X20" s="1405"/>
      <c r="Y20" s="1405"/>
      <c r="Z20" s="1405"/>
      <c r="AA20" s="98" t="str">
        <f t="shared" si="0"/>
        <v/>
      </c>
      <c r="AB20" s="94" t="str">
        <f t="shared" si="85"/>
        <v/>
      </c>
      <c r="AC20" s="94" t="str">
        <f t="shared" si="86"/>
        <v/>
      </c>
      <c r="AD20" s="94" t="str">
        <f t="shared" si="87"/>
        <v/>
      </c>
      <c r="AE20" s="98" t="str">
        <f t="shared" si="88"/>
        <v>○</v>
      </c>
      <c r="AF20" s="98" t="str">
        <f t="shared" si="89"/>
        <v/>
      </c>
      <c r="AG20" s="98" t="str">
        <f t="shared" si="90"/>
        <v/>
      </c>
      <c r="AH20" s="98" t="str">
        <f t="shared" si="91"/>
        <v/>
      </c>
      <c r="AI20" s="98" t="str">
        <f t="shared" si="92"/>
        <v/>
      </c>
      <c r="AJ20" s="98" t="str">
        <f t="shared" si="93"/>
        <v/>
      </c>
      <c r="AK20" s="98" t="str">
        <f t="shared" si="94"/>
        <v/>
      </c>
      <c r="AL20" s="98" t="str">
        <f t="shared" si="95"/>
        <v/>
      </c>
      <c r="AM20" s="98" t="str">
        <f t="shared" si="96"/>
        <v/>
      </c>
      <c r="AN20" s="98" t="str">
        <f t="shared" si="97"/>
        <v/>
      </c>
      <c r="AO20" s="98" t="str">
        <f t="shared" si="98"/>
        <v/>
      </c>
      <c r="AP20" s="98" t="str">
        <f t="shared" si="99"/>
        <v/>
      </c>
      <c r="AQ20" s="98" t="str">
        <f t="shared" si="100"/>
        <v/>
      </c>
      <c r="AR20" s="98" t="str">
        <f t="shared" si="101"/>
        <v/>
      </c>
      <c r="AS20" s="98" t="str">
        <f t="shared" si="102"/>
        <v/>
      </c>
      <c r="AT20" s="98" t="str">
        <f t="shared" si="103"/>
        <v/>
      </c>
      <c r="AU20" s="98" t="str">
        <f t="shared" si="104"/>
        <v/>
      </c>
      <c r="AV20" s="98" t="str">
        <f t="shared" si="105"/>
        <v/>
      </c>
      <c r="AW20" s="98" t="str">
        <f t="shared" si="106"/>
        <v/>
      </c>
      <c r="AX20" s="98" t="str">
        <f t="shared" si="107"/>
        <v/>
      </c>
      <c r="AY20" s="98" t="str">
        <f t="shared" si="108"/>
        <v/>
      </c>
      <c r="AZ20" s="98" t="str">
        <f t="shared" si="109"/>
        <v/>
      </c>
      <c r="BA20" s="98" t="str">
        <f t="shared" si="110"/>
        <v/>
      </c>
      <c r="BB20" s="98" t="str">
        <f t="shared" si="111"/>
        <v/>
      </c>
      <c r="BC20" s="98" t="str">
        <f t="shared" si="112"/>
        <v/>
      </c>
      <c r="BD20" s="98" t="str">
        <f t="shared" si="113"/>
        <v/>
      </c>
      <c r="BE20" s="98" t="str">
        <f t="shared" si="114"/>
        <v/>
      </c>
      <c r="BF20" s="98" t="str">
        <f t="shared" si="115"/>
        <v/>
      </c>
      <c r="BG20" s="98" t="str">
        <f t="shared" si="116"/>
        <v/>
      </c>
      <c r="BH20" s="98" t="str">
        <f t="shared" si="117"/>
        <v/>
      </c>
      <c r="BI20" s="98" t="str">
        <f t="shared" si="118"/>
        <v/>
      </c>
      <c r="BJ20" s="98" t="str">
        <f t="shared" si="119"/>
        <v/>
      </c>
      <c r="BK20" s="98" t="str">
        <f t="shared" si="120"/>
        <v/>
      </c>
      <c r="BL20" s="98" t="str">
        <f t="shared" si="121"/>
        <v/>
      </c>
      <c r="BM20" s="98" t="str">
        <f t="shared" si="122"/>
        <v/>
      </c>
      <c r="BN20" s="98" t="str">
        <f t="shared" si="123"/>
        <v/>
      </c>
      <c r="BO20" s="98" t="str">
        <f t="shared" si="124"/>
        <v/>
      </c>
      <c r="BP20" s="98" t="str">
        <f t="shared" si="125"/>
        <v/>
      </c>
      <c r="BQ20" s="98" t="str">
        <f t="shared" si="126"/>
        <v/>
      </c>
      <c r="BR20" s="98" t="str">
        <f t="shared" si="127"/>
        <v/>
      </c>
      <c r="BS20" s="98" t="str">
        <f t="shared" si="128"/>
        <v/>
      </c>
      <c r="BT20" s="98" t="str">
        <f t="shared" si="129"/>
        <v/>
      </c>
      <c r="BU20" s="98" t="str">
        <f t="shared" si="130"/>
        <v/>
      </c>
      <c r="BV20" s="98" t="str">
        <f t="shared" si="131"/>
        <v/>
      </c>
      <c r="BW20" s="98" t="str">
        <f t="shared" si="132"/>
        <v/>
      </c>
      <c r="BX20" s="98" t="str">
        <f t="shared" si="133"/>
        <v/>
      </c>
      <c r="BY20" s="98" t="str">
        <f t="shared" si="134"/>
        <v/>
      </c>
      <c r="BZ20" s="98" t="str">
        <f t="shared" si="135"/>
        <v/>
      </c>
      <c r="CA20" s="98" t="str">
        <f t="shared" si="136"/>
        <v/>
      </c>
      <c r="CB20" s="98" t="str">
        <f t="shared" si="137"/>
        <v/>
      </c>
      <c r="CC20" s="98" t="str">
        <f t="shared" si="138"/>
        <v/>
      </c>
      <c r="CD20" s="98" t="str">
        <f t="shared" si="139"/>
        <v/>
      </c>
      <c r="CE20" s="98" t="str">
        <f t="shared" si="140"/>
        <v/>
      </c>
      <c r="CF20" s="98" t="str">
        <f t="shared" si="141"/>
        <v/>
      </c>
      <c r="CG20" s="98" t="str">
        <f t="shared" si="142"/>
        <v/>
      </c>
      <c r="CH20" s="98" t="str">
        <f>IF(AND(F1425="５歳",G20="教育",I20="分園",O20&gt;0),"○","")</f>
        <v/>
      </c>
      <c r="CI20" s="98" t="str">
        <f>IF(AND(F1425="４歳",G20="教育",I20="分園",O20&gt;0),"○","")</f>
        <v/>
      </c>
      <c r="CJ20" s="98" t="str">
        <f>IF(AND(F1425="３歳",G20="教育",I20="分園",O20&gt;0),"○","")</f>
        <v/>
      </c>
      <c r="CK20" s="98" t="str">
        <f>IF(AND(F1425="２歳",G20="教育",I20="分園",O20&gt;0),"○","")</f>
        <v/>
      </c>
      <c r="CL20" s="98" t="str">
        <f>IF(AND(F1425="１歳",G20="教育",I20="分園",O20&gt;0),"○","")</f>
        <v/>
      </c>
      <c r="CM20" s="98" t="str">
        <f>IF(AND(F1425="乳児",G20="教育",I20="分園",O20&gt;0),"○","")</f>
        <v/>
      </c>
      <c r="CN20" s="98" t="str">
        <f t="shared" si="143"/>
        <v/>
      </c>
      <c r="CO20" s="98" t="str">
        <f t="shared" si="144"/>
        <v/>
      </c>
      <c r="CP20" s="98" t="str">
        <f t="shared" si="145"/>
        <v/>
      </c>
      <c r="CQ20" s="98" t="str">
        <f t="shared" si="146"/>
        <v/>
      </c>
      <c r="CR20" s="98" t="str">
        <f t="shared" si="147"/>
        <v/>
      </c>
      <c r="CS20" s="98" t="str">
        <f t="shared" si="148"/>
        <v/>
      </c>
      <c r="CT20" s="98" t="str">
        <f t="shared" si="149"/>
        <v/>
      </c>
      <c r="CU20" s="98" t="str">
        <f t="shared" si="150"/>
        <v/>
      </c>
      <c r="CV20" s="98" t="str">
        <f t="shared" si="151"/>
        <v/>
      </c>
      <c r="CW20" s="98" t="str">
        <f t="shared" si="152"/>
        <v/>
      </c>
      <c r="CX20" s="98" t="str">
        <f t="shared" si="153"/>
        <v/>
      </c>
      <c r="CY20" s="98" t="str">
        <f t="shared" si="154"/>
        <v/>
      </c>
      <c r="CZ20" s="98" t="str">
        <f t="shared" si="155"/>
        <v/>
      </c>
      <c r="DA20" s="98" t="str">
        <f t="shared" si="156"/>
        <v/>
      </c>
      <c r="DB20" s="98" t="str">
        <f t="shared" si="157"/>
        <v/>
      </c>
      <c r="DC20" s="98" t="str">
        <f t="shared" si="158"/>
        <v/>
      </c>
      <c r="DD20" s="98" t="str">
        <f t="shared" si="159"/>
        <v/>
      </c>
      <c r="DE20" s="98" t="str">
        <f t="shared" si="160"/>
        <v/>
      </c>
      <c r="DF20" s="98" t="str">
        <f t="shared" si="161"/>
        <v/>
      </c>
      <c r="DG20" s="98" t="str">
        <f t="shared" si="162"/>
        <v/>
      </c>
      <c r="DH20" s="98" t="str">
        <f t="shared" si="163"/>
        <v/>
      </c>
      <c r="DI20" s="98" t="str">
        <f t="shared" si="164"/>
        <v/>
      </c>
      <c r="DJ20" s="98" t="str">
        <f t="shared" si="165"/>
        <v/>
      </c>
      <c r="DK20" s="98" t="str">
        <f t="shared" si="166"/>
        <v/>
      </c>
      <c r="DL20" s="98" t="str">
        <f t="shared" si="167"/>
        <v/>
      </c>
      <c r="DM20" s="98" t="str">
        <f t="shared" si="168"/>
        <v/>
      </c>
      <c r="DN20" s="98" t="str">
        <f t="shared" si="169"/>
        <v/>
      </c>
    </row>
    <row r="21" spans="1:118" ht="13.5" customHeight="1">
      <c r="A21" s="1397">
        <f t="shared" si="83"/>
        <v>12</v>
      </c>
      <c r="B21" s="1398"/>
      <c r="C21" s="1399"/>
      <c r="D21" s="1400"/>
      <c r="E21" s="1401"/>
      <c r="F21" s="427"/>
      <c r="G21" s="1395"/>
      <c r="H21" s="1396"/>
      <c r="I21" s="1395"/>
      <c r="J21" s="1396"/>
      <c r="K21" s="1399"/>
      <c r="L21" s="1401"/>
      <c r="M21" s="1399"/>
      <c r="N21" s="1401"/>
      <c r="O21" s="1406"/>
      <c r="P21" s="1407"/>
      <c r="Q21" s="1399"/>
      <c r="R21" s="1401"/>
      <c r="S21" s="1402"/>
      <c r="T21" s="1403"/>
      <c r="U21" s="1404" t="str">
        <f t="shared" si="84"/>
        <v/>
      </c>
      <c r="V21" s="1405"/>
      <c r="W21" s="1405"/>
      <c r="X21" s="1405"/>
      <c r="Y21" s="1405"/>
      <c r="Z21" s="1405"/>
      <c r="AA21" s="98" t="str">
        <f t="shared" ref="AA21" si="255">IF(AND(K21="○",Q21=""),"A","")</f>
        <v/>
      </c>
      <c r="AB21" s="94" t="str">
        <f t="shared" ref="AB21" si="256">IF(AND(K21="○",Q21="○"),"B","")</f>
        <v/>
      </c>
      <c r="AC21" s="94" t="str">
        <f t="shared" ref="AC21" si="257">IF(AND(K21="",M21="○",Q21=""),"C","")</f>
        <v/>
      </c>
      <c r="AD21" s="94" t="str">
        <f t="shared" ref="AD21" si="258">IF(AND(K21="",M21="○",Q21="○"),"D","")</f>
        <v/>
      </c>
      <c r="AE21" s="98" t="str">
        <f t="shared" si="88"/>
        <v>○</v>
      </c>
      <c r="AF21" s="98" t="str">
        <f t="shared" ref="AF21" si="259">IF(AND(F21="５歳",G21="標準",I21="",AE21="○",Q21=""),"○","")</f>
        <v/>
      </c>
      <c r="AG21" s="98" t="str">
        <f t="shared" ref="AG21" si="260">IF(AND(F21="４歳",G21="標準",I21="",AE21="○",Q21=""),"○","")</f>
        <v/>
      </c>
      <c r="AH21" s="98" t="str">
        <f t="shared" ref="AH21" si="261">IF(AND(F21="３歳",G21="標準",I21="",AE21="○",Q21=""),"○","")</f>
        <v/>
      </c>
      <c r="AI21" s="98" t="str">
        <f t="shared" ref="AI21" si="262">IF(AND(F21="２歳",G21="標準",I21="",AE21="○",Q21=""),"○","")</f>
        <v/>
      </c>
      <c r="AJ21" s="98" t="str">
        <f t="shared" ref="AJ21" si="263">IF(AND(F21="１歳",G21="標準",I21="",AE21="○",Q21=""),"○","")</f>
        <v/>
      </c>
      <c r="AK21" s="98" t="str">
        <f t="shared" ref="AK21" si="264">IF(AND(F21="乳児",G21="標準",I21="",AE21="○",Q21=""),"○","")</f>
        <v/>
      </c>
      <c r="AL21" s="98" t="str">
        <f t="shared" ref="AL21" si="265">IF(AND(F21="５歳",G21="標準",I21="",AE21="○",Q21="○"),"○","")</f>
        <v/>
      </c>
      <c r="AM21" s="98" t="str">
        <f t="shared" ref="AM21" si="266">IF(AND(F21="４歳",G21="標準",I21="",AE21="○",Q21="○"),"○","")</f>
        <v/>
      </c>
      <c r="AN21" s="98" t="str">
        <f t="shared" ref="AN21" si="267">IF(AND(F21="３歳",G21="標準",I21="",AE21="○",Q21="○"),"○","")</f>
        <v/>
      </c>
      <c r="AO21" s="98" t="str">
        <f t="shared" ref="AO21" si="268">IF(AND(F21="５歳",G21="標準",O21&gt;0),"○","")</f>
        <v/>
      </c>
      <c r="AP21" s="98" t="str">
        <f t="shared" ref="AP21" si="269">IF(AND(F21="４歳",G21="標準",O21&gt;0),"○","")</f>
        <v/>
      </c>
      <c r="AQ21" s="98" t="str">
        <f t="shared" ref="AQ21" si="270">IF(AND(F21="３歳",G21="標準",O21&gt;0),"○","")</f>
        <v/>
      </c>
      <c r="AR21" s="98" t="str">
        <f t="shared" ref="AR21" si="271">IF(AND(F21="２歳",G21="標準",O21&gt;0),"○","")</f>
        <v/>
      </c>
      <c r="AS21" s="98" t="str">
        <f t="shared" ref="AS21" si="272">IF(AND(F21="１歳",G21="標準",O21&gt;0),"○","")</f>
        <v/>
      </c>
      <c r="AT21" s="98" t="str">
        <f t="shared" ref="AT21" si="273">IF(AND(F21="乳児",G21="標準",O21&gt;0),"○","")</f>
        <v/>
      </c>
      <c r="AU21" s="98" t="str">
        <f t="shared" ref="AU21" si="274">IF(AND(F21="５歳",G21="短時間",I21="",AE21="○",Q21=""),"○","")</f>
        <v/>
      </c>
      <c r="AV21" s="98" t="str">
        <f t="shared" ref="AV21" si="275">IF(AND(F21="４歳",G21="短時間",I21="",AE21="○",Q21=""),"○","")</f>
        <v/>
      </c>
      <c r="AW21" s="98" t="str">
        <f t="shared" ref="AW21" si="276">IF(AND(F21="３歳",G21="短時間",I21="",AE21="○",Q21=""),"○","")</f>
        <v/>
      </c>
      <c r="AX21" s="98" t="str">
        <f t="shared" ref="AX21" si="277">IF(AND(F21="２歳",G21="短時間",I21="",AE21="○",Q21=""),"○","")</f>
        <v/>
      </c>
      <c r="AY21" s="98" t="str">
        <f t="shared" ref="AY21" si="278">IF(AND(F21="１歳",G21="短時間",I21="",AE21="○",Q21=""),"○","")</f>
        <v/>
      </c>
      <c r="AZ21" s="98" t="str">
        <f t="shared" ref="AZ21" si="279">IF(AND(F21="乳児",G21="短時間",I21="",AE21="○",Q21=""),"○","")</f>
        <v/>
      </c>
      <c r="BA21" s="98" t="str">
        <f t="shared" ref="BA21" si="280">IF(AND(F21="５歳",G21="短時間",I21="",AE21="○",Q21="○"),"○","")</f>
        <v/>
      </c>
      <c r="BB21" s="98" t="str">
        <f t="shared" ref="BB21" si="281">IF(AND(F21="４歳",G21="短時間",I21="",AE21="○",Q21="○"),"○","")</f>
        <v/>
      </c>
      <c r="BC21" s="98" t="str">
        <f t="shared" ref="BC21" si="282">IF(AND(F21="３歳",G21="短時間",I21="",AE21="○",Q21="○"),"○","")</f>
        <v/>
      </c>
      <c r="BD21" s="98" t="str">
        <f t="shared" ref="BD21" si="283">IF(AND(F21="２歳",G21="短時間",I21="",AE21="○",Q21="○"),"○","")</f>
        <v/>
      </c>
      <c r="BE21" s="98" t="str">
        <f t="shared" ref="BE21" si="284">IF(AND(F21="１歳",G21="短時間",I21="",AE21="○",Q21="○"),"○","")</f>
        <v/>
      </c>
      <c r="BF21" s="98" t="str">
        <f t="shared" ref="BF21" si="285">IF(AND(F21="乳児",G21="短時間",I21="",AE21="○",Q21="○"),"○","")</f>
        <v/>
      </c>
      <c r="BG21" s="98" t="str">
        <f t="shared" ref="BG21" si="286">IF(AND(F21="５歳",G21="短時間",I21="",O21&gt;0),"○","")</f>
        <v/>
      </c>
      <c r="BH21" s="98" t="str">
        <f t="shared" ref="BH21" si="287">IF(AND(F21="４歳",G21="短時間",I21="",O21&gt;0),"○","")</f>
        <v/>
      </c>
      <c r="BI21" s="98" t="str">
        <f t="shared" ref="BI21" si="288">IF(AND(F21="３歳",G21="短時間",I21="",O21&gt;0),"○","")</f>
        <v/>
      </c>
      <c r="BJ21" s="98" t="str">
        <f t="shared" ref="BJ21" si="289">IF(AND(F21="２歳",G21="短時間",I21="",O21&gt;0),"○","")</f>
        <v/>
      </c>
      <c r="BK21" s="98" t="str">
        <f t="shared" ref="BK21" si="290">IF(AND(F21="１歳",G21="短時間",I21="",O21&gt;0),"○","")</f>
        <v/>
      </c>
      <c r="BL21" s="98" t="str">
        <f t="shared" ref="BL21" si="291">IF(AND(F21="乳児",G21="短時間",I21="",O21&gt;0),"○","")</f>
        <v/>
      </c>
      <c r="BM21" s="98" t="str">
        <f t="shared" ref="BM21" si="292">IF(AND(F21="５歳",I21="",AE21="○",Q21="",),"○","")</f>
        <v/>
      </c>
      <c r="BN21" s="98" t="str">
        <f t="shared" ref="BN21" si="293">IF(AND(F21="４歳",I21="",AE21="○",Q21="",),"○","")</f>
        <v/>
      </c>
      <c r="BO21" s="98" t="str">
        <f t="shared" ref="BO21" si="294">IF(AND(F21="３歳",I21="",AE21="○",Q21="",),"○","")</f>
        <v/>
      </c>
      <c r="BP21" s="98" t="str">
        <f t="shared" ref="BP21" si="295">IF(AND(F21="２歳",I21="",AE21="○",Q21="",),"○","")</f>
        <v/>
      </c>
      <c r="BQ21" s="98" t="str">
        <f t="shared" ref="BQ21" si="296">IF(AND(F21="５歳",I21="",AE21="○",Q21="○",),"○","")</f>
        <v/>
      </c>
      <c r="BR21" s="98" t="str">
        <f t="shared" ref="BR21" si="297">IF(AND(F21="４歳",I21="",AE21="○",Q21="○",),"○","")</f>
        <v/>
      </c>
      <c r="BS21" s="98" t="str">
        <f t="shared" ref="BS21" si="298">IF(AND(F21="３歳",I21="",AE21="○",Q21="○",),"○","")</f>
        <v/>
      </c>
      <c r="BT21" s="98" t="str">
        <f t="shared" ref="BT21" si="299">IF(AND(F21="２歳",I21="",AE21="○",Q21="○",),"○","")</f>
        <v/>
      </c>
      <c r="BU21" s="98" t="str">
        <f t="shared" ref="BU21" si="300">IF(AND(F21="５歳",G21="教育",O21&gt;0),"○","")</f>
        <v/>
      </c>
      <c r="BV21" s="98" t="str">
        <f t="shared" ref="BV21" si="301">IF(AND(F21="４歳",G21="教育",O21&gt;0),"○","")</f>
        <v/>
      </c>
      <c r="BW21" s="98" t="str">
        <f t="shared" ref="BW21" si="302">IF(AND(F21="３歳",G21="教育",O21&gt;0),"○","")</f>
        <v/>
      </c>
      <c r="BX21" s="98" t="str">
        <f t="shared" ref="BX21" si="303">IF(AND(F21="２歳",G21="教育",O21&gt;0),"○","")</f>
        <v/>
      </c>
      <c r="BY21" s="98" t="str">
        <f t="shared" ref="BY21" si="304">IF(AND(F21="５歳",G21="標準",I21="分園",AE21="○",Q21=""),"○","")</f>
        <v/>
      </c>
      <c r="BZ21" s="98" t="str">
        <f t="shared" ref="BZ21" si="305">IF(AND(F21="４歳",G21="標準",I21="分園",AE21="○",Q21=""),"○","")</f>
        <v/>
      </c>
      <c r="CA21" s="98" t="str">
        <f t="shared" ref="CA21" si="306">IF(AND(F21="３歳",G21="標準",I21="分園",AE21="○",Q21=""),"○","")</f>
        <v/>
      </c>
      <c r="CB21" s="98" t="str">
        <f t="shared" ref="CB21" si="307">IF(AND(F21="２歳",G21="標準",I21="分園",AE21="○",Q21=""),"○","")</f>
        <v/>
      </c>
      <c r="CC21" s="98" t="str">
        <f t="shared" ref="CC21" si="308">IF(AND(F21="１歳",G21="標準",I21="分園",AE21="○",Q21=""),"○","")</f>
        <v/>
      </c>
      <c r="CD21" s="98" t="str">
        <f t="shared" ref="CD21" si="309">IF(AND(F21="乳児",G21="標準",I21="分園",AE21="○",Q21=""),"○","")</f>
        <v/>
      </c>
      <c r="CE21" s="98" t="str">
        <f t="shared" ref="CE21" si="310">IF(AND(F21="５歳",G21="標準",I21="分園",AE21="○",Q21="○"),"○","")</f>
        <v/>
      </c>
      <c r="CF21" s="98" t="str">
        <f t="shared" ref="CF21" si="311">IF(AND(F21="４歳",G21="標準",I21="分園",AE21="○",Q21="○"),"○","")</f>
        <v/>
      </c>
      <c r="CG21" s="98" t="str">
        <f t="shared" ref="CG21" si="312">IF(AND(F21="３歳",G21="標準",I21="分園",AE21="○",Q21="○"),"○","")</f>
        <v/>
      </c>
      <c r="CH21" s="98" t="str">
        <f>IF(AND(F1426="５歳",G21="教育",I21="分園",O21&gt;0),"○","")</f>
        <v/>
      </c>
      <c r="CI21" s="98" t="str">
        <f>IF(AND(F1426="４歳",G21="教育",I21="分園",O21&gt;0),"○","")</f>
        <v/>
      </c>
      <c r="CJ21" s="98" t="str">
        <f>IF(AND(F1426="３歳",G21="教育",I21="分園",O21&gt;0),"○","")</f>
        <v/>
      </c>
      <c r="CK21" s="98" t="str">
        <f>IF(AND(F1426="２歳",G21="教育",I21="分園",O21&gt;0),"○","")</f>
        <v/>
      </c>
      <c r="CL21" s="98" t="str">
        <f>IF(AND(F1426="１歳",G21="教育",I21="分園",O21&gt;0),"○","")</f>
        <v/>
      </c>
      <c r="CM21" s="98" t="str">
        <f>IF(AND(F1426="乳児",G21="教育",I21="分園",O21&gt;0),"○","")</f>
        <v/>
      </c>
      <c r="CN21" s="98" t="str">
        <f t="shared" ref="CN21" si="313">IF(AND(F21="５歳",G21="短時間",I21="分園",AE21="○",Q21=""),"○","")</f>
        <v/>
      </c>
      <c r="CO21" s="98" t="str">
        <f t="shared" ref="CO21" si="314">IF(AND(F21="４歳",G21="短時間",I21="分園",AE21="○",Q21=""),"○","")</f>
        <v/>
      </c>
      <c r="CP21" s="98" t="str">
        <f t="shared" ref="CP21" si="315">IF(AND(F21="３歳",G21="短時間",I21="分園",AE21="○",Q21=""),"○","")</f>
        <v/>
      </c>
      <c r="CQ21" s="98" t="str">
        <f t="shared" ref="CQ21" si="316">IF(AND(F21="２歳",G21="短時間",I21="分園",AE21="○",Q21=""),"○","")</f>
        <v/>
      </c>
      <c r="CR21" s="98" t="str">
        <f t="shared" ref="CR21" si="317">IF(AND(F21="１歳",G21="短時間",I21="分園",AE21="○",Q21=""),"○","")</f>
        <v/>
      </c>
      <c r="CS21" s="98" t="str">
        <f t="shared" ref="CS21" si="318">IF(AND(F21="乳児",G21="短時間",I21="分園",AE21="○",Q21=""),"○","")</f>
        <v/>
      </c>
      <c r="CT21" s="98" t="str">
        <f t="shared" ref="CT21" si="319">IF(AND(F21="５歳",G21="短時間",I21="分園",AE21="○",Q21="○"),"○","")</f>
        <v/>
      </c>
      <c r="CU21" s="98" t="str">
        <f t="shared" ref="CU21" si="320">IF(AND(F21="４歳",G21="短時間",I21="分園",AE21="○",Q21="○"),"○","")</f>
        <v/>
      </c>
      <c r="CV21" s="98" t="str">
        <f t="shared" ref="CV21" si="321">IF(AND(F21="３歳",G21="短時間",I21="分園",AE21="○",Q21="○"),"○","")</f>
        <v/>
      </c>
      <c r="CW21" s="98" t="str">
        <f t="shared" ref="CW21" si="322">IF(AND(F21="５歳",G21="短時間",I21="分園",O21&gt;0),"○","")</f>
        <v/>
      </c>
      <c r="CX21" s="98" t="str">
        <f t="shared" ref="CX21" si="323">IF(AND(F21="４歳",G21="短時間",I21="分園",O21&gt;0),"○","")</f>
        <v/>
      </c>
      <c r="CY21" s="98" t="str">
        <f t="shared" ref="CY21" si="324">IF(AND(F21="３歳",G21="短時間",I21="分園",O21&gt;0),"○","")</f>
        <v/>
      </c>
      <c r="CZ21" s="98" t="str">
        <f t="shared" ref="CZ21" si="325">IF(AND(F21="２歳",G21="短時間",I21="分園",O21&gt;0),"○","")</f>
        <v/>
      </c>
      <c r="DA21" s="98" t="str">
        <f t="shared" ref="DA21" si="326">IF(AND(F21="１歳",G21="短時間",I21="分園",O21&gt;0),"○","")</f>
        <v/>
      </c>
      <c r="DB21" s="98" t="str">
        <f t="shared" ref="DB21" si="327">IF(AND(F21="乳児",G21="短時間",I21="分園",O21&gt;0),"○","")</f>
        <v/>
      </c>
      <c r="DC21" s="98" t="str">
        <f t="shared" ref="DC21" si="328">IF(AND(F21="５歳",G21="教育",I21="分園",AE21="○",Q21="",),"○","")</f>
        <v/>
      </c>
      <c r="DD21" s="98" t="str">
        <f t="shared" ref="DD21" si="329">IF(AND(F21="４歳",G21="教育",I21="分園",AE21="○",Q21="",),"○","")</f>
        <v/>
      </c>
      <c r="DE21" s="98" t="str">
        <f t="shared" ref="DE21" si="330">IF(AND(F21="３歳",G21="教育",I21="分園",AE21="○",Q21="",),"○","")</f>
        <v/>
      </c>
      <c r="DF21" s="98" t="str">
        <f t="shared" ref="DF21" si="331">IF(AND(F21="２歳",G21="教育",I21="分園",AE21="○",Q21="",),"○","")</f>
        <v/>
      </c>
      <c r="DG21" s="98" t="str">
        <f t="shared" ref="DG21" si="332">IF(AND(F21="５歳",G21="教育",I21="分園",AE21="○",Q21="○",),"○","")</f>
        <v/>
      </c>
      <c r="DH21" s="98" t="str">
        <f t="shared" ref="DH21" si="333">IF(AND(F21="４歳",G21="教育",I21="分園",AE21="○",Q21="○",),"○","")</f>
        <v/>
      </c>
      <c r="DI21" s="98" t="str">
        <f t="shared" ref="DI21" si="334">IF(AND(F21="３歳",G21="教育",I21="分園",AE21="○",Q21="○",),"○","")</f>
        <v/>
      </c>
      <c r="DJ21" s="98" t="str">
        <f t="shared" ref="DJ21" si="335">IF(AND(F21="２歳",G21="教育",I21="分園",AE21="○",Q21="○",),"○","")</f>
        <v/>
      </c>
      <c r="DK21" s="98" t="str">
        <f t="shared" ref="DK21" si="336">IF(AND(F21="５歳",G21="教育",I21="分園",O21&gt;0),"○","")</f>
        <v/>
      </c>
      <c r="DL21" s="98" t="str">
        <f t="shared" ref="DL21" si="337">IF(AND(F21="４歳",G21="教育",I21="分園",O21&gt;0),"○","")</f>
        <v/>
      </c>
      <c r="DM21" s="98" t="str">
        <f t="shared" ref="DM21" si="338">IF(AND(F21="３歳",G21="教育",I21="分園",O21&gt;0),"○","")</f>
        <v/>
      </c>
      <c r="DN21" s="98" t="str">
        <f t="shared" ref="DN21" si="339">IF(AND(F21="２歳",G21="教育",I21="分園",O21&gt;0),"○","")</f>
        <v/>
      </c>
    </row>
    <row r="22" spans="1:118" ht="13.5" customHeight="1">
      <c r="A22" s="1397">
        <f t="shared" si="83"/>
        <v>13</v>
      </c>
      <c r="B22" s="1398"/>
      <c r="C22" s="1399"/>
      <c r="D22" s="1400"/>
      <c r="E22" s="1401"/>
      <c r="F22" s="427"/>
      <c r="G22" s="1395"/>
      <c r="H22" s="1396"/>
      <c r="I22" s="1395"/>
      <c r="J22" s="1396"/>
      <c r="K22" s="1399"/>
      <c r="L22" s="1401"/>
      <c r="M22" s="1399"/>
      <c r="N22" s="1401"/>
      <c r="O22" s="1406"/>
      <c r="P22" s="1407"/>
      <c r="Q22" s="1399"/>
      <c r="R22" s="1401"/>
      <c r="S22" s="1402"/>
      <c r="T22" s="1474"/>
      <c r="U22" s="1404" t="str">
        <f t="shared" si="84"/>
        <v/>
      </c>
      <c r="V22" s="1405"/>
      <c r="W22" s="1405"/>
      <c r="X22" s="1405"/>
      <c r="Y22" s="1405"/>
      <c r="Z22" s="1405"/>
      <c r="AA22" s="98" t="str">
        <f t="shared" si="0"/>
        <v/>
      </c>
      <c r="AB22" s="94" t="str">
        <f t="shared" si="85"/>
        <v/>
      </c>
      <c r="AC22" s="94" t="str">
        <f t="shared" si="86"/>
        <v/>
      </c>
      <c r="AD22" s="94" t="str">
        <f t="shared" si="87"/>
        <v/>
      </c>
      <c r="AE22" s="98" t="str">
        <f t="shared" si="88"/>
        <v>○</v>
      </c>
      <c r="AF22" s="98" t="str">
        <f t="shared" si="89"/>
        <v/>
      </c>
      <c r="AG22" s="98" t="str">
        <f t="shared" si="90"/>
        <v/>
      </c>
      <c r="AH22" s="98" t="str">
        <f t="shared" si="91"/>
        <v/>
      </c>
      <c r="AI22" s="98" t="str">
        <f t="shared" si="92"/>
        <v/>
      </c>
      <c r="AJ22" s="98" t="str">
        <f t="shared" si="93"/>
        <v/>
      </c>
      <c r="AK22" s="98" t="str">
        <f t="shared" si="94"/>
        <v/>
      </c>
      <c r="AL22" s="98" t="str">
        <f t="shared" si="95"/>
        <v/>
      </c>
      <c r="AM22" s="98" t="str">
        <f t="shared" si="96"/>
        <v/>
      </c>
      <c r="AN22" s="98" t="str">
        <f t="shared" si="97"/>
        <v/>
      </c>
      <c r="AO22" s="98" t="str">
        <f t="shared" si="98"/>
        <v/>
      </c>
      <c r="AP22" s="98" t="str">
        <f t="shared" si="99"/>
        <v/>
      </c>
      <c r="AQ22" s="98" t="str">
        <f t="shared" si="100"/>
        <v/>
      </c>
      <c r="AR22" s="98" t="str">
        <f t="shared" si="101"/>
        <v/>
      </c>
      <c r="AS22" s="98" t="str">
        <f t="shared" si="102"/>
        <v/>
      </c>
      <c r="AT22" s="98" t="str">
        <f t="shared" si="103"/>
        <v/>
      </c>
      <c r="AU22" s="98" t="str">
        <f t="shared" si="104"/>
        <v/>
      </c>
      <c r="AV22" s="98" t="str">
        <f t="shared" si="105"/>
        <v/>
      </c>
      <c r="AW22" s="98" t="str">
        <f t="shared" si="106"/>
        <v/>
      </c>
      <c r="AX22" s="98" t="str">
        <f t="shared" si="107"/>
        <v/>
      </c>
      <c r="AY22" s="98" t="str">
        <f t="shared" si="108"/>
        <v/>
      </c>
      <c r="AZ22" s="98" t="str">
        <f t="shared" si="109"/>
        <v/>
      </c>
      <c r="BA22" s="98" t="str">
        <f t="shared" si="110"/>
        <v/>
      </c>
      <c r="BB22" s="98" t="str">
        <f t="shared" si="111"/>
        <v/>
      </c>
      <c r="BC22" s="98" t="str">
        <f t="shared" si="112"/>
        <v/>
      </c>
      <c r="BD22" s="98" t="str">
        <f t="shared" si="113"/>
        <v/>
      </c>
      <c r="BE22" s="98" t="str">
        <f t="shared" si="114"/>
        <v/>
      </c>
      <c r="BF22" s="98" t="str">
        <f t="shared" si="115"/>
        <v/>
      </c>
      <c r="BG22" s="98" t="str">
        <f t="shared" si="116"/>
        <v/>
      </c>
      <c r="BH22" s="98" t="str">
        <f t="shared" si="117"/>
        <v/>
      </c>
      <c r="BI22" s="98" t="str">
        <f t="shared" si="118"/>
        <v/>
      </c>
      <c r="BJ22" s="98" t="str">
        <f t="shared" si="119"/>
        <v/>
      </c>
      <c r="BK22" s="98" t="str">
        <f t="shared" si="120"/>
        <v/>
      </c>
      <c r="BL22" s="98" t="str">
        <f t="shared" si="121"/>
        <v/>
      </c>
      <c r="BM22" s="98" t="str">
        <f t="shared" si="122"/>
        <v/>
      </c>
      <c r="BN22" s="98" t="str">
        <f t="shared" si="123"/>
        <v/>
      </c>
      <c r="BO22" s="98" t="str">
        <f t="shared" si="124"/>
        <v/>
      </c>
      <c r="BP22" s="98" t="str">
        <f t="shared" si="125"/>
        <v/>
      </c>
      <c r="BQ22" s="98" t="str">
        <f t="shared" si="126"/>
        <v/>
      </c>
      <c r="BR22" s="98" t="str">
        <f t="shared" si="127"/>
        <v/>
      </c>
      <c r="BS22" s="98" t="str">
        <f t="shared" si="128"/>
        <v/>
      </c>
      <c r="BT22" s="98" t="str">
        <f t="shared" si="129"/>
        <v/>
      </c>
      <c r="BU22" s="98" t="str">
        <f t="shared" si="130"/>
        <v/>
      </c>
      <c r="BV22" s="98" t="str">
        <f t="shared" si="131"/>
        <v/>
      </c>
      <c r="BW22" s="98" t="str">
        <f t="shared" si="132"/>
        <v/>
      </c>
      <c r="BX22" s="98" t="str">
        <f t="shared" si="133"/>
        <v/>
      </c>
      <c r="BY22" s="98" t="str">
        <f t="shared" si="134"/>
        <v/>
      </c>
      <c r="BZ22" s="98" t="str">
        <f t="shared" si="135"/>
        <v/>
      </c>
      <c r="CA22" s="98" t="str">
        <f t="shared" si="136"/>
        <v/>
      </c>
      <c r="CB22" s="98" t="str">
        <f t="shared" si="137"/>
        <v/>
      </c>
      <c r="CC22" s="98" t="str">
        <f t="shared" si="138"/>
        <v/>
      </c>
      <c r="CD22" s="98" t="str">
        <f t="shared" si="139"/>
        <v/>
      </c>
      <c r="CE22" s="98" t="str">
        <f t="shared" si="140"/>
        <v/>
      </c>
      <c r="CF22" s="98" t="str">
        <f t="shared" si="141"/>
        <v/>
      </c>
      <c r="CG22" s="98" t="str">
        <f t="shared" si="142"/>
        <v/>
      </c>
      <c r="CH22" s="98" t="str">
        <f t="shared" ref="CH22:CH53" si="340">IF(AND(F1426="５歳",G22="教育",I22="分園",O22&gt;0),"○","")</f>
        <v/>
      </c>
      <c r="CI22" s="98" t="str">
        <f t="shared" ref="CI22:CI53" si="341">IF(AND(F1426="４歳",G22="教育",I22="分園",O22&gt;0),"○","")</f>
        <v/>
      </c>
      <c r="CJ22" s="98" t="str">
        <f t="shared" ref="CJ22:CJ53" si="342">IF(AND(F1426="３歳",G22="教育",I22="分園",O22&gt;0),"○","")</f>
        <v/>
      </c>
      <c r="CK22" s="98" t="str">
        <f t="shared" ref="CK22:CK53" si="343">IF(AND(F1426="２歳",G22="教育",I22="分園",O22&gt;0),"○","")</f>
        <v/>
      </c>
      <c r="CL22" s="98" t="str">
        <f t="shared" ref="CL22:CL53" si="344">IF(AND(F1426="１歳",G22="教育",I22="分園",O22&gt;0),"○","")</f>
        <v/>
      </c>
      <c r="CM22" s="98" t="str">
        <f t="shared" ref="CM22:CM53" si="345">IF(AND(F1426="乳児",G22="教育",I22="分園",O22&gt;0),"○","")</f>
        <v/>
      </c>
      <c r="CN22" s="98" t="str">
        <f t="shared" si="143"/>
        <v/>
      </c>
      <c r="CO22" s="98" t="str">
        <f t="shared" si="144"/>
        <v/>
      </c>
      <c r="CP22" s="98" t="str">
        <f t="shared" si="145"/>
        <v/>
      </c>
      <c r="CQ22" s="98" t="str">
        <f t="shared" si="146"/>
        <v/>
      </c>
      <c r="CR22" s="98" t="str">
        <f t="shared" si="147"/>
        <v/>
      </c>
      <c r="CS22" s="98" t="str">
        <f t="shared" si="148"/>
        <v/>
      </c>
      <c r="CT22" s="98" t="str">
        <f t="shared" si="149"/>
        <v/>
      </c>
      <c r="CU22" s="98" t="str">
        <f t="shared" si="150"/>
        <v/>
      </c>
      <c r="CV22" s="98" t="str">
        <f t="shared" si="151"/>
        <v/>
      </c>
      <c r="CW22" s="98" t="str">
        <f t="shared" si="152"/>
        <v/>
      </c>
      <c r="CX22" s="98" t="str">
        <f t="shared" si="153"/>
        <v/>
      </c>
      <c r="CY22" s="98" t="str">
        <f t="shared" si="154"/>
        <v/>
      </c>
      <c r="CZ22" s="98" t="str">
        <f t="shared" si="155"/>
        <v/>
      </c>
      <c r="DA22" s="98" t="str">
        <f t="shared" si="156"/>
        <v/>
      </c>
      <c r="DB22" s="98" t="str">
        <f t="shared" si="157"/>
        <v/>
      </c>
      <c r="DC22" s="98" t="str">
        <f t="shared" si="158"/>
        <v/>
      </c>
      <c r="DD22" s="98" t="str">
        <f t="shared" si="159"/>
        <v/>
      </c>
      <c r="DE22" s="98" t="str">
        <f t="shared" si="160"/>
        <v/>
      </c>
      <c r="DF22" s="98" t="str">
        <f t="shared" si="161"/>
        <v/>
      </c>
      <c r="DG22" s="98" t="str">
        <f t="shared" si="162"/>
        <v/>
      </c>
      <c r="DH22" s="98" t="str">
        <f t="shared" si="163"/>
        <v/>
      </c>
      <c r="DI22" s="98" t="str">
        <f t="shared" si="164"/>
        <v/>
      </c>
      <c r="DJ22" s="98" t="str">
        <f t="shared" si="165"/>
        <v/>
      </c>
      <c r="DK22" s="98" t="str">
        <f t="shared" si="166"/>
        <v/>
      </c>
      <c r="DL22" s="98" t="str">
        <f t="shared" si="167"/>
        <v/>
      </c>
      <c r="DM22" s="98" t="str">
        <f t="shared" si="168"/>
        <v/>
      </c>
      <c r="DN22" s="98" t="str">
        <f t="shared" si="169"/>
        <v/>
      </c>
    </row>
    <row r="23" spans="1:118" ht="13.5" customHeight="1">
      <c r="A23" s="1397">
        <f t="shared" si="83"/>
        <v>14</v>
      </c>
      <c r="B23" s="1398"/>
      <c r="C23" s="1399"/>
      <c r="D23" s="1400"/>
      <c r="E23" s="1401"/>
      <c r="F23" s="427"/>
      <c r="G23" s="1395"/>
      <c r="H23" s="1396"/>
      <c r="I23" s="1395"/>
      <c r="J23" s="1396"/>
      <c r="K23" s="1399"/>
      <c r="L23" s="1401"/>
      <c r="M23" s="1399"/>
      <c r="N23" s="1401"/>
      <c r="O23" s="1406"/>
      <c r="P23" s="1407"/>
      <c r="Q23" s="1399"/>
      <c r="R23" s="1401"/>
      <c r="S23" s="1402"/>
      <c r="T23" s="1474"/>
      <c r="U23" s="1404" t="str">
        <f t="shared" si="84"/>
        <v/>
      </c>
      <c r="V23" s="1405"/>
      <c r="W23" s="1405"/>
      <c r="X23" s="1405"/>
      <c r="Y23" s="1405"/>
      <c r="Z23" s="1405"/>
      <c r="AA23" s="98" t="str">
        <f t="shared" si="0"/>
        <v/>
      </c>
      <c r="AB23" s="94" t="str">
        <f t="shared" si="85"/>
        <v/>
      </c>
      <c r="AC23" s="94" t="str">
        <f t="shared" si="86"/>
        <v/>
      </c>
      <c r="AD23" s="94" t="str">
        <f t="shared" si="87"/>
        <v/>
      </c>
      <c r="AE23" s="98" t="str">
        <f t="shared" si="88"/>
        <v>○</v>
      </c>
      <c r="AF23" s="98" t="str">
        <f t="shared" si="89"/>
        <v/>
      </c>
      <c r="AG23" s="98" t="str">
        <f t="shared" si="90"/>
        <v/>
      </c>
      <c r="AH23" s="98" t="str">
        <f t="shared" si="91"/>
        <v/>
      </c>
      <c r="AI23" s="98" t="str">
        <f t="shared" si="92"/>
        <v/>
      </c>
      <c r="AJ23" s="98" t="str">
        <f t="shared" si="93"/>
        <v/>
      </c>
      <c r="AK23" s="98" t="str">
        <f t="shared" si="94"/>
        <v/>
      </c>
      <c r="AL23" s="98" t="str">
        <f t="shared" si="95"/>
        <v/>
      </c>
      <c r="AM23" s="98" t="str">
        <f t="shared" si="96"/>
        <v/>
      </c>
      <c r="AN23" s="98" t="str">
        <f t="shared" si="97"/>
        <v/>
      </c>
      <c r="AO23" s="98" t="str">
        <f t="shared" si="98"/>
        <v/>
      </c>
      <c r="AP23" s="98" t="str">
        <f t="shared" si="99"/>
        <v/>
      </c>
      <c r="AQ23" s="98" t="str">
        <f t="shared" si="100"/>
        <v/>
      </c>
      <c r="AR23" s="98" t="str">
        <f t="shared" si="101"/>
        <v/>
      </c>
      <c r="AS23" s="98" t="str">
        <f t="shared" si="102"/>
        <v/>
      </c>
      <c r="AT23" s="98" t="str">
        <f t="shared" si="103"/>
        <v/>
      </c>
      <c r="AU23" s="98" t="str">
        <f t="shared" si="104"/>
        <v/>
      </c>
      <c r="AV23" s="98" t="str">
        <f t="shared" si="105"/>
        <v/>
      </c>
      <c r="AW23" s="98" t="str">
        <f t="shared" si="106"/>
        <v/>
      </c>
      <c r="AX23" s="98" t="str">
        <f t="shared" si="107"/>
        <v/>
      </c>
      <c r="AY23" s="98" t="str">
        <f t="shared" si="108"/>
        <v/>
      </c>
      <c r="AZ23" s="98" t="str">
        <f t="shared" si="109"/>
        <v/>
      </c>
      <c r="BA23" s="98" t="str">
        <f t="shared" si="110"/>
        <v/>
      </c>
      <c r="BB23" s="98" t="str">
        <f t="shared" si="111"/>
        <v/>
      </c>
      <c r="BC23" s="98" t="str">
        <f t="shared" si="112"/>
        <v/>
      </c>
      <c r="BD23" s="98" t="str">
        <f t="shared" si="113"/>
        <v/>
      </c>
      <c r="BE23" s="98" t="str">
        <f t="shared" si="114"/>
        <v/>
      </c>
      <c r="BF23" s="98" t="str">
        <f t="shared" si="115"/>
        <v/>
      </c>
      <c r="BG23" s="98" t="str">
        <f t="shared" si="116"/>
        <v/>
      </c>
      <c r="BH23" s="98" t="str">
        <f t="shared" si="117"/>
        <v/>
      </c>
      <c r="BI23" s="98" t="str">
        <f t="shared" si="118"/>
        <v/>
      </c>
      <c r="BJ23" s="98" t="str">
        <f t="shared" si="119"/>
        <v/>
      </c>
      <c r="BK23" s="98" t="str">
        <f t="shared" si="120"/>
        <v/>
      </c>
      <c r="BL23" s="98" t="str">
        <f t="shared" si="121"/>
        <v/>
      </c>
      <c r="BM23" s="98" t="str">
        <f t="shared" si="122"/>
        <v/>
      </c>
      <c r="BN23" s="98" t="str">
        <f t="shared" si="123"/>
        <v/>
      </c>
      <c r="BO23" s="98" t="str">
        <f t="shared" si="124"/>
        <v/>
      </c>
      <c r="BP23" s="98" t="str">
        <f t="shared" si="125"/>
        <v/>
      </c>
      <c r="BQ23" s="98" t="str">
        <f t="shared" si="126"/>
        <v/>
      </c>
      <c r="BR23" s="98" t="str">
        <f t="shared" si="127"/>
        <v/>
      </c>
      <c r="BS23" s="98" t="str">
        <f t="shared" si="128"/>
        <v/>
      </c>
      <c r="BT23" s="98" t="str">
        <f t="shared" si="129"/>
        <v/>
      </c>
      <c r="BU23" s="98" t="str">
        <f t="shared" si="130"/>
        <v/>
      </c>
      <c r="BV23" s="98" t="str">
        <f t="shared" si="131"/>
        <v/>
      </c>
      <c r="BW23" s="98" t="str">
        <f t="shared" si="132"/>
        <v/>
      </c>
      <c r="BX23" s="98" t="str">
        <f t="shared" si="133"/>
        <v/>
      </c>
      <c r="BY23" s="98" t="str">
        <f t="shared" si="134"/>
        <v/>
      </c>
      <c r="BZ23" s="98" t="str">
        <f t="shared" si="135"/>
        <v/>
      </c>
      <c r="CA23" s="98" t="str">
        <f t="shared" si="136"/>
        <v/>
      </c>
      <c r="CB23" s="98" t="str">
        <f t="shared" si="137"/>
        <v/>
      </c>
      <c r="CC23" s="98" t="str">
        <f t="shared" si="138"/>
        <v/>
      </c>
      <c r="CD23" s="98" t="str">
        <f t="shared" si="139"/>
        <v/>
      </c>
      <c r="CE23" s="98" t="str">
        <f t="shared" si="140"/>
        <v/>
      </c>
      <c r="CF23" s="98" t="str">
        <f t="shared" si="141"/>
        <v/>
      </c>
      <c r="CG23" s="98" t="str">
        <f t="shared" si="142"/>
        <v/>
      </c>
      <c r="CH23" s="98" t="str">
        <f t="shared" si="340"/>
        <v/>
      </c>
      <c r="CI23" s="98" t="str">
        <f t="shared" si="341"/>
        <v/>
      </c>
      <c r="CJ23" s="98" t="str">
        <f t="shared" si="342"/>
        <v/>
      </c>
      <c r="CK23" s="98" t="str">
        <f t="shared" si="343"/>
        <v/>
      </c>
      <c r="CL23" s="98" t="str">
        <f t="shared" si="344"/>
        <v/>
      </c>
      <c r="CM23" s="98" t="str">
        <f t="shared" si="345"/>
        <v/>
      </c>
      <c r="CN23" s="98" t="str">
        <f t="shared" si="143"/>
        <v/>
      </c>
      <c r="CO23" s="98" t="str">
        <f t="shared" si="144"/>
        <v/>
      </c>
      <c r="CP23" s="98" t="str">
        <f t="shared" si="145"/>
        <v/>
      </c>
      <c r="CQ23" s="98" t="str">
        <f t="shared" si="146"/>
        <v/>
      </c>
      <c r="CR23" s="98" t="str">
        <f t="shared" si="147"/>
        <v/>
      </c>
      <c r="CS23" s="98" t="str">
        <f t="shared" si="148"/>
        <v/>
      </c>
      <c r="CT23" s="98" t="str">
        <f t="shared" si="149"/>
        <v/>
      </c>
      <c r="CU23" s="98" t="str">
        <f t="shared" si="150"/>
        <v/>
      </c>
      <c r="CV23" s="98" t="str">
        <f t="shared" si="151"/>
        <v/>
      </c>
      <c r="CW23" s="98" t="str">
        <f t="shared" si="152"/>
        <v/>
      </c>
      <c r="CX23" s="98" t="str">
        <f t="shared" si="153"/>
        <v/>
      </c>
      <c r="CY23" s="98" t="str">
        <f t="shared" si="154"/>
        <v/>
      </c>
      <c r="CZ23" s="98" t="str">
        <f t="shared" si="155"/>
        <v/>
      </c>
      <c r="DA23" s="98" t="str">
        <f t="shared" si="156"/>
        <v/>
      </c>
      <c r="DB23" s="98" t="str">
        <f t="shared" si="157"/>
        <v/>
      </c>
      <c r="DC23" s="98" t="str">
        <f t="shared" si="158"/>
        <v/>
      </c>
      <c r="DD23" s="98" t="str">
        <f t="shared" si="159"/>
        <v/>
      </c>
      <c r="DE23" s="98" t="str">
        <f t="shared" si="160"/>
        <v/>
      </c>
      <c r="DF23" s="98" t="str">
        <f t="shared" si="161"/>
        <v/>
      </c>
      <c r="DG23" s="98" t="str">
        <f t="shared" si="162"/>
        <v/>
      </c>
      <c r="DH23" s="98" t="str">
        <f t="shared" si="163"/>
        <v/>
      </c>
      <c r="DI23" s="98" t="str">
        <f t="shared" si="164"/>
        <v/>
      </c>
      <c r="DJ23" s="98" t="str">
        <f t="shared" si="165"/>
        <v/>
      </c>
      <c r="DK23" s="98" t="str">
        <f t="shared" si="166"/>
        <v/>
      </c>
      <c r="DL23" s="98" t="str">
        <f t="shared" si="167"/>
        <v/>
      </c>
      <c r="DM23" s="98" t="str">
        <f t="shared" si="168"/>
        <v/>
      </c>
      <c r="DN23" s="98" t="str">
        <f t="shared" si="169"/>
        <v/>
      </c>
    </row>
    <row r="24" spans="1:118" ht="13.5" customHeight="1">
      <c r="A24" s="1397">
        <f t="shared" si="83"/>
        <v>15</v>
      </c>
      <c r="B24" s="1398"/>
      <c r="C24" s="1399"/>
      <c r="D24" s="1400"/>
      <c r="E24" s="1401"/>
      <c r="F24" s="427"/>
      <c r="G24" s="1395"/>
      <c r="H24" s="1396"/>
      <c r="I24" s="1395"/>
      <c r="J24" s="1396"/>
      <c r="K24" s="1399"/>
      <c r="L24" s="1401"/>
      <c r="M24" s="1399"/>
      <c r="N24" s="1401"/>
      <c r="O24" s="1406"/>
      <c r="P24" s="1407"/>
      <c r="Q24" s="1399"/>
      <c r="R24" s="1401"/>
      <c r="S24" s="1402"/>
      <c r="T24" s="1474"/>
      <c r="U24" s="1404" t="str">
        <f t="shared" si="84"/>
        <v/>
      </c>
      <c r="V24" s="1405"/>
      <c r="W24" s="1405"/>
      <c r="X24" s="1405"/>
      <c r="Y24" s="1405"/>
      <c r="Z24" s="1405"/>
      <c r="AA24" s="98" t="str">
        <f t="shared" si="0"/>
        <v/>
      </c>
      <c r="AB24" s="94" t="str">
        <f t="shared" si="85"/>
        <v/>
      </c>
      <c r="AC24" s="94" t="str">
        <f t="shared" si="86"/>
        <v/>
      </c>
      <c r="AD24" s="94" t="str">
        <f t="shared" si="87"/>
        <v/>
      </c>
      <c r="AE24" s="98" t="str">
        <f t="shared" si="88"/>
        <v>○</v>
      </c>
      <c r="AF24" s="98" t="str">
        <f t="shared" si="89"/>
        <v/>
      </c>
      <c r="AG24" s="98" t="str">
        <f t="shared" si="90"/>
        <v/>
      </c>
      <c r="AH24" s="98" t="str">
        <f t="shared" si="91"/>
        <v/>
      </c>
      <c r="AI24" s="98" t="str">
        <f t="shared" si="92"/>
        <v/>
      </c>
      <c r="AJ24" s="98" t="str">
        <f t="shared" si="93"/>
        <v/>
      </c>
      <c r="AK24" s="98" t="str">
        <f t="shared" si="94"/>
        <v/>
      </c>
      <c r="AL24" s="98" t="str">
        <f t="shared" si="95"/>
        <v/>
      </c>
      <c r="AM24" s="98" t="str">
        <f t="shared" si="96"/>
        <v/>
      </c>
      <c r="AN24" s="98" t="str">
        <f t="shared" si="97"/>
        <v/>
      </c>
      <c r="AO24" s="98" t="str">
        <f t="shared" si="98"/>
        <v/>
      </c>
      <c r="AP24" s="98" t="str">
        <f t="shared" si="99"/>
        <v/>
      </c>
      <c r="AQ24" s="98" t="str">
        <f t="shared" si="100"/>
        <v/>
      </c>
      <c r="AR24" s="98" t="str">
        <f t="shared" si="101"/>
        <v/>
      </c>
      <c r="AS24" s="98" t="str">
        <f t="shared" si="102"/>
        <v/>
      </c>
      <c r="AT24" s="98" t="str">
        <f t="shared" si="103"/>
        <v/>
      </c>
      <c r="AU24" s="98" t="str">
        <f t="shared" si="104"/>
        <v/>
      </c>
      <c r="AV24" s="98" t="str">
        <f t="shared" si="105"/>
        <v/>
      </c>
      <c r="AW24" s="98" t="str">
        <f t="shared" si="106"/>
        <v/>
      </c>
      <c r="AX24" s="98" t="str">
        <f t="shared" si="107"/>
        <v/>
      </c>
      <c r="AY24" s="98" t="str">
        <f t="shared" si="108"/>
        <v/>
      </c>
      <c r="AZ24" s="98" t="str">
        <f t="shared" si="109"/>
        <v/>
      </c>
      <c r="BA24" s="98" t="str">
        <f t="shared" si="110"/>
        <v/>
      </c>
      <c r="BB24" s="98" t="str">
        <f t="shared" si="111"/>
        <v/>
      </c>
      <c r="BC24" s="98" t="str">
        <f t="shared" si="112"/>
        <v/>
      </c>
      <c r="BD24" s="98" t="str">
        <f t="shared" si="113"/>
        <v/>
      </c>
      <c r="BE24" s="98" t="str">
        <f t="shared" si="114"/>
        <v/>
      </c>
      <c r="BF24" s="98" t="str">
        <f t="shared" si="115"/>
        <v/>
      </c>
      <c r="BG24" s="98" t="str">
        <f t="shared" si="116"/>
        <v/>
      </c>
      <c r="BH24" s="98" t="str">
        <f t="shared" si="117"/>
        <v/>
      </c>
      <c r="BI24" s="98" t="str">
        <f t="shared" si="118"/>
        <v/>
      </c>
      <c r="BJ24" s="98" t="str">
        <f t="shared" si="119"/>
        <v/>
      </c>
      <c r="BK24" s="98" t="str">
        <f t="shared" si="120"/>
        <v/>
      </c>
      <c r="BL24" s="98" t="str">
        <f t="shared" si="121"/>
        <v/>
      </c>
      <c r="BM24" s="98" t="str">
        <f t="shared" si="122"/>
        <v/>
      </c>
      <c r="BN24" s="98" t="str">
        <f t="shared" si="123"/>
        <v/>
      </c>
      <c r="BO24" s="98" t="str">
        <f t="shared" si="124"/>
        <v/>
      </c>
      <c r="BP24" s="98" t="str">
        <f t="shared" si="125"/>
        <v/>
      </c>
      <c r="BQ24" s="98" t="str">
        <f t="shared" si="126"/>
        <v/>
      </c>
      <c r="BR24" s="98" t="str">
        <f t="shared" si="127"/>
        <v/>
      </c>
      <c r="BS24" s="98" t="str">
        <f t="shared" si="128"/>
        <v/>
      </c>
      <c r="BT24" s="98" t="str">
        <f t="shared" si="129"/>
        <v/>
      </c>
      <c r="BU24" s="98" t="str">
        <f t="shared" si="130"/>
        <v/>
      </c>
      <c r="BV24" s="98" t="str">
        <f t="shared" si="131"/>
        <v/>
      </c>
      <c r="BW24" s="98" t="str">
        <f t="shared" si="132"/>
        <v/>
      </c>
      <c r="BX24" s="98" t="str">
        <f t="shared" si="133"/>
        <v/>
      </c>
      <c r="BY24" s="98" t="str">
        <f t="shared" si="134"/>
        <v/>
      </c>
      <c r="BZ24" s="98" t="str">
        <f t="shared" si="135"/>
        <v/>
      </c>
      <c r="CA24" s="98" t="str">
        <f t="shared" si="136"/>
        <v/>
      </c>
      <c r="CB24" s="98" t="str">
        <f t="shared" si="137"/>
        <v/>
      </c>
      <c r="CC24" s="98" t="str">
        <f t="shared" si="138"/>
        <v/>
      </c>
      <c r="CD24" s="98" t="str">
        <f t="shared" si="139"/>
        <v/>
      </c>
      <c r="CE24" s="98" t="str">
        <f t="shared" si="140"/>
        <v/>
      </c>
      <c r="CF24" s="98" t="str">
        <f t="shared" si="141"/>
        <v/>
      </c>
      <c r="CG24" s="98" t="str">
        <f t="shared" si="142"/>
        <v/>
      </c>
      <c r="CH24" s="98" t="str">
        <f t="shared" si="340"/>
        <v/>
      </c>
      <c r="CI24" s="98" t="str">
        <f t="shared" si="341"/>
        <v/>
      </c>
      <c r="CJ24" s="98" t="str">
        <f t="shared" si="342"/>
        <v/>
      </c>
      <c r="CK24" s="98" t="str">
        <f t="shared" si="343"/>
        <v/>
      </c>
      <c r="CL24" s="98" t="str">
        <f t="shared" si="344"/>
        <v/>
      </c>
      <c r="CM24" s="98" t="str">
        <f t="shared" si="345"/>
        <v/>
      </c>
      <c r="CN24" s="98" t="str">
        <f t="shared" si="143"/>
        <v/>
      </c>
      <c r="CO24" s="98" t="str">
        <f t="shared" si="144"/>
        <v/>
      </c>
      <c r="CP24" s="98" t="str">
        <f t="shared" si="145"/>
        <v/>
      </c>
      <c r="CQ24" s="98" t="str">
        <f t="shared" si="146"/>
        <v/>
      </c>
      <c r="CR24" s="98" t="str">
        <f t="shared" si="147"/>
        <v/>
      </c>
      <c r="CS24" s="98" t="str">
        <f t="shared" si="148"/>
        <v/>
      </c>
      <c r="CT24" s="98" t="str">
        <f t="shared" si="149"/>
        <v/>
      </c>
      <c r="CU24" s="98" t="str">
        <f t="shared" si="150"/>
        <v/>
      </c>
      <c r="CV24" s="98" t="str">
        <f t="shared" si="151"/>
        <v/>
      </c>
      <c r="CW24" s="98" t="str">
        <f t="shared" si="152"/>
        <v/>
      </c>
      <c r="CX24" s="98" t="str">
        <f t="shared" si="153"/>
        <v/>
      </c>
      <c r="CY24" s="98" t="str">
        <f t="shared" si="154"/>
        <v/>
      </c>
      <c r="CZ24" s="98" t="str">
        <f t="shared" si="155"/>
        <v/>
      </c>
      <c r="DA24" s="98" t="str">
        <f t="shared" si="156"/>
        <v/>
      </c>
      <c r="DB24" s="98" t="str">
        <f t="shared" si="157"/>
        <v/>
      </c>
      <c r="DC24" s="98" t="str">
        <f t="shared" si="158"/>
        <v/>
      </c>
      <c r="DD24" s="98" t="str">
        <f t="shared" si="159"/>
        <v/>
      </c>
      <c r="DE24" s="98" t="str">
        <f t="shared" si="160"/>
        <v/>
      </c>
      <c r="DF24" s="98" t="str">
        <f t="shared" si="161"/>
        <v/>
      </c>
      <c r="DG24" s="98" t="str">
        <f t="shared" si="162"/>
        <v/>
      </c>
      <c r="DH24" s="98" t="str">
        <f t="shared" si="163"/>
        <v/>
      </c>
      <c r="DI24" s="98" t="str">
        <f t="shared" si="164"/>
        <v/>
      </c>
      <c r="DJ24" s="98" t="str">
        <f t="shared" si="165"/>
        <v/>
      </c>
      <c r="DK24" s="98" t="str">
        <f t="shared" si="166"/>
        <v/>
      </c>
      <c r="DL24" s="98" t="str">
        <f t="shared" si="167"/>
        <v/>
      </c>
      <c r="DM24" s="98" t="str">
        <f t="shared" si="168"/>
        <v/>
      </c>
      <c r="DN24" s="98" t="str">
        <f t="shared" si="169"/>
        <v/>
      </c>
    </row>
    <row r="25" spans="1:118" ht="13.5" customHeight="1">
      <c r="A25" s="1397">
        <f t="shared" si="83"/>
        <v>16</v>
      </c>
      <c r="B25" s="1398"/>
      <c r="C25" s="1399"/>
      <c r="D25" s="1400"/>
      <c r="E25" s="1401"/>
      <c r="F25" s="427"/>
      <c r="G25" s="1395"/>
      <c r="H25" s="1396"/>
      <c r="I25" s="1395"/>
      <c r="J25" s="1396"/>
      <c r="K25" s="1399"/>
      <c r="L25" s="1401"/>
      <c r="M25" s="1399"/>
      <c r="N25" s="1401"/>
      <c r="O25" s="1406"/>
      <c r="P25" s="1407"/>
      <c r="Q25" s="1399"/>
      <c r="R25" s="1401"/>
      <c r="S25" s="1402"/>
      <c r="T25" s="1474"/>
      <c r="U25" s="1404" t="str">
        <f t="shared" si="84"/>
        <v/>
      </c>
      <c r="V25" s="1405"/>
      <c r="W25" s="1405"/>
      <c r="X25" s="1405"/>
      <c r="Y25" s="1405"/>
      <c r="Z25" s="1405"/>
      <c r="AA25" s="98" t="str">
        <f t="shared" si="0"/>
        <v/>
      </c>
      <c r="AB25" s="94" t="str">
        <f t="shared" si="85"/>
        <v/>
      </c>
      <c r="AC25" s="94" t="str">
        <f t="shared" si="86"/>
        <v/>
      </c>
      <c r="AD25" s="94" t="str">
        <f t="shared" si="87"/>
        <v/>
      </c>
      <c r="AE25" s="98" t="str">
        <f t="shared" si="88"/>
        <v>○</v>
      </c>
      <c r="AF25" s="98" t="str">
        <f t="shared" si="89"/>
        <v/>
      </c>
      <c r="AG25" s="98" t="str">
        <f t="shared" si="90"/>
        <v/>
      </c>
      <c r="AH25" s="98" t="str">
        <f t="shared" si="91"/>
        <v/>
      </c>
      <c r="AI25" s="98" t="str">
        <f t="shared" si="92"/>
        <v/>
      </c>
      <c r="AJ25" s="98" t="str">
        <f t="shared" si="93"/>
        <v/>
      </c>
      <c r="AK25" s="98" t="str">
        <f t="shared" si="94"/>
        <v/>
      </c>
      <c r="AL25" s="98" t="str">
        <f t="shared" si="95"/>
        <v/>
      </c>
      <c r="AM25" s="98" t="str">
        <f t="shared" si="96"/>
        <v/>
      </c>
      <c r="AN25" s="98" t="str">
        <f t="shared" si="97"/>
        <v/>
      </c>
      <c r="AO25" s="98" t="str">
        <f t="shared" si="98"/>
        <v/>
      </c>
      <c r="AP25" s="98" t="str">
        <f t="shared" si="99"/>
        <v/>
      </c>
      <c r="AQ25" s="98" t="str">
        <f t="shared" si="100"/>
        <v/>
      </c>
      <c r="AR25" s="98" t="str">
        <f t="shared" si="101"/>
        <v/>
      </c>
      <c r="AS25" s="98" t="str">
        <f t="shared" si="102"/>
        <v/>
      </c>
      <c r="AT25" s="98" t="str">
        <f t="shared" si="103"/>
        <v/>
      </c>
      <c r="AU25" s="98" t="str">
        <f t="shared" si="104"/>
        <v/>
      </c>
      <c r="AV25" s="98" t="str">
        <f t="shared" si="105"/>
        <v/>
      </c>
      <c r="AW25" s="98" t="str">
        <f t="shared" si="106"/>
        <v/>
      </c>
      <c r="AX25" s="98" t="str">
        <f t="shared" si="107"/>
        <v/>
      </c>
      <c r="AY25" s="98" t="str">
        <f t="shared" si="108"/>
        <v/>
      </c>
      <c r="AZ25" s="98" t="str">
        <f t="shared" si="109"/>
        <v/>
      </c>
      <c r="BA25" s="98" t="str">
        <f t="shared" si="110"/>
        <v/>
      </c>
      <c r="BB25" s="98" t="str">
        <f t="shared" si="111"/>
        <v/>
      </c>
      <c r="BC25" s="98" t="str">
        <f t="shared" si="112"/>
        <v/>
      </c>
      <c r="BD25" s="98" t="str">
        <f t="shared" si="113"/>
        <v/>
      </c>
      <c r="BE25" s="98" t="str">
        <f t="shared" si="114"/>
        <v/>
      </c>
      <c r="BF25" s="98" t="str">
        <f t="shared" si="115"/>
        <v/>
      </c>
      <c r="BG25" s="98" t="str">
        <f t="shared" si="116"/>
        <v/>
      </c>
      <c r="BH25" s="98" t="str">
        <f t="shared" si="117"/>
        <v/>
      </c>
      <c r="BI25" s="98" t="str">
        <f t="shared" si="118"/>
        <v/>
      </c>
      <c r="BJ25" s="98" t="str">
        <f t="shared" si="119"/>
        <v/>
      </c>
      <c r="BK25" s="98" t="str">
        <f t="shared" si="120"/>
        <v/>
      </c>
      <c r="BL25" s="98" t="str">
        <f t="shared" si="121"/>
        <v/>
      </c>
      <c r="BM25" s="98" t="str">
        <f t="shared" si="122"/>
        <v/>
      </c>
      <c r="BN25" s="98" t="str">
        <f t="shared" si="123"/>
        <v/>
      </c>
      <c r="BO25" s="98" t="str">
        <f t="shared" si="124"/>
        <v/>
      </c>
      <c r="BP25" s="98" t="str">
        <f t="shared" si="125"/>
        <v/>
      </c>
      <c r="BQ25" s="98" t="str">
        <f t="shared" si="126"/>
        <v/>
      </c>
      <c r="BR25" s="98" t="str">
        <f t="shared" si="127"/>
        <v/>
      </c>
      <c r="BS25" s="98" t="str">
        <f t="shared" si="128"/>
        <v/>
      </c>
      <c r="BT25" s="98" t="str">
        <f t="shared" si="129"/>
        <v/>
      </c>
      <c r="BU25" s="98" t="str">
        <f t="shared" si="130"/>
        <v/>
      </c>
      <c r="BV25" s="98" t="str">
        <f t="shared" si="131"/>
        <v/>
      </c>
      <c r="BW25" s="98" t="str">
        <f t="shared" si="132"/>
        <v/>
      </c>
      <c r="BX25" s="98" t="str">
        <f t="shared" si="133"/>
        <v/>
      </c>
      <c r="BY25" s="98" t="str">
        <f t="shared" si="134"/>
        <v/>
      </c>
      <c r="BZ25" s="98" t="str">
        <f t="shared" si="135"/>
        <v/>
      </c>
      <c r="CA25" s="98" t="str">
        <f t="shared" si="136"/>
        <v/>
      </c>
      <c r="CB25" s="98" t="str">
        <f t="shared" si="137"/>
        <v/>
      </c>
      <c r="CC25" s="98" t="str">
        <f t="shared" si="138"/>
        <v/>
      </c>
      <c r="CD25" s="98" t="str">
        <f t="shared" si="139"/>
        <v/>
      </c>
      <c r="CE25" s="98" t="str">
        <f t="shared" si="140"/>
        <v/>
      </c>
      <c r="CF25" s="98" t="str">
        <f t="shared" si="141"/>
        <v/>
      </c>
      <c r="CG25" s="98" t="str">
        <f t="shared" si="142"/>
        <v/>
      </c>
      <c r="CH25" s="98" t="str">
        <f t="shared" si="340"/>
        <v/>
      </c>
      <c r="CI25" s="98" t="str">
        <f t="shared" si="341"/>
        <v/>
      </c>
      <c r="CJ25" s="98" t="str">
        <f t="shared" si="342"/>
        <v/>
      </c>
      <c r="CK25" s="98" t="str">
        <f t="shared" si="343"/>
        <v/>
      </c>
      <c r="CL25" s="98" t="str">
        <f t="shared" si="344"/>
        <v/>
      </c>
      <c r="CM25" s="98" t="str">
        <f t="shared" si="345"/>
        <v/>
      </c>
      <c r="CN25" s="98" t="str">
        <f t="shared" si="143"/>
        <v/>
      </c>
      <c r="CO25" s="98" t="str">
        <f t="shared" si="144"/>
        <v/>
      </c>
      <c r="CP25" s="98" t="str">
        <f t="shared" si="145"/>
        <v/>
      </c>
      <c r="CQ25" s="98" t="str">
        <f t="shared" si="146"/>
        <v/>
      </c>
      <c r="CR25" s="98" t="str">
        <f t="shared" si="147"/>
        <v/>
      </c>
      <c r="CS25" s="98" t="str">
        <f t="shared" si="148"/>
        <v/>
      </c>
      <c r="CT25" s="98" t="str">
        <f t="shared" si="149"/>
        <v/>
      </c>
      <c r="CU25" s="98" t="str">
        <f t="shared" si="150"/>
        <v/>
      </c>
      <c r="CV25" s="98" t="str">
        <f t="shared" si="151"/>
        <v/>
      </c>
      <c r="CW25" s="98" t="str">
        <f t="shared" si="152"/>
        <v/>
      </c>
      <c r="CX25" s="98" t="str">
        <f t="shared" si="153"/>
        <v/>
      </c>
      <c r="CY25" s="98" t="str">
        <f t="shared" si="154"/>
        <v/>
      </c>
      <c r="CZ25" s="98" t="str">
        <f t="shared" si="155"/>
        <v/>
      </c>
      <c r="DA25" s="98" t="str">
        <f t="shared" si="156"/>
        <v/>
      </c>
      <c r="DB25" s="98" t="str">
        <f t="shared" si="157"/>
        <v/>
      </c>
      <c r="DC25" s="98" t="str">
        <f t="shared" si="158"/>
        <v/>
      </c>
      <c r="DD25" s="98" t="str">
        <f t="shared" si="159"/>
        <v/>
      </c>
      <c r="DE25" s="98" t="str">
        <f t="shared" si="160"/>
        <v/>
      </c>
      <c r="DF25" s="98" t="str">
        <f t="shared" si="161"/>
        <v/>
      </c>
      <c r="DG25" s="98" t="str">
        <f t="shared" si="162"/>
        <v/>
      </c>
      <c r="DH25" s="98" t="str">
        <f t="shared" si="163"/>
        <v/>
      </c>
      <c r="DI25" s="98" t="str">
        <f t="shared" si="164"/>
        <v/>
      </c>
      <c r="DJ25" s="98" t="str">
        <f t="shared" si="165"/>
        <v/>
      </c>
      <c r="DK25" s="98" t="str">
        <f t="shared" si="166"/>
        <v/>
      </c>
      <c r="DL25" s="98" t="str">
        <f t="shared" si="167"/>
        <v/>
      </c>
      <c r="DM25" s="98" t="str">
        <f t="shared" si="168"/>
        <v/>
      </c>
      <c r="DN25" s="98" t="str">
        <f t="shared" si="169"/>
        <v/>
      </c>
    </row>
    <row r="26" spans="1:118" ht="13.5" customHeight="1">
      <c r="A26" s="1397">
        <f t="shared" si="83"/>
        <v>17</v>
      </c>
      <c r="B26" s="1398"/>
      <c r="C26" s="1399"/>
      <c r="D26" s="1400"/>
      <c r="E26" s="1401"/>
      <c r="F26" s="427"/>
      <c r="G26" s="1395"/>
      <c r="H26" s="1396"/>
      <c r="I26" s="1395"/>
      <c r="J26" s="1396"/>
      <c r="K26" s="1399"/>
      <c r="L26" s="1401"/>
      <c r="M26" s="1399"/>
      <c r="N26" s="1401"/>
      <c r="O26" s="1406"/>
      <c r="P26" s="1407"/>
      <c r="Q26" s="1399"/>
      <c r="R26" s="1401"/>
      <c r="S26" s="1402"/>
      <c r="T26" s="1474"/>
      <c r="U26" s="1404" t="str">
        <f t="shared" si="84"/>
        <v/>
      </c>
      <c r="V26" s="1405"/>
      <c r="W26" s="1405"/>
      <c r="X26" s="1405"/>
      <c r="Y26" s="1405"/>
      <c r="Z26" s="1405"/>
      <c r="AA26" s="98" t="str">
        <f t="shared" si="0"/>
        <v/>
      </c>
      <c r="AB26" s="94" t="str">
        <f t="shared" si="85"/>
        <v/>
      </c>
      <c r="AC26" s="94" t="str">
        <f t="shared" si="86"/>
        <v/>
      </c>
      <c r="AD26" s="94" t="str">
        <f t="shared" si="87"/>
        <v/>
      </c>
      <c r="AE26" s="98" t="str">
        <f t="shared" si="88"/>
        <v>○</v>
      </c>
      <c r="AF26" s="98" t="str">
        <f t="shared" si="89"/>
        <v/>
      </c>
      <c r="AG26" s="98" t="str">
        <f t="shared" si="90"/>
        <v/>
      </c>
      <c r="AH26" s="98" t="str">
        <f t="shared" si="91"/>
        <v/>
      </c>
      <c r="AI26" s="98" t="str">
        <f t="shared" si="92"/>
        <v/>
      </c>
      <c r="AJ26" s="98" t="str">
        <f t="shared" si="93"/>
        <v/>
      </c>
      <c r="AK26" s="98" t="str">
        <f t="shared" si="94"/>
        <v/>
      </c>
      <c r="AL26" s="98" t="str">
        <f t="shared" si="95"/>
        <v/>
      </c>
      <c r="AM26" s="98" t="str">
        <f t="shared" si="96"/>
        <v/>
      </c>
      <c r="AN26" s="98" t="str">
        <f t="shared" si="97"/>
        <v/>
      </c>
      <c r="AO26" s="98" t="str">
        <f t="shared" si="98"/>
        <v/>
      </c>
      <c r="AP26" s="98" t="str">
        <f t="shared" si="99"/>
        <v/>
      </c>
      <c r="AQ26" s="98" t="str">
        <f t="shared" si="100"/>
        <v/>
      </c>
      <c r="AR26" s="98" t="str">
        <f t="shared" si="101"/>
        <v/>
      </c>
      <c r="AS26" s="98" t="str">
        <f t="shared" si="102"/>
        <v/>
      </c>
      <c r="AT26" s="98" t="str">
        <f t="shared" si="103"/>
        <v/>
      </c>
      <c r="AU26" s="98" t="str">
        <f t="shared" si="104"/>
        <v/>
      </c>
      <c r="AV26" s="98" t="str">
        <f t="shared" si="105"/>
        <v/>
      </c>
      <c r="AW26" s="98" t="str">
        <f t="shared" si="106"/>
        <v/>
      </c>
      <c r="AX26" s="98" t="str">
        <f t="shared" si="107"/>
        <v/>
      </c>
      <c r="AY26" s="98" t="str">
        <f t="shared" si="108"/>
        <v/>
      </c>
      <c r="AZ26" s="98" t="str">
        <f t="shared" si="109"/>
        <v/>
      </c>
      <c r="BA26" s="98" t="str">
        <f t="shared" si="110"/>
        <v/>
      </c>
      <c r="BB26" s="98" t="str">
        <f t="shared" si="111"/>
        <v/>
      </c>
      <c r="BC26" s="98" t="str">
        <f t="shared" si="112"/>
        <v/>
      </c>
      <c r="BD26" s="98" t="str">
        <f t="shared" si="113"/>
        <v/>
      </c>
      <c r="BE26" s="98" t="str">
        <f t="shared" si="114"/>
        <v/>
      </c>
      <c r="BF26" s="98" t="str">
        <f t="shared" si="115"/>
        <v/>
      </c>
      <c r="BG26" s="98" t="str">
        <f t="shared" si="116"/>
        <v/>
      </c>
      <c r="BH26" s="98" t="str">
        <f t="shared" si="117"/>
        <v/>
      </c>
      <c r="BI26" s="98" t="str">
        <f t="shared" si="118"/>
        <v/>
      </c>
      <c r="BJ26" s="98" t="str">
        <f t="shared" si="119"/>
        <v/>
      </c>
      <c r="BK26" s="98" t="str">
        <f t="shared" si="120"/>
        <v/>
      </c>
      <c r="BL26" s="98" t="str">
        <f t="shared" si="121"/>
        <v/>
      </c>
      <c r="BM26" s="98" t="str">
        <f t="shared" si="122"/>
        <v/>
      </c>
      <c r="BN26" s="98" t="str">
        <f t="shared" si="123"/>
        <v/>
      </c>
      <c r="BO26" s="98" t="str">
        <f t="shared" si="124"/>
        <v/>
      </c>
      <c r="BP26" s="98" t="str">
        <f t="shared" si="125"/>
        <v/>
      </c>
      <c r="BQ26" s="98" t="str">
        <f t="shared" si="126"/>
        <v/>
      </c>
      <c r="BR26" s="98" t="str">
        <f t="shared" si="127"/>
        <v/>
      </c>
      <c r="BS26" s="98" t="str">
        <f t="shared" si="128"/>
        <v/>
      </c>
      <c r="BT26" s="98" t="str">
        <f t="shared" si="129"/>
        <v/>
      </c>
      <c r="BU26" s="98" t="str">
        <f t="shared" si="130"/>
        <v/>
      </c>
      <c r="BV26" s="98" t="str">
        <f t="shared" si="131"/>
        <v/>
      </c>
      <c r="BW26" s="98" t="str">
        <f t="shared" si="132"/>
        <v/>
      </c>
      <c r="BX26" s="98" t="str">
        <f t="shared" si="133"/>
        <v/>
      </c>
      <c r="BY26" s="98" t="str">
        <f t="shared" si="134"/>
        <v/>
      </c>
      <c r="BZ26" s="98" t="str">
        <f t="shared" si="135"/>
        <v/>
      </c>
      <c r="CA26" s="98" t="str">
        <f t="shared" si="136"/>
        <v/>
      </c>
      <c r="CB26" s="98" t="str">
        <f t="shared" si="137"/>
        <v/>
      </c>
      <c r="CC26" s="98" t="str">
        <f t="shared" si="138"/>
        <v/>
      </c>
      <c r="CD26" s="98" t="str">
        <f t="shared" si="139"/>
        <v/>
      </c>
      <c r="CE26" s="98" t="str">
        <f t="shared" si="140"/>
        <v/>
      </c>
      <c r="CF26" s="98" t="str">
        <f t="shared" si="141"/>
        <v/>
      </c>
      <c r="CG26" s="98" t="str">
        <f t="shared" si="142"/>
        <v/>
      </c>
      <c r="CH26" s="98" t="str">
        <f t="shared" si="340"/>
        <v/>
      </c>
      <c r="CI26" s="98" t="str">
        <f t="shared" si="341"/>
        <v/>
      </c>
      <c r="CJ26" s="98" t="str">
        <f t="shared" si="342"/>
        <v/>
      </c>
      <c r="CK26" s="98" t="str">
        <f t="shared" si="343"/>
        <v/>
      </c>
      <c r="CL26" s="98" t="str">
        <f t="shared" si="344"/>
        <v/>
      </c>
      <c r="CM26" s="98" t="str">
        <f t="shared" si="345"/>
        <v/>
      </c>
      <c r="CN26" s="98" t="str">
        <f t="shared" si="143"/>
        <v/>
      </c>
      <c r="CO26" s="98" t="str">
        <f t="shared" si="144"/>
        <v/>
      </c>
      <c r="CP26" s="98" t="str">
        <f t="shared" si="145"/>
        <v/>
      </c>
      <c r="CQ26" s="98" t="str">
        <f t="shared" si="146"/>
        <v/>
      </c>
      <c r="CR26" s="98" t="str">
        <f t="shared" si="147"/>
        <v/>
      </c>
      <c r="CS26" s="98" t="str">
        <f t="shared" si="148"/>
        <v/>
      </c>
      <c r="CT26" s="98" t="str">
        <f t="shared" si="149"/>
        <v/>
      </c>
      <c r="CU26" s="98" t="str">
        <f t="shared" si="150"/>
        <v/>
      </c>
      <c r="CV26" s="98" t="str">
        <f t="shared" si="151"/>
        <v/>
      </c>
      <c r="CW26" s="98" t="str">
        <f t="shared" si="152"/>
        <v/>
      </c>
      <c r="CX26" s="98" t="str">
        <f t="shared" si="153"/>
        <v/>
      </c>
      <c r="CY26" s="98" t="str">
        <f t="shared" si="154"/>
        <v/>
      </c>
      <c r="CZ26" s="98" t="str">
        <f t="shared" si="155"/>
        <v/>
      </c>
      <c r="DA26" s="98" t="str">
        <f t="shared" si="156"/>
        <v/>
      </c>
      <c r="DB26" s="98" t="str">
        <f t="shared" si="157"/>
        <v/>
      </c>
      <c r="DC26" s="98" t="str">
        <f t="shared" si="158"/>
        <v/>
      </c>
      <c r="DD26" s="98" t="str">
        <f t="shared" si="159"/>
        <v/>
      </c>
      <c r="DE26" s="98" t="str">
        <f t="shared" si="160"/>
        <v/>
      </c>
      <c r="DF26" s="98" t="str">
        <f t="shared" si="161"/>
        <v/>
      </c>
      <c r="DG26" s="98" t="str">
        <f t="shared" si="162"/>
        <v/>
      </c>
      <c r="DH26" s="98" t="str">
        <f t="shared" si="163"/>
        <v/>
      </c>
      <c r="DI26" s="98" t="str">
        <f t="shared" si="164"/>
        <v/>
      </c>
      <c r="DJ26" s="98" t="str">
        <f t="shared" si="165"/>
        <v/>
      </c>
      <c r="DK26" s="98" t="str">
        <f t="shared" si="166"/>
        <v/>
      </c>
      <c r="DL26" s="98" t="str">
        <f t="shared" si="167"/>
        <v/>
      </c>
      <c r="DM26" s="98" t="str">
        <f t="shared" si="168"/>
        <v/>
      </c>
      <c r="DN26" s="98" t="str">
        <f t="shared" si="169"/>
        <v/>
      </c>
    </row>
    <row r="27" spans="1:118" ht="13.5" customHeight="1">
      <c r="A27" s="1397">
        <f t="shared" si="83"/>
        <v>18</v>
      </c>
      <c r="B27" s="1398"/>
      <c r="C27" s="1399"/>
      <c r="D27" s="1400"/>
      <c r="E27" s="1401"/>
      <c r="F27" s="427"/>
      <c r="G27" s="1395"/>
      <c r="H27" s="1396"/>
      <c r="I27" s="1395"/>
      <c r="J27" s="1396"/>
      <c r="K27" s="1399"/>
      <c r="L27" s="1401"/>
      <c r="M27" s="1399"/>
      <c r="N27" s="1401"/>
      <c r="O27" s="1406"/>
      <c r="P27" s="1407"/>
      <c r="Q27" s="1399"/>
      <c r="R27" s="1401"/>
      <c r="S27" s="1402"/>
      <c r="T27" s="1474"/>
      <c r="U27" s="1404" t="str">
        <f t="shared" si="84"/>
        <v/>
      </c>
      <c r="V27" s="1405"/>
      <c r="W27" s="1405"/>
      <c r="X27" s="1405"/>
      <c r="Y27" s="1405"/>
      <c r="Z27" s="1405"/>
      <c r="AA27" s="98" t="str">
        <f t="shared" si="0"/>
        <v/>
      </c>
      <c r="AB27" s="94" t="str">
        <f t="shared" si="85"/>
        <v/>
      </c>
      <c r="AC27" s="94" t="str">
        <f t="shared" si="86"/>
        <v/>
      </c>
      <c r="AD27" s="94" t="str">
        <f t="shared" si="87"/>
        <v/>
      </c>
      <c r="AE27" s="98" t="str">
        <f t="shared" si="88"/>
        <v>○</v>
      </c>
      <c r="AF27" s="98" t="str">
        <f t="shared" si="89"/>
        <v/>
      </c>
      <c r="AG27" s="98" t="str">
        <f t="shared" si="90"/>
        <v/>
      </c>
      <c r="AH27" s="98" t="str">
        <f t="shared" si="91"/>
        <v/>
      </c>
      <c r="AI27" s="98" t="str">
        <f t="shared" si="92"/>
        <v/>
      </c>
      <c r="AJ27" s="98" t="str">
        <f t="shared" si="93"/>
        <v/>
      </c>
      <c r="AK27" s="98" t="str">
        <f t="shared" si="94"/>
        <v/>
      </c>
      <c r="AL27" s="98" t="str">
        <f t="shared" si="95"/>
        <v/>
      </c>
      <c r="AM27" s="98" t="str">
        <f t="shared" si="96"/>
        <v/>
      </c>
      <c r="AN27" s="98" t="str">
        <f t="shared" si="97"/>
        <v/>
      </c>
      <c r="AO27" s="98" t="str">
        <f t="shared" si="98"/>
        <v/>
      </c>
      <c r="AP27" s="98" t="str">
        <f t="shared" si="99"/>
        <v/>
      </c>
      <c r="AQ27" s="98" t="str">
        <f t="shared" si="100"/>
        <v/>
      </c>
      <c r="AR27" s="98" t="str">
        <f t="shared" si="101"/>
        <v/>
      </c>
      <c r="AS27" s="98" t="str">
        <f t="shared" si="102"/>
        <v/>
      </c>
      <c r="AT27" s="98" t="str">
        <f t="shared" si="103"/>
        <v/>
      </c>
      <c r="AU27" s="98" t="str">
        <f t="shared" si="104"/>
        <v/>
      </c>
      <c r="AV27" s="98" t="str">
        <f t="shared" si="105"/>
        <v/>
      </c>
      <c r="AW27" s="98" t="str">
        <f t="shared" si="106"/>
        <v/>
      </c>
      <c r="AX27" s="98" t="str">
        <f t="shared" si="107"/>
        <v/>
      </c>
      <c r="AY27" s="98" t="str">
        <f t="shared" si="108"/>
        <v/>
      </c>
      <c r="AZ27" s="98" t="str">
        <f t="shared" si="109"/>
        <v/>
      </c>
      <c r="BA27" s="98" t="str">
        <f t="shared" si="110"/>
        <v/>
      </c>
      <c r="BB27" s="98" t="str">
        <f t="shared" si="111"/>
        <v/>
      </c>
      <c r="BC27" s="98" t="str">
        <f t="shared" si="112"/>
        <v/>
      </c>
      <c r="BD27" s="98" t="str">
        <f t="shared" si="113"/>
        <v/>
      </c>
      <c r="BE27" s="98" t="str">
        <f t="shared" si="114"/>
        <v/>
      </c>
      <c r="BF27" s="98" t="str">
        <f t="shared" si="115"/>
        <v/>
      </c>
      <c r="BG27" s="98" t="str">
        <f t="shared" si="116"/>
        <v/>
      </c>
      <c r="BH27" s="98" t="str">
        <f t="shared" si="117"/>
        <v/>
      </c>
      <c r="BI27" s="98" t="str">
        <f t="shared" si="118"/>
        <v/>
      </c>
      <c r="BJ27" s="98" t="str">
        <f t="shared" si="119"/>
        <v/>
      </c>
      <c r="BK27" s="98" t="str">
        <f t="shared" si="120"/>
        <v/>
      </c>
      <c r="BL27" s="98" t="str">
        <f t="shared" si="121"/>
        <v/>
      </c>
      <c r="BM27" s="98" t="str">
        <f t="shared" si="122"/>
        <v/>
      </c>
      <c r="BN27" s="98" t="str">
        <f t="shared" si="123"/>
        <v/>
      </c>
      <c r="BO27" s="98" t="str">
        <f t="shared" si="124"/>
        <v/>
      </c>
      <c r="BP27" s="98" t="str">
        <f t="shared" si="125"/>
        <v/>
      </c>
      <c r="BQ27" s="98" t="str">
        <f t="shared" si="126"/>
        <v/>
      </c>
      <c r="BR27" s="98" t="str">
        <f t="shared" si="127"/>
        <v/>
      </c>
      <c r="BS27" s="98" t="str">
        <f t="shared" si="128"/>
        <v/>
      </c>
      <c r="BT27" s="98" t="str">
        <f t="shared" si="129"/>
        <v/>
      </c>
      <c r="BU27" s="98" t="str">
        <f t="shared" si="130"/>
        <v/>
      </c>
      <c r="BV27" s="98" t="str">
        <f t="shared" si="131"/>
        <v/>
      </c>
      <c r="BW27" s="98" t="str">
        <f t="shared" si="132"/>
        <v/>
      </c>
      <c r="BX27" s="98" t="str">
        <f t="shared" si="133"/>
        <v/>
      </c>
      <c r="BY27" s="98" t="str">
        <f t="shared" si="134"/>
        <v/>
      </c>
      <c r="BZ27" s="98" t="str">
        <f t="shared" si="135"/>
        <v/>
      </c>
      <c r="CA27" s="98" t="str">
        <f t="shared" si="136"/>
        <v/>
      </c>
      <c r="CB27" s="98" t="str">
        <f t="shared" si="137"/>
        <v/>
      </c>
      <c r="CC27" s="98" t="str">
        <f t="shared" si="138"/>
        <v/>
      </c>
      <c r="CD27" s="98" t="str">
        <f t="shared" si="139"/>
        <v/>
      </c>
      <c r="CE27" s="98" t="str">
        <f t="shared" si="140"/>
        <v/>
      </c>
      <c r="CF27" s="98" t="str">
        <f t="shared" si="141"/>
        <v/>
      </c>
      <c r="CG27" s="98" t="str">
        <f t="shared" si="142"/>
        <v/>
      </c>
      <c r="CH27" s="98" t="str">
        <f t="shared" si="340"/>
        <v/>
      </c>
      <c r="CI27" s="98" t="str">
        <f t="shared" si="341"/>
        <v/>
      </c>
      <c r="CJ27" s="98" t="str">
        <f t="shared" si="342"/>
        <v/>
      </c>
      <c r="CK27" s="98" t="str">
        <f t="shared" si="343"/>
        <v/>
      </c>
      <c r="CL27" s="98" t="str">
        <f t="shared" si="344"/>
        <v/>
      </c>
      <c r="CM27" s="98" t="str">
        <f t="shared" si="345"/>
        <v/>
      </c>
      <c r="CN27" s="98" t="str">
        <f t="shared" si="143"/>
        <v/>
      </c>
      <c r="CO27" s="98" t="str">
        <f t="shared" si="144"/>
        <v/>
      </c>
      <c r="CP27" s="98" t="str">
        <f t="shared" si="145"/>
        <v/>
      </c>
      <c r="CQ27" s="98" t="str">
        <f t="shared" si="146"/>
        <v/>
      </c>
      <c r="CR27" s="98" t="str">
        <f t="shared" si="147"/>
        <v/>
      </c>
      <c r="CS27" s="98" t="str">
        <f t="shared" si="148"/>
        <v/>
      </c>
      <c r="CT27" s="98" t="str">
        <f t="shared" si="149"/>
        <v/>
      </c>
      <c r="CU27" s="98" t="str">
        <f t="shared" si="150"/>
        <v/>
      </c>
      <c r="CV27" s="98" t="str">
        <f t="shared" si="151"/>
        <v/>
      </c>
      <c r="CW27" s="98" t="str">
        <f t="shared" si="152"/>
        <v/>
      </c>
      <c r="CX27" s="98" t="str">
        <f t="shared" si="153"/>
        <v/>
      </c>
      <c r="CY27" s="98" t="str">
        <f t="shared" si="154"/>
        <v/>
      </c>
      <c r="CZ27" s="98" t="str">
        <f t="shared" si="155"/>
        <v/>
      </c>
      <c r="DA27" s="98" t="str">
        <f t="shared" si="156"/>
        <v/>
      </c>
      <c r="DB27" s="98" t="str">
        <f t="shared" si="157"/>
        <v/>
      </c>
      <c r="DC27" s="98" t="str">
        <f t="shared" si="158"/>
        <v/>
      </c>
      <c r="DD27" s="98" t="str">
        <f t="shared" si="159"/>
        <v/>
      </c>
      <c r="DE27" s="98" t="str">
        <f t="shared" si="160"/>
        <v/>
      </c>
      <c r="DF27" s="98" t="str">
        <f t="shared" si="161"/>
        <v/>
      </c>
      <c r="DG27" s="98" t="str">
        <f t="shared" si="162"/>
        <v/>
      </c>
      <c r="DH27" s="98" t="str">
        <f t="shared" si="163"/>
        <v/>
      </c>
      <c r="DI27" s="98" t="str">
        <f t="shared" si="164"/>
        <v/>
      </c>
      <c r="DJ27" s="98" t="str">
        <f t="shared" si="165"/>
        <v/>
      </c>
      <c r="DK27" s="98" t="str">
        <f t="shared" si="166"/>
        <v/>
      </c>
      <c r="DL27" s="98" t="str">
        <f t="shared" si="167"/>
        <v/>
      </c>
      <c r="DM27" s="98" t="str">
        <f t="shared" si="168"/>
        <v/>
      </c>
      <c r="DN27" s="98" t="str">
        <f t="shared" si="169"/>
        <v/>
      </c>
    </row>
    <row r="28" spans="1:118" ht="13.5" customHeight="1">
      <c r="A28" s="1397">
        <f t="shared" si="83"/>
        <v>19</v>
      </c>
      <c r="B28" s="1398"/>
      <c r="C28" s="1399"/>
      <c r="D28" s="1400"/>
      <c r="E28" s="1401"/>
      <c r="F28" s="427"/>
      <c r="G28" s="1395"/>
      <c r="H28" s="1396"/>
      <c r="I28" s="1395"/>
      <c r="J28" s="1396"/>
      <c r="K28" s="1399"/>
      <c r="L28" s="1401"/>
      <c r="M28" s="1399"/>
      <c r="N28" s="1401"/>
      <c r="O28" s="1406"/>
      <c r="P28" s="1407"/>
      <c r="Q28" s="1399"/>
      <c r="R28" s="1401"/>
      <c r="S28" s="1402"/>
      <c r="T28" s="1474"/>
      <c r="U28" s="1404" t="str">
        <f t="shared" si="84"/>
        <v/>
      </c>
      <c r="V28" s="1405"/>
      <c r="W28" s="1405"/>
      <c r="X28" s="1405"/>
      <c r="Y28" s="1405"/>
      <c r="Z28" s="1405"/>
      <c r="AA28" s="98" t="str">
        <f t="shared" si="0"/>
        <v/>
      </c>
      <c r="AB28" s="94" t="str">
        <f t="shared" si="85"/>
        <v/>
      </c>
      <c r="AC28" s="94" t="str">
        <f t="shared" si="86"/>
        <v/>
      </c>
      <c r="AD28" s="94" t="str">
        <f t="shared" si="87"/>
        <v/>
      </c>
      <c r="AE28" s="98" t="str">
        <f t="shared" si="88"/>
        <v>○</v>
      </c>
      <c r="AF28" s="98" t="str">
        <f t="shared" si="89"/>
        <v/>
      </c>
      <c r="AG28" s="98" t="str">
        <f t="shared" si="90"/>
        <v/>
      </c>
      <c r="AH28" s="98" t="str">
        <f t="shared" si="91"/>
        <v/>
      </c>
      <c r="AI28" s="98" t="str">
        <f t="shared" si="92"/>
        <v/>
      </c>
      <c r="AJ28" s="98" t="str">
        <f t="shared" si="93"/>
        <v/>
      </c>
      <c r="AK28" s="98" t="str">
        <f t="shared" si="94"/>
        <v/>
      </c>
      <c r="AL28" s="98" t="str">
        <f t="shared" si="95"/>
        <v/>
      </c>
      <c r="AM28" s="98" t="str">
        <f t="shared" si="96"/>
        <v/>
      </c>
      <c r="AN28" s="98" t="str">
        <f t="shared" si="97"/>
        <v/>
      </c>
      <c r="AO28" s="98" t="str">
        <f t="shared" si="98"/>
        <v/>
      </c>
      <c r="AP28" s="98" t="str">
        <f t="shared" si="99"/>
        <v/>
      </c>
      <c r="AQ28" s="98" t="str">
        <f t="shared" si="100"/>
        <v/>
      </c>
      <c r="AR28" s="98" t="str">
        <f t="shared" si="101"/>
        <v/>
      </c>
      <c r="AS28" s="98" t="str">
        <f t="shared" si="102"/>
        <v/>
      </c>
      <c r="AT28" s="98" t="str">
        <f t="shared" si="103"/>
        <v/>
      </c>
      <c r="AU28" s="98" t="str">
        <f t="shared" si="104"/>
        <v/>
      </c>
      <c r="AV28" s="98" t="str">
        <f t="shared" si="105"/>
        <v/>
      </c>
      <c r="AW28" s="98" t="str">
        <f t="shared" si="106"/>
        <v/>
      </c>
      <c r="AX28" s="98" t="str">
        <f t="shared" si="107"/>
        <v/>
      </c>
      <c r="AY28" s="98" t="str">
        <f t="shared" si="108"/>
        <v/>
      </c>
      <c r="AZ28" s="98" t="str">
        <f t="shared" si="109"/>
        <v/>
      </c>
      <c r="BA28" s="98" t="str">
        <f t="shared" si="110"/>
        <v/>
      </c>
      <c r="BB28" s="98" t="str">
        <f t="shared" si="111"/>
        <v/>
      </c>
      <c r="BC28" s="98" t="str">
        <f t="shared" si="112"/>
        <v/>
      </c>
      <c r="BD28" s="98" t="str">
        <f t="shared" si="113"/>
        <v/>
      </c>
      <c r="BE28" s="98" t="str">
        <f t="shared" si="114"/>
        <v/>
      </c>
      <c r="BF28" s="98" t="str">
        <f t="shared" si="115"/>
        <v/>
      </c>
      <c r="BG28" s="98" t="str">
        <f t="shared" si="116"/>
        <v/>
      </c>
      <c r="BH28" s="98" t="str">
        <f t="shared" si="117"/>
        <v/>
      </c>
      <c r="BI28" s="98" t="str">
        <f t="shared" si="118"/>
        <v/>
      </c>
      <c r="BJ28" s="98" t="str">
        <f t="shared" si="119"/>
        <v/>
      </c>
      <c r="BK28" s="98" t="str">
        <f t="shared" si="120"/>
        <v/>
      </c>
      <c r="BL28" s="98" t="str">
        <f t="shared" si="121"/>
        <v/>
      </c>
      <c r="BM28" s="98" t="str">
        <f t="shared" si="122"/>
        <v/>
      </c>
      <c r="BN28" s="98" t="str">
        <f t="shared" si="123"/>
        <v/>
      </c>
      <c r="BO28" s="98" t="str">
        <f t="shared" si="124"/>
        <v/>
      </c>
      <c r="BP28" s="98" t="str">
        <f t="shared" si="125"/>
        <v/>
      </c>
      <c r="BQ28" s="98" t="str">
        <f t="shared" si="126"/>
        <v/>
      </c>
      <c r="BR28" s="98" t="str">
        <f t="shared" si="127"/>
        <v/>
      </c>
      <c r="BS28" s="98" t="str">
        <f t="shared" si="128"/>
        <v/>
      </c>
      <c r="BT28" s="98" t="str">
        <f t="shared" si="129"/>
        <v/>
      </c>
      <c r="BU28" s="98" t="str">
        <f t="shared" si="130"/>
        <v/>
      </c>
      <c r="BV28" s="98" t="str">
        <f t="shared" si="131"/>
        <v/>
      </c>
      <c r="BW28" s="98" t="str">
        <f t="shared" si="132"/>
        <v/>
      </c>
      <c r="BX28" s="98" t="str">
        <f t="shared" si="133"/>
        <v/>
      </c>
      <c r="BY28" s="98" t="str">
        <f t="shared" si="134"/>
        <v/>
      </c>
      <c r="BZ28" s="98" t="str">
        <f t="shared" si="135"/>
        <v/>
      </c>
      <c r="CA28" s="98" t="str">
        <f t="shared" si="136"/>
        <v/>
      </c>
      <c r="CB28" s="98" t="str">
        <f t="shared" si="137"/>
        <v/>
      </c>
      <c r="CC28" s="98" t="str">
        <f t="shared" si="138"/>
        <v/>
      </c>
      <c r="CD28" s="98" t="str">
        <f t="shared" si="139"/>
        <v/>
      </c>
      <c r="CE28" s="98" t="str">
        <f t="shared" si="140"/>
        <v/>
      </c>
      <c r="CF28" s="98" t="str">
        <f t="shared" si="141"/>
        <v/>
      </c>
      <c r="CG28" s="98" t="str">
        <f t="shared" si="142"/>
        <v/>
      </c>
      <c r="CH28" s="98" t="str">
        <f t="shared" si="340"/>
        <v/>
      </c>
      <c r="CI28" s="98" t="str">
        <f t="shared" si="341"/>
        <v/>
      </c>
      <c r="CJ28" s="98" t="str">
        <f t="shared" si="342"/>
        <v/>
      </c>
      <c r="CK28" s="98" t="str">
        <f t="shared" si="343"/>
        <v/>
      </c>
      <c r="CL28" s="98" t="str">
        <f t="shared" si="344"/>
        <v/>
      </c>
      <c r="CM28" s="98" t="str">
        <f t="shared" si="345"/>
        <v/>
      </c>
      <c r="CN28" s="98" t="str">
        <f t="shared" si="143"/>
        <v/>
      </c>
      <c r="CO28" s="98" t="str">
        <f t="shared" si="144"/>
        <v/>
      </c>
      <c r="CP28" s="98" t="str">
        <f t="shared" si="145"/>
        <v/>
      </c>
      <c r="CQ28" s="98" t="str">
        <f t="shared" si="146"/>
        <v/>
      </c>
      <c r="CR28" s="98" t="str">
        <f t="shared" si="147"/>
        <v/>
      </c>
      <c r="CS28" s="98" t="str">
        <f t="shared" si="148"/>
        <v/>
      </c>
      <c r="CT28" s="98" t="str">
        <f t="shared" si="149"/>
        <v/>
      </c>
      <c r="CU28" s="98" t="str">
        <f t="shared" si="150"/>
        <v/>
      </c>
      <c r="CV28" s="98" t="str">
        <f t="shared" si="151"/>
        <v/>
      </c>
      <c r="CW28" s="98" t="str">
        <f t="shared" si="152"/>
        <v/>
      </c>
      <c r="CX28" s="98" t="str">
        <f t="shared" si="153"/>
        <v/>
      </c>
      <c r="CY28" s="98" t="str">
        <f t="shared" si="154"/>
        <v/>
      </c>
      <c r="CZ28" s="98" t="str">
        <f t="shared" si="155"/>
        <v/>
      </c>
      <c r="DA28" s="98" t="str">
        <f t="shared" si="156"/>
        <v/>
      </c>
      <c r="DB28" s="98" t="str">
        <f t="shared" si="157"/>
        <v/>
      </c>
      <c r="DC28" s="98" t="str">
        <f t="shared" si="158"/>
        <v/>
      </c>
      <c r="DD28" s="98" t="str">
        <f t="shared" si="159"/>
        <v/>
      </c>
      <c r="DE28" s="98" t="str">
        <f t="shared" si="160"/>
        <v/>
      </c>
      <c r="DF28" s="98" t="str">
        <f t="shared" si="161"/>
        <v/>
      </c>
      <c r="DG28" s="98" t="str">
        <f t="shared" si="162"/>
        <v/>
      </c>
      <c r="DH28" s="98" t="str">
        <f t="shared" si="163"/>
        <v/>
      </c>
      <c r="DI28" s="98" t="str">
        <f t="shared" si="164"/>
        <v/>
      </c>
      <c r="DJ28" s="98" t="str">
        <f t="shared" si="165"/>
        <v/>
      </c>
      <c r="DK28" s="98" t="str">
        <f t="shared" si="166"/>
        <v/>
      </c>
      <c r="DL28" s="98" t="str">
        <f t="shared" si="167"/>
        <v/>
      </c>
      <c r="DM28" s="98" t="str">
        <f t="shared" si="168"/>
        <v/>
      </c>
      <c r="DN28" s="98" t="str">
        <f t="shared" si="169"/>
        <v/>
      </c>
    </row>
    <row r="29" spans="1:118" ht="13.5" customHeight="1">
      <c r="A29" s="1397">
        <f t="shared" si="83"/>
        <v>20</v>
      </c>
      <c r="B29" s="1398"/>
      <c r="C29" s="1399"/>
      <c r="D29" s="1400"/>
      <c r="E29" s="1401"/>
      <c r="F29" s="427"/>
      <c r="G29" s="1395"/>
      <c r="H29" s="1396"/>
      <c r="I29" s="1395"/>
      <c r="J29" s="1396"/>
      <c r="K29" s="1399"/>
      <c r="L29" s="1401"/>
      <c r="M29" s="1399"/>
      <c r="N29" s="1401"/>
      <c r="O29" s="1406"/>
      <c r="P29" s="1407"/>
      <c r="Q29" s="1399"/>
      <c r="R29" s="1401"/>
      <c r="S29" s="1402"/>
      <c r="T29" s="1474"/>
      <c r="U29" s="1404" t="str">
        <f t="shared" si="84"/>
        <v/>
      </c>
      <c r="V29" s="1405"/>
      <c r="W29" s="1405"/>
      <c r="X29" s="1405"/>
      <c r="Y29" s="1405"/>
      <c r="Z29" s="1405"/>
      <c r="AA29" s="98" t="str">
        <f t="shared" si="0"/>
        <v/>
      </c>
      <c r="AB29" s="94" t="str">
        <f t="shared" si="85"/>
        <v/>
      </c>
      <c r="AC29" s="94" t="str">
        <f t="shared" si="86"/>
        <v/>
      </c>
      <c r="AD29" s="94" t="str">
        <f t="shared" si="87"/>
        <v/>
      </c>
      <c r="AE29" s="98" t="str">
        <f t="shared" si="88"/>
        <v>○</v>
      </c>
      <c r="AF29" s="98" t="str">
        <f t="shared" si="89"/>
        <v/>
      </c>
      <c r="AG29" s="98" t="str">
        <f t="shared" si="90"/>
        <v/>
      </c>
      <c r="AH29" s="98" t="str">
        <f t="shared" si="91"/>
        <v/>
      </c>
      <c r="AI29" s="98" t="str">
        <f t="shared" si="92"/>
        <v/>
      </c>
      <c r="AJ29" s="98" t="str">
        <f t="shared" si="93"/>
        <v/>
      </c>
      <c r="AK29" s="98" t="str">
        <f t="shared" si="94"/>
        <v/>
      </c>
      <c r="AL29" s="98" t="str">
        <f t="shared" si="95"/>
        <v/>
      </c>
      <c r="AM29" s="98" t="str">
        <f t="shared" si="96"/>
        <v/>
      </c>
      <c r="AN29" s="98" t="str">
        <f t="shared" si="97"/>
        <v/>
      </c>
      <c r="AO29" s="98" t="str">
        <f t="shared" si="98"/>
        <v/>
      </c>
      <c r="AP29" s="98" t="str">
        <f t="shared" si="99"/>
        <v/>
      </c>
      <c r="AQ29" s="98" t="str">
        <f t="shared" si="100"/>
        <v/>
      </c>
      <c r="AR29" s="98" t="str">
        <f t="shared" si="101"/>
        <v/>
      </c>
      <c r="AS29" s="98" t="str">
        <f t="shared" si="102"/>
        <v/>
      </c>
      <c r="AT29" s="98" t="str">
        <f t="shared" si="103"/>
        <v/>
      </c>
      <c r="AU29" s="98" t="str">
        <f t="shared" si="104"/>
        <v/>
      </c>
      <c r="AV29" s="98" t="str">
        <f t="shared" si="105"/>
        <v/>
      </c>
      <c r="AW29" s="98" t="str">
        <f t="shared" si="106"/>
        <v/>
      </c>
      <c r="AX29" s="98" t="str">
        <f t="shared" si="107"/>
        <v/>
      </c>
      <c r="AY29" s="98" t="str">
        <f t="shared" si="108"/>
        <v/>
      </c>
      <c r="AZ29" s="98" t="str">
        <f t="shared" si="109"/>
        <v/>
      </c>
      <c r="BA29" s="98" t="str">
        <f t="shared" si="110"/>
        <v/>
      </c>
      <c r="BB29" s="98" t="str">
        <f t="shared" si="111"/>
        <v/>
      </c>
      <c r="BC29" s="98" t="str">
        <f t="shared" si="112"/>
        <v/>
      </c>
      <c r="BD29" s="98" t="str">
        <f t="shared" si="113"/>
        <v/>
      </c>
      <c r="BE29" s="98" t="str">
        <f t="shared" si="114"/>
        <v/>
      </c>
      <c r="BF29" s="98" t="str">
        <f t="shared" si="115"/>
        <v/>
      </c>
      <c r="BG29" s="98" t="str">
        <f t="shared" si="116"/>
        <v/>
      </c>
      <c r="BH29" s="98" t="str">
        <f t="shared" si="117"/>
        <v/>
      </c>
      <c r="BI29" s="98" t="str">
        <f t="shared" si="118"/>
        <v/>
      </c>
      <c r="BJ29" s="98" t="str">
        <f t="shared" si="119"/>
        <v/>
      </c>
      <c r="BK29" s="98" t="str">
        <f t="shared" si="120"/>
        <v/>
      </c>
      <c r="BL29" s="98" t="str">
        <f t="shared" si="121"/>
        <v/>
      </c>
      <c r="BM29" s="98" t="str">
        <f t="shared" si="122"/>
        <v/>
      </c>
      <c r="BN29" s="98" t="str">
        <f t="shared" si="123"/>
        <v/>
      </c>
      <c r="BO29" s="98" t="str">
        <f t="shared" si="124"/>
        <v/>
      </c>
      <c r="BP29" s="98" t="str">
        <f t="shared" si="125"/>
        <v/>
      </c>
      <c r="BQ29" s="98" t="str">
        <f t="shared" si="126"/>
        <v/>
      </c>
      <c r="BR29" s="98" t="str">
        <f t="shared" si="127"/>
        <v/>
      </c>
      <c r="BS29" s="98" t="str">
        <f t="shared" si="128"/>
        <v/>
      </c>
      <c r="BT29" s="98" t="str">
        <f t="shared" si="129"/>
        <v/>
      </c>
      <c r="BU29" s="98" t="str">
        <f t="shared" si="130"/>
        <v/>
      </c>
      <c r="BV29" s="98" t="str">
        <f t="shared" si="131"/>
        <v/>
      </c>
      <c r="BW29" s="98" t="str">
        <f t="shared" si="132"/>
        <v/>
      </c>
      <c r="BX29" s="98" t="str">
        <f t="shared" si="133"/>
        <v/>
      </c>
      <c r="BY29" s="98" t="str">
        <f t="shared" si="134"/>
        <v/>
      </c>
      <c r="BZ29" s="98" t="str">
        <f t="shared" si="135"/>
        <v/>
      </c>
      <c r="CA29" s="98" t="str">
        <f t="shared" si="136"/>
        <v/>
      </c>
      <c r="CB29" s="98" t="str">
        <f t="shared" si="137"/>
        <v/>
      </c>
      <c r="CC29" s="98" t="str">
        <f t="shared" si="138"/>
        <v/>
      </c>
      <c r="CD29" s="98" t="str">
        <f t="shared" si="139"/>
        <v/>
      </c>
      <c r="CE29" s="98" t="str">
        <f t="shared" si="140"/>
        <v/>
      </c>
      <c r="CF29" s="98" t="str">
        <f t="shared" si="141"/>
        <v/>
      </c>
      <c r="CG29" s="98" t="str">
        <f t="shared" si="142"/>
        <v/>
      </c>
      <c r="CH29" s="98" t="str">
        <f t="shared" si="340"/>
        <v/>
      </c>
      <c r="CI29" s="98" t="str">
        <f t="shared" si="341"/>
        <v/>
      </c>
      <c r="CJ29" s="98" t="str">
        <f t="shared" si="342"/>
        <v/>
      </c>
      <c r="CK29" s="98" t="str">
        <f t="shared" si="343"/>
        <v/>
      </c>
      <c r="CL29" s="98" t="str">
        <f t="shared" si="344"/>
        <v/>
      </c>
      <c r="CM29" s="98" t="str">
        <f t="shared" si="345"/>
        <v/>
      </c>
      <c r="CN29" s="98" t="str">
        <f t="shared" si="143"/>
        <v/>
      </c>
      <c r="CO29" s="98" t="str">
        <f t="shared" si="144"/>
        <v/>
      </c>
      <c r="CP29" s="98" t="str">
        <f t="shared" si="145"/>
        <v/>
      </c>
      <c r="CQ29" s="98" t="str">
        <f t="shared" si="146"/>
        <v/>
      </c>
      <c r="CR29" s="98" t="str">
        <f t="shared" si="147"/>
        <v/>
      </c>
      <c r="CS29" s="98" t="str">
        <f t="shared" si="148"/>
        <v/>
      </c>
      <c r="CT29" s="98" t="str">
        <f t="shared" si="149"/>
        <v/>
      </c>
      <c r="CU29" s="98" t="str">
        <f t="shared" si="150"/>
        <v/>
      </c>
      <c r="CV29" s="98" t="str">
        <f t="shared" si="151"/>
        <v/>
      </c>
      <c r="CW29" s="98" t="str">
        <f t="shared" si="152"/>
        <v/>
      </c>
      <c r="CX29" s="98" t="str">
        <f t="shared" si="153"/>
        <v/>
      </c>
      <c r="CY29" s="98" t="str">
        <f t="shared" si="154"/>
        <v/>
      </c>
      <c r="CZ29" s="98" t="str">
        <f t="shared" si="155"/>
        <v/>
      </c>
      <c r="DA29" s="98" t="str">
        <f t="shared" si="156"/>
        <v/>
      </c>
      <c r="DB29" s="98" t="str">
        <f t="shared" si="157"/>
        <v/>
      </c>
      <c r="DC29" s="98" t="str">
        <f t="shared" si="158"/>
        <v/>
      </c>
      <c r="DD29" s="98" t="str">
        <f t="shared" si="159"/>
        <v/>
      </c>
      <c r="DE29" s="98" t="str">
        <f t="shared" si="160"/>
        <v/>
      </c>
      <c r="DF29" s="98" t="str">
        <f t="shared" si="161"/>
        <v/>
      </c>
      <c r="DG29" s="98" t="str">
        <f t="shared" si="162"/>
        <v/>
      </c>
      <c r="DH29" s="98" t="str">
        <f t="shared" si="163"/>
        <v/>
      </c>
      <c r="DI29" s="98" t="str">
        <f t="shared" si="164"/>
        <v/>
      </c>
      <c r="DJ29" s="98" t="str">
        <f t="shared" si="165"/>
        <v/>
      </c>
      <c r="DK29" s="98" t="str">
        <f t="shared" si="166"/>
        <v/>
      </c>
      <c r="DL29" s="98" t="str">
        <f t="shared" si="167"/>
        <v/>
      </c>
      <c r="DM29" s="98" t="str">
        <f t="shared" si="168"/>
        <v/>
      </c>
      <c r="DN29" s="98" t="str">
        <f t="shared" si="169"/>
        <v/>
      </c>
    </row>
    <row r="30" spans="1:118" ht="13.5" customHeight="1">
      <c r="A30" s="1397">
        <f t="shared" si="83"/>
        <v>21</v>
      </c>
      <c r="B30" s="1398"/>
      <c r="C30" s="1399"/>
      <c r="D30" s="1400"/>
      <c r="E30" s="1401"/>
      <c r="F30" s="427"/>
      <c r="G30" s="1395"/>
      <c r="H30" s="1396"/>
      <c r="I30" s="1395"/>
      <c r="J30" s="1396"/>
      <c r="K30" s="1399"/>
      <c r="L30" s="1401"/>
      <c r="M30" s="1399"/>
      <c r="N30" s="1401"/>
      <c r="O30" s="1406"/>
      <c r="P30" s="1407"/>
      <c r="Q30" s="1399"/>
      <c r="R30" s="1401"/>
      <c r="S30" s="1402"/>
      <c r="T30" s="1474"/>
      <c r="U30" s="1404" t="str">
        <f t="shared" si="84"/>
        <v/>
      </c>
      <c r="V30" s="1405"/>
      <c r="W30" s="1405"/>
      <c r="X30" s="1405"/>
      <c r="Y30" s="1405"/>
      <c r="Z30" s="1405"/>
      <c r="AA30" s="98" t="str">
        <f t="shared" si="0"/>
        <v/>
      </c>
      <c r="AB30" s="94" t="str">
        <f t="shared" si="85"/>
        <v/>
      </c>
      <c r="AC30" s="94" t="str">
        <f t="shared" si="86"/>
        <v/>
      </c>
      <c r="AD30" s="94" t="str">
        <f t="shared" si="87"/>
        <v/>
      </c>
      <c r="AE30" s="98" t="str">
        <f t="shared" si="88"/>
        <v>○</v>
      </c>
      <c r="AF30" s="98" t="str">
        <f t="shared" si="89"/>
        <v/>
      </c>
      <c r="AG30" s="98" t="str">
        <f t="shared" si="90"/>
        <v/>
      </c>
      <c r="AH30" s="98" t="str">
        <f t="shared" si="91"/>
        <v/>
      </c>
      <c r="AI30" s="98" t="str">
        <f t="shared" si="92"/>
        <v/>
      </c>
      <c r="AJ30" s="98" t="str">
        <f t="shared" si="93"/>
        <v/>
      </c>
      <c r="AK30" s="98" t="str">
        <f t="shared" si="94"/>
        <v/>
      </c>
      <c r="AL30" s="98" t="str">
        <f t="shared" si="95"/>
        <v/>
      </c>
      <c r="AM30" s="98" t="str">
        <f t="shared" si="96"/>
        <v/>
      </c>
      <c r="AN30" s="98" t="str">
        <f t="shared" si="97"/>
        <v/>
      </c>
      <c r="AO30" s="98" t="str">
        <f t="shared" si="98"/>
        <v/>
      </c>
      <c r="AP30" s="98" t="str">
        <f t="shared" si="99"/>
        <v/>
      </c>
      <c r="AQ30" s="98" t="str">
        <f t="shared" si="100"/>
        <v/>
      </c>
      <c r="AR30" s="98" t="str">
        <f t="shared" si="101"/>
        <v/>
      </c>
      <c r="AS30" s="98" t="str">
        <f t="shared" si="102"/>
        <v/>
      </c>
      <c r="AT30" s="98" t="str">
        <f t="shared" si="103"/>
        <v/>
      </c>
      <c r="AU30" s="98" t="str">
        <f t="shared" si="104"/>
        <v/>
      </c>
      <c r="AV30" s="98" t="str">
        <f t="shared" si="105"/>
        <v/>
      </c>
      <c r="AW30" s="98" t="str">
        <f t="shared" si="106"/>
        <v/>
      </c>
      <c r="AX30" s="98" t="str">
        <f t="shared" si="107"/>
        <v/>
      </c>
      <c r="AY30" s="98" t="str">
        <f t="shared" si="108"/>
        <v/>
      </c>
      <c r="AZ30" s="98" t="str">
        <f t="shared" si="109"/>
        <v/>
      </c>
      <c r="BA30" s="98" t="str">
        <f t="shared" si="110"/>
        <v/>
      </c>
      <c r="BB30" s="98" t="str">
        <f t="shared" si="111"/>
        <v/>
      </c>
      <c r="BC30" s="98" t="str">
        <f t="shared" si="112"/>
        <v/>
      </c>
      <c r="BD30" s="98" t="str">
        <f t="shared" si="113"/>
        <v/>
      </c>
      <c r="BE30" s="98" t="str">
        <f t="shared" si="114"/>
        <v/>
      </c>
      <c r="BF30" s="98" t="str">
        <f t="shared" si="115"/>
        <v/>
      </c>
      <c r="BG30" s="98" t="str">
        <f t="shared" si="116"/>
        <v/>
      </c>
      <c r="BH30" s="98" t="str">
        <f t="shared" si="117"/>
        <v/>
      </c>
      <c r="BI30" s="98" t="str">
        <f t="shared" si="118"/>
        <v/>
      </c>
      <c r="BJ30" s="98" t="str">
        <f t="shared" si="119"/>
        <v/>
      </c>
      <c r="BK30" s="98" t="str">
        <f t="shared" si="120"/>
        <v/>
      </c>
      <c r="BL30" s="98" t="str">
        <f t="shared" si="121"/>
        <v/>
      </c>
      <c r="BM30" s="98" t="str">
        <f t="shared" si="122"/>
        <v/>
      </c>
      <c r="BN30" s="98" t="str">
        <f t="shared" si="123"/>
        <v/>
      </c>
      <c r="BO30" s="98" t="str">
        <f t="shared" si="124"/>
        <v/>
      </c>
      <c r="BP30" s="98" t="str">
        <f t="shared" si="125"/>
        <v/>
      </c>
      <c r="BQ30" s="98" t="str">
        <f t="shared" si="126"/>
        <v/>
      </c>
      <c r="BR30" s="98" t="str">
        <f t="shared" si="127"/>
        <v/>
      </c>
      <c r="BS30" s="98" t="str">
        <f t="shared" si="128"/>
        <v/>
      </c>
      <c r="BT30" s="98" t="str">
        <f t="shared" si="129"/>
        <v/>
      </c>
      <c r="BU30" s="98" t="str">
        <f t="shared" si="130"/>
        <v/>
      </c>
      <c r="BV30" s="98" t="str">
        <f t="shared" si="131"/>
        <v/>
      </c>
      <c r="BW30" s="98" t="str">
        <f t="shared" si="132"/>
        <v/>
      </c>
      <c r="BX30" s="98" t="str">
        <f t="shared" si="133"/>
        <v/>
      </c>
      <c r="BY30" s="98" t="str">
        <f t="shared" si="134"/>
        <v/>
      </c>
      <c r="BZ30" s="98" t="str">
        <f t="shared" si="135"/>
        <v/>
      </c>
      <c r="CA30" s="98" t="str">
        <f t="shared" si="136"/>
        <v/>
      </c>
      <c r="CB30" s="98" t="str">
        <f t="shared" si="137"/>
        <v/>
      </c>
      <c r="CC30" s="98" t="str">
        <f t="shared" si="138"/>
        <v/>
      </c>
      <c r="CD30" s="98" t="str">
        <f t="shared" si="139"/>
        <v/>
      </c>
      <c r="CE30" s="98" t="str">
        <f t="shared" si="140"/>
        <v/>
      </c>
      <c r="CF30" s="98" t="str">
        <f t="shared" si="141"/>
        <v/>
      </c>
      <c r="CG30" s="98" t="str">
        <f t="shared" si="142"/>
        <v/>
      </c>
      <c r="CH30" s="98" t="str">
        <f t="shared" si="340"/>
        <v/>
      </c>
      <c r="CI30" s="98" t="str">
        <f t="shared" si="341"/>
        <v/>
      </c>
      <c r="CJ30" s="98" t="str">
        <f t="shared" si="342"/>
        <v/>
      </c>
      <c r="CK30" s="98" t="str">
        <f t="shared" si="343"/>
        <v/>
      </c>
      <c r="CL30" s="98" t="str">
        <f t="shared" si="344"/>
        <v/>
      </c>
      <c r="CM30" s="98" t="str">
        <f t="shared" si="345"/>
        <v/>
      </c>
      <c r="CN30" s="98" t="str">
        <f t="shared" si="143"/>
        <v/>
      </c>
      <c r="CO30" s="98" t="str">
        <f t="shared" si="144"/>
        <v/>
      </c>
      <c r="CP30" s="98" t="str">
        <f t="shared" si="145"/>
        <v/>
      </c>
      <c r="CQ30" s="98" t="str">
        <f t="shared" si="146"/>
        <v/>
      </c>
      <c r="CR30" s="98" t="str">
        <f t="shared" si="147"/>
        <v/>
      </c>
      <c r="CS30" s="98" t="str">
        <f t="shared" si="148"/>
        <v/>
      </c>
      <c r="CT30" s="98" t="str">
        <f t="shared" si="149"/>
        <v/>
      </c>
      <c r="CU30" s="98" t="str">
        <f t="shared" si="150"/>
        <v/>
      </c>
      <c r="CV30" s="98" t="str">
        <f t="shared" si="151"/>
        <v/>
      </c>
      <c r="CW30" s="98" t="str">
        <f t="shared" si="152"/>
        <v/>
      </c>
      <c r="CX30" s="98" t="str">
        <f t="shared" si="153"/>
        <v/>
      </c>
      <c r="CY30" s="98" t="str">
        <f t="shared" si="154"/>
        <v/>
      </c>
      <c r="CZ30" s="98" t="str">
        <f t="shared" si="155"/>
        <v/>
      </c>
      <c r="DA30" s="98" t="str">
        <f t="shared" si="156"/>
        <v/>
      </c>
      <c r="DB30" s="98" t="str">
        <f t="shared" si="157"/>
        <v/>
      </c>
      <c r="DC30" s="98" t="str">
        <f t="shared" si="158"/>
        <v/>
      </c>
      <c r="DD30" s="98" t="str">
        <f t="shared" si="159"/>
        <v/>
      </c>
      <c r="DE30" s="98" t="str">
        <f t="shared" si="160"/>
        <v/>
      </c>
      <c r="DF30" s="98" t="str">
        <f t="shared" si="161"/>
        <v/>
      </c>
      <c r="DG30" s="98" t="str">
        <f t="shared" si="162"/>
        <v/>
      </c>
      <c r="DH30" s="98" t="str">
        <f t="shared" si="163"/>
        <v/>
      </c>
      <c r="DI30" s="98" t="str">
        <f t="shared" si="164"/>
        <v/>
      </c>
      <c r="DJ30" s="98" t="str">
        <f t="shared" si="165"/>
        <v/>
      </c>
      <c r="DK30" s="98" t="str">
        <f t="shared" si="166"/>
        <v/>
      </c>
      <c r="DL30" s="98" t="str">
        <f t="shared" si="167"/>
        <v/>
      </c>
      <c r="DM30" s="98" t="str">
        <f t="shared" si="168"/>
        <v/>
      </c>
      <c r="DN30" s="98" t="str">
        <f t="shared" si="169"/>
        <v/>
      </c>
    </row>
    <row r="31" spans="1:118" ht="13.5" customHeight="1">
      <c r="A31" s="1397">
        <f t="shared" si="83"/>
        <v>22</v>
      </c>
      <c r="B31" s="1398"/>
      <c r="C31" s="1399"/>
      <c r="D31" s="1400"/>
      <c r="E31" s="1401"/>
      <c r="F31" s="427"/>
      <c r="G31" s="1395"/>
      <c r="H31" s="1396"/>
      <c r="I31" s="1395"/>
      <c r="J31" s="1396"/>
      <c r="K31" s="1399"/>
      <c r="L31" s="1401"/>
      <c r="M31" s="1399"/>
      <c r="N31" s="1401"/>
      <c r="O31" s="1406"/>
      <c r="P31" s="1407"/>
      <c r="Q31" s="1399"/>
      <c r="R31" s="1401"/>
      <c r="S31" s="1402"/>
      <c r="T31" s="1474"/>
      <c r="U31" s="1404" t="str">
        <f t="shared" si="84"/>
        <v/>
      </c>
      <c r="V31" s="1405"/>
      <c r="W31" s="1405"/>
      <c r="X31" s="1405"/>
      <c r="Y31" s="1405"/>
      <c r="Z31" s="1405"/>
      <c r="AA31" s="98" t="str">
        <f t="shared" si="0"/>
        <v/>
      </c>
      <c r="AB31" s="94" t="str">
        <f t="shared" si="85"/>
        <v/>
      </c>
      <c r="AC31" s="94" t="str">
        <f t="shared" si="86"/>
        <v/>
      </c>
      <c r="AD31" s="94" t="str">
        <f t="shared" si="87"/>
        <v/>
      </c>
      <c r="AE31" s="98" t="str">
        <f t="shared" si="88"/>
        <v>○</v>
      </c>
      <c r="AF31" s="98" t="str">
        <f t="shared" si="89"/>
        <v/>
      </c>
      <c r="AG31" s="98" t="str">
        <f t="shared" si="90"/>
        <v/>
      </c>
      <c r="AH31" s="98" t="str">
        <f t="shared" si="91"/>
        <v/>
      </c>
      <c r="AI31" s="98" t="str">
        <f t="shared" si="92"/>
        <v/>
      </c>
      <c r="AJ31" s="98" t="str">
        <f t="shared" si="93"/>
        <v/>
      </c>
      <c r="AK31" s="98" t="str">
        <f t="shared" si="94"/>
        <v/>
      </c>
      <c r="AL31" s="98" t="str">
        <f t="shared" si="95"/>
        <v/>
      </c>
      <c r="AM31" s="98" t="str">
        <f t="shared" si="96"/>
        <v/>
      </c>
      <c r="AN31" s="98" t="str">
        <f t="shared" si="97"/>
        <v/>
      </c>
      <c r="AO31" s="98" t="str">
        <f t="shared" si="98"/>
        <v/>
      </c>
      <c r="AP31" s="98" t="str">
        <f t="shared" si="99"/>
        <v/>
      </c>
      <c r="AQ31" s="98" t="str">
        <f t="shared" si="100"/>
        <v/>
      </c>
      <c r="AR31" s="98" t="str">
        <f t="shared" si="101"/>
        <v/>
      </c>
      <c r="AS31" s="98" t="str">
        <f t="shared" si="102"/>
        <v/>
      </c>
      <c r="AT31" s="98" t="str">
        <f t="shared" si="103"/>
        <v/>
      </c>
      <c r="AU31" s="98" t="str">
        <f t="shared" si="104"/>
        <v/>
      </c>
      <c r="AV31" s="98" t="str">
        <f t="shared" si="105"/>
        <v/>
      </c>
      <c r="AW31" s="98" t="str">
        <f t="shared" si="106"/>
        <v/>
      </c>
      <c r="AX31" s="98" t="str">
        <f t="shared" si="107"/>
        <v/>
      </c>
      <c r="AY31" s="98" t="str">
        <f t="shared" si="108"/>
        <v/>
      </c>
      <c r="AZ31" s="98" t="str">
        <f t="shared" si="109"/>
        <v/>
      </c>
      <c r="BA31" s="98" t="str">
        <f t="shared" si="110"/>
        <v/>
      </c>
      <c r="BB31" s="98" t="str">
        <f t="shared" si="111"/>
        <v/>
      </c>
      <c r="BC31" s="98" t="str">
        <f t="shared" si="112"/>
        <v/>
      </c>
      <c r="BD31" s="98" t="str">
        <f t="shared" si="113"/>
        <v/>
      </c>
      <c r="BE31" s="98" t="str">
        <f t="shared" si="114"/>
        <v/>
      </c>
      <c r="BF31" s="98" t="str">
        <f t="shared" si="115"/>
        <v/>
      </c>
      <c r="BG31" s="98" t="str">
        <f t="shared" si="116"/>
        <v/>
      </c>
      <c r="BH31" s="98" t="str">
        <f t="shared" si="117"/>
        <v/>
      </c>
      <c r="BI31" s="98" t="str">
        <f t="shared" si="118"/>
        <v/>
      </c>
      <c r="BJ31" s="98" t="str">
        <f t="shared" si="119"/>
        <v/>
      </c>
      <c r="BK31" s="98" t="str">
        <f t="shared" si="120"/>
        <v/>
      </c>
      <c r="BL31" s="98" t="str">
        <f t="shared" si="121"/>
        <v/>
      </c>
      <c r="BM31" s="98" t="str">
        <f t="shared" si="122"/>
        <v/>
      </c>
      <c r="BN31" s="98" t="str">
        <f t="shared" si="123"/>
        <v/>
      </c>
      <c r="BO31" s="98" t="str">
        <f t="shared" si="124"/>
        <v/>
      </c>
      <c r="BP31" s="98" t="str">
        <f t="shared" si="125"/>
        <v/>
      </c>
      <c r="BQ31" s="98" t="str">
        <f t="shared" si="126"/>
        <v/>
      </c>
      <c r="BR31" s="98" t="str">
        <f t="shared" si="127"/>
        <v/>
      </c>
      <c r="BS31" s="98" t="str">
        <f t="shared" si="128"/>
        <v/>
      </c>
      <c r="BT31" s="98" t="str">
        <f t="shared" si="129"/>
        <v/>
      </c>
      <c r="BU31" s="98" t="str">
        <f t="shared" si="130"/>
        <v/>
      </c>
      <c r="BV31" s="98" t="str">
        <f t="shared" si="131"/>
        <v/>
      </c>
      <c r="BW31" s="98" t="str">
        <f t="shared" si="132"/>
        <v/>
      </c>
      <c r="BX31" s="98" t="str">
        <f t="shared" si="133"/>
        <v/>
      </c>
      <c r="BY31" s="98" t="str">
        <f t="shared" si="134"/>
        <v/>
      </c>
      <c r="BZ31" s="98" t="str">
        <f t="shared" si="135"/>
        <v/>
      </c>
      <c r="CA31" s="98" t="str">
        <f t="shared" si="136"/>
        <v/>
      </c>
      <c r="CB31" s="98" t="str">
        <f t="shared" si="137"/>
        <v/>
      </c>
      <c r="CC31" s="98" t="str">
        <f t="shared" si="138"/>
        <v/>
      </c>
      <c r="CD31" s="98" t="str">
        <f t="shared" si="139"/>
        <v/>
      </c>
      <c r="CE31" s="98" t="str">
        <f t="shared" si="140"/>
        <v/>
      </c>
      <c r="CF31" s="98" t="str">
        <f t="shared" si="141"/>
        <v/>
      </c>
      <c r="CG31" s="98" t="str">
        <f t="shared" si="142"/>
        <v/>
      </c>
      <c r="CH31" s="98" t="str">
        <f t="shared" si="340"/>
        <v/>
      </c>
      <c r="CI31" s="98" t="str">
        <f t="shared" si="341"/>
        <v/>
      </c>
      <c r="CJ31" s="98" t="str">
        <f t="shared" si="342"/>
        <v/>
      </c>
      <c r="CK31" s="98" t="str">
        <f t="shared" si="343"/>
        <v/>
      </c>
      <c r="CL31" s="98" t="str">
        <f t="shared" si="344"/>
        <v/>
      </c>
      <c r="CM31" s="98" t="str">
        <f t="shared" si="345"/>
        <v/>
      </c>
      <c r="CN31" s="98" t="str">
        <f t="shared" si="143"/>
        <v/>
      </c>
      <c r="CO31" s="98" t="str">
        <f t="shared" si="144"/>
        <v/>
      </c>
      <c r="CP31" s="98" t="str">
        <f t="shared" si="145"/>
        <v/>
      </c>
      <c r="CQ31" s="98" t="str">
        <f t="shared" si="146"/>
        <v/>
      </c>
      <c r="CR31" s="98" t="str">
        <f t="shared" si="147"/>
        <v/>
      </c>
      <c r="CS31" s="98" t="str">
        <f t="shared" si="148"/>
        <v/>
      </c>
      <c r="CT31" s="98" t="str">
        <f t="shared" si="149"/>
        <v/>
      </c>
      <c r="CU31" s="98" t="str">
        <f t="shared" si="150"/>
        <v/>
      </c>
      <c r="CV31" s="98" t="str">
        <f t="shared" si="151"/>
        <v/>
      </c>
      <c r="CW31" s="98" t="str">
        <f t="shared" si="152"/>
        <v/>
      </c>
      <c r="CX31" s="98" t="str">
        <f t="shared" si="153"/>
        <v/>
      </c>
      <c r="CY31" s="98" t="str">
        <f t="shared" si="154"/>
        <v/>
      </c>
      <c r="CZ31" s="98" t="str">
        <f t="shared" si="155"/>
        <v/>
      </c>
      <c r="DA31" s="98" t="str">
        <f t="shared" si="156"/>
        <v/>
      </c>
      <c r="DB31" s="98" t="str">
        <f t="shared" si="157"/>
        <v/>
      </c>
      <c r="DC31" s="98" t="str">
        <f t="shared" si="158"/>
        <v/>
      </c>
      <c r="DD31" s="98" t="str">
        <f t="shared" si="159"/>
        <v/>
      </c>
      <c r="DE31" s="98" t="str">
        <f t="shared" si="160"/>
        <v/>
      </c>
      <c r="DF31" s="98" t="str">
        <f t="shared" si="161"/>
        <v/>
      </c>
      <c r="DG31" s="98" t="str">
        <f t="shared" si="162"/>
        <v/>
      </c>
      <c r="DH31" s="98" t="str">
        <f t="shared" si="163"/>
        <v/>
      </c>
      <c r="DI31" s="98" t="str">
        <f t="shared" si="164"/>
        <v/>
      </c>
      <c r="DJ31" s="98" t="str">
        <f t="shared" si="165"/>
        <v/>
      </c>
      <c r="DK31" s="98" t="str">
        <f t="shared" si="166"/>
        <v/>
      </c>
      <c r="DL31" s="98" t="str">
        <f t="shared" si="167"/>
        <v/>
      </c>
      <c r="DM31" s="98" t="str">
        <f t="shared" si="168"/>
        <v/>
      </c>
      <c r="DN31" s="98" t="str">
        <f t="shared" si="169"/>
        <v/>
      </c>
    </row>
    <row r="32" spans="1:118" ht="13.5" customHeight="1">
      <c r="A32" s="1397">
        <f t="shared" si="83"/>
        <v>23</v>
      </c>
      <c r="B32" s="1398"/>
      <c r="C32" s="1399"/>
      <c r="D32" s="1400"/>
      <c r="E32" s="1401"/>
      <c r="F32" s="427"/>
      <c r="G32" s="1395"/>
      <c r="H32" s="1396"/>
      <c r="I32" s="1395"/>
      <c r="J32" s="1396"/>
      <c r="K32" s="1399"/>
      <c r="L32" s="1401"/>
      <c r="M32" s="1399"/>
      <c r="N32" s="1401"/>
      <c r="O32" s="1406"/>
      <c r="P32" s="1407"/>
      <c r="Q32" s="1399"/>
      <c r="R32" s="1401"/>
      <c r="S32" s="1402"/>
      <c r="T32" s="1474"/>
      <c r="U32" s="1404" t="str">
        <f t="shared" si="84"/>
        <v/>
      </c>
      <c r="V32" s="1405"/>
      <c r="W32" s="1405"/>
      <c r="X32" s="1405"/>
      <c r="Y32" s="1405"/>
      <c r="Z32" s="1405"/>
      <c r="AA32" s="98" t="str">
        <f t="shared" si="0"/>
        <v/>
      </c>
      <c r="AB32" s="94" t="str">
        <f t="shared" si="85"/>
        <v/>
      </c>
      <c r="AC32" s="94" t="str">
        <f t="shared" si="86"/>
        <v/>
      </c>
      <c r="AD32" s="94" t="str">
        <f t="shared" si="87"/>
        <v/>
      </c>
      <c r="AE32" s="98" t="str">
        <f t="shared" si="88"/>
        <v>○</v>
      </c>
      <c r="AF32" s="98" t="str">
        <f t="shared" si="89"/>
        <v/>
      </c>
      <c r="AG32" s="98" t="str">
        <f t="shared" si="90"/>
        <v/>
      </c>
      <c r="AH32" s="98" t="str">
        <f t="shared" si="91"/>
        <v/>
      </c>
      <c r="AI32" s="98" t="str">
        <f t="shared" si="92"/>
        <v/>
      </c>
      <c r="AJ32" s="98" t="str">
        <f t="shared" si="93"/>
        <v/>
      </c>
      <c r="AK32" s="98" t="str">
        <f t="shared" si="94"/>
        <v/>
      </c>
      <c r="AL32" s="98" t="str">
        <f t="shared" si="95"/>
        <v/>
      </c>
      <c r="AM32" s="98" t="str">
        <f t="shared" si="96"/>
        <v/>
      </c>
      <c r="AN32" s="98" t="str">
        <f t="shared" si="97"/>
        <v/>
      </c>
      <c r="AO32" s="98" t="str">
        <f t="shared" si="98"/>
        <v/>
      </c>
      <c r="AP32" s="98" t="str">
        <f t="shared" si="99"/>
        <v/>
      </c>
      <c r="AQ32" s="98" t="str">
        <f t="shared" si="100"/>
        <v/>
      </c>
      <c r="AR32" s="98" t="str">
        <f t="shared" si="101"/>
        <v/>
      </c>
      <c r="AS32" s="98" t="str">
        <f t="shared" si="102"/>
        <v/>
      </c>
      <c r="AT32" s="98" t="str">
        <f t="shared" si="103"/>
        <v/>
      </c>
      <c r="AU32" s="98" t="str">
        <f t="shared" si="104"/>
        <v/>
      </c>
      <c r="AV32" s="98" t="str">
        <f t="shared" si="105"/>
        <v/>
      </c>
      <c r="AW32" s="98" t="str">
        <f t="shared" si="106"/>
        <v/>
      </c>
      <c r="AX32" s="98" t="str">
        <f t="shared" si="107"/>
        <v/>
      </c>
      <c r="AY32" s="98" t="str">
        <f t="shared" si="108"/>
        <v/>
      </c>
      <c r="AZ32" s="98" t="str">
        <f t="shared" si="109"/>
        <v/>
      </c>
      <c r="BA32" s="98" t="str">
        <f t="shared" si="110"/>
        <v/>
      </c>
      <c r="BB32" s="98" t="str">
        <f t="shared" si="111"/>
        <v/>
      </c>
      <c r="BC32" s="98" t="str">
        <f t="shared" si="112"/>
        <v/>
      </c>
      <c r="BD32" s="98" t="str">
        <f t="shared" si="113"/>
        <v/>
      </c>
      <c r="BE32" s="98" t="str">
        <f t="shared" si="114"/>
        <v/>
      </c>
      <c r="BF32" s="98" t="str">
        <f t="shared" si="115"/>
        <v/>
      </c>
      <c r="BG32" s="98" t="str">
        <f t="shared" si="116"/>
        <v/>
      </c>
      <c r="BH32" s="98" t="str">
        <f t="shared" si="117"/>
        <v/>
      </c>
      <c r="BI32" s="98" t="str">
        <f t="shared" si="118"/>
        <v/>
      </c>
      <c r="BJ32" s="98" t="str">
        <f t="shared" si="119"/>
        <v/>
      </c>
      <c r="BK32" s="98" t="str">
        <f t="shared" si="120"/>
        <v/>
      </c>
      <c r="BL32" s="98" t="str">
        <f t="shared" si="121"/>
        <v/>
      </c>
      <c r="BM32" s="98" t="str">
        <f t="shared" si="122"/>
        <v/>
      </c>
      <c r="BN32" s="98" t="str">
        <f t="shared" si="123"/>
        <v/>
      </c>
      <c r="BO32" s="98" t="str">
        <f t="shared" si="124"/>
        <v/>
      </c>
      <c r="BP32" s="98" t="str">
        <f t="shared" si="125"/>
        <v/>
      </c>
      <c r="BQ32" s="98" t="str">
        <f t="shared" si="126"/>
        <v/>
      </c>
      <c r="BR32" s="98" t="str">
        <f t="shared" si="127"/>
        <v/>
      </c>
      <c r="BS32" s="98" t="str">
        <f t="shared" si="128"/>
        <v/>
      </c>
      <c r="BT32" s="98" t="str">
        <f t="shared" si="129"/>
        <v/>
      </c>
      <c r="BU32" s="98" t="str">
        <f t="shared" si="130"/>
        <v/>
      </c>
      <c r="BV32" s="98" t="str">
        <f t="shared" si="131"/>
        <v/>
      </c>
      <c r="BW32" s="98" t="str">
        <f t="shared" si="132"/>
        <v/>
      </c>
      <c r="BX32" s="98" t="str">
        <f t="shared" si="133"/>
        <v/>
      </c>
      <c r="BY32" s="98" t="str">
        <f t="shared" si="134"/>
        <v/>
      </c>
      <c r="BZ32" s="98" t="str">
        <f t="shared" si="135"/>
        <v/>
      </c>
      <c r="CA32" s="98" t="str">
        <f t="shared" si="136"/>
        <v/>
      </c>
      <c r="CB32" s="98" t="str">
        <f t="shared" si="137"/>
        <v/>
      </c>
      <c r="CC32" s="98" t="str">
        <f t="shared" si="138"/>
        <v/>
      </c>
      <c r="CD32" s="98" t="str">
        <f t="shared" si="139"/>
        <v/>
      </c>
      <c r="CE32" s="98" t="str">
        <f t="shared" si="140"/>
        <v/>
      </c>
      <c r="CF32" s="98" t="str">
        <f t="shared" si="141"/>
        <v/>
      </c>
      <c r="CG32" s="98" t="str">
        <f t="shared" si="142"/>
        <v/>
      </c>
      <c r="CH32" s="98" t="str">
        <f t="shared" si="340"/>
        <v/>
      </c>
      <c r="CI32" s="98" t="str">
        <f t="shared" si="341"/>
        <v/>
      </c>
      <c r="CJ32" s="98" t="str">
        <f t="shared" si="342"/>
        <v/>
      </c>
      <c r="CK32" s="98" t="str">
        <f t="shared" si="343"/>
        <v/>
      </c>
      <c r="CL32" s="98" t="str">
        <f t="shared" si="344"/>
        <v/>
      </c>
      <c r="CM32" s="98" t="str">
        <f t="shared" si="345"/>
        <v/>
      </c>
      <c r="CN32" s="98" t="str">
        <f t="shared" si="143"/>
        <v/>
      </c>
      <c r="CO32" s="98" t="str">
        <f t="shared" si="144"/>
        <v/>
      </c>
      <c r="CP32" s="98" t="str">
        <f t="shared" si="145"/>
        <v/>
      </c>
      <c r="CQ32" s="98" t="str">
        <f t="shared" si="146"/>
        <v/>
      </c>
      <c r="CR32" s="98" t="str">
        <f t="shared" si="147"/>
        <v/>
      </c>
      <c r="CS32" s="98" t="str">
        <f t="shared" si="148"/>
        <v/>
      </c>
      <c r="CT32" s="98" t="str">
        <f t="shared" si="149"/>
        <v/>
      </c>
      <c r="CU32" s="98" t="str">
        <f t="shared" si="150"/>
        <v/>
      </c>
      <c r="CV32" s="98" t="str">
        <f t="shared" si="151"/>
        <v/>
      </c>
      <c r="CW32" s="98" t="str">
        <f t="shared" si="152"/>
        <v/>
      </c>
      <c r="CX32" s="98" t="str">
        <f t="shared" si="153"/>
        <v/>
      </c>
      <c r="CY32" s="98" t="str">
        <f t="shared" si="154"/>
        <v/>
      </c>
      <c r="CZ32" s="98" t="str">
        <f t="shared" si="155"/>
        <v/>
      </c>
      <c r="DA32" s="98" t="str">
        <f t="shared" si="156"/>
        <v/>
      </c>
      <c r="DB32" s="98" t="str">
        <f t="shared" si="157"/>
        <v/>
      </c>
      <c r="DC32" s="98" t="str">
        <f t="shared" si="158"/>
        <v/>
      </c>
      <c r="DD32" s="98" t="str">
        <f t="shared" si="159"/>
        <v/>
      </c>
      <c r="DE32" s="98" t="str">
        <f t="shared" si="160"/>
        <v/>
      </c>
      <c r="DF32" s="98" t="str">
        <f t="shared" si="161"/>
        <v/>
      </c>
      <c r="DG32" s="98" t="str">
        <f t="shared" si="162"/>
        <v/>
      </c>
      <c r="DH32" s="98" t="str">
        <f t="shared" si="163"/>
        <v/>
      </c>
      <c r="DI32" s="98" t="str">
        <f t="shared" si="164"/>
        <v/>
      </c>
      <c r="DJ32" s="98" t="str">
        <f t="shared" si="165"/>
        <v/>
      </c>
      <c r="DK32" s="98" t="str">
        <f t="shared" si="166"/>
        <v/>
      </c>
      <c r="DL32" s="98" t="str">
        <f t="shared" si="167"/>
        <v/>
      </c>
      <c r="DM32" s="98" t="str">
        <f t="shared" si="168"/>
        <v/>
      </c>
      <c r="DN32" s="98" t="str">
        <f t="shared" si="169"/>
        <v/>
      </c>
    </row>
    <row r="33" spans="1:118" ht="13.5" customHeight="1">
      <c r="A33" s="1397">
        <f t="shared" si="83"/>
        <v>24</v>
      </c>
      <c r="B33" s="1398"/>
      <c r="C33" s="1399"/>
      <c r="D33" s="1400"/>
      <c r="E33" s="1401"/>
      <c r="F33" s="427"/>
      <c r="G33" s="1395"/>
      <c r="H33" s="1396"/>
      <c r="I33" s="1395"/>
      <c r="J33" s="1396"/>
      <c r="K33" s="1399"/>
      <c r="L33" s="1401"/>
      <c r="M33" s="1399"/>
      <c r="N33" s="1401"/>
      <c r="O33" s="1406"/>
      <c r="P33" s="1407"/>
      <c r="Q33" s="1399"/>
      <c r="R33" s="1401"/>
      <c r="S33" s="1402"/>
      <c r="T33" s="1474"/>
      <c r="U33" s="1404" t="str">
        <f t="shared" si="84"/>
        <v/>
      </c>
      <c r="V33" s="1405"/>
      <c r="W33" s="1405"/>
      <c r="X33" s="1405"/>
      <c r="Y33" s="1405"/>
      <c r="Z33" s="1405"/>
      <c r="AA33" s="98" t="str">
        <f t="shared" si="0"/>
        <v/>
      </c>
      <c r="AB33" s="94" t="str">
        <f t="shared" si="85"/>
        <v/>
      </c>
      <c r="AC33" s="94" t="str">
        <f t="shared" si="86"/>
        <v/>
      </c>
      <c r="AD33" s="94" t="str">
        <f t="shared" si="87"/>
        <v/>
      </c>
      <c r="AE33" s="98" t="str">
        <f t="shared" si="88"/>
        <v>○</v>
      </c>
      <c r="AF33" s="98" t="str">
        <f t="shared" si="89"/>
        <v/>
      </c>
      <c r="AG33" s="98" t="str">
        <f t="shared" si="90"/>
        <v/>
      </c>
      <c r="AH33" s="98" t="str">
        <f t="shared" si="91"/>
        <v/>
      </c>
      <c r="AI33" s="98" t="str">
        <f t="shared" si="92"/>
        <v/>
      </c>
      <c r="AJ33" s="98" t="str">
        <f t="shared" si="93"/>
        <v/>
      </c>
      <c r="AK33" s="98" t="str">
        <f t="shared" si="94"/>
        <v/>
      </c>
      <c r="AL33" s="98" t="str">
        <f t="shared" si="95"/>
        <v/>
      </c>
      <c r="AM33" s="98" t="str">
        <f t="shared" si="96"/>
        <v/>
      </c>
      <c r="AN33" s="98" t="str">
        <f t="shared" si="97"/>
        <v/>
      </c>
      <c r="AO33" s="98" t="str">
        <f t="shared" si="98"/>
        <v/>
      </c>
      <c r="AP33" s="98" t="str">
        <f t="shared" si="99"/>
        <v/>
      </c>
      <c r="AQ33" s="98" t="str">
        <f t="shared" si="100"/>
        <v/>
      </c>
      <c r="AR33" s="98" t="str">
        <f t="shared" si="101"/>
        <v/>
      </c>
      <c r="AS33" s="98" t="str">
        <f t="shared" si="102"/>
        <v/>
      </c>
      <c r="AT33" s="98" t="str">
        <f t="shared" si="103"/>
        <v/>
      </c>
      <c r="AU33" s="98" t="str">
        <f t="shared" si="104"/>
        <v/>
      </c>
      <c r="AV33" s="98" t="str">
        <f t="shared" si="105"/>
        <v/>
      </c>
      <c r="AW33" s="98" t="str">
        <f t="shared" si="106"/>
        <v/>
      </c>
      <c r="AX33" s="98" t="str">
        <f t="shared" si="107"/>
        <v/>
      </c>
      <c r="AY33" s="98" t="str">
        <f t="shared" si="108"/>
        <v/>
      </c>
      <c r="AZ33" s="98" t="str">
        <f t="shared" si="109"/>
        <v/>
      </c>
      <c r="BA33" s="98" t="str">
        <f t="shared" si="110"/>
        <v/>
      </c>
      <c r="BB33" s="98" t="str">
        <f t="shared" si="111"/>
        <v/>
      </c>
      <c r="BC33" s="98" t="str">
        <f t="shared" si="112"/>
        <v/>
      </c>
      <c r="BD33" s="98" t="str">
        <f t="shared" si="113"/>
        <v/>
      </c>
      <c r="BE33" s="98" t="str">
        <f t="shared" si="114"/>
        <v/>
      </c>
      <c r="BF33" s="98" t="str">
        <f t="shared" si="115"/>
        <v/>
      </c>
      <c r="BG33" s="98" t="str">
        <f t="shared" si="116"/>
        <v/>
      </c>
      <c r="BH33" s="98" t="str">
        <f t="shared" si="117"/>
        <v/>
      </c>
      <c r="BI33" s="98" t="str">
        <f t="shared" si="118"/>
        <v/>
      </c>
      <c r="BJ33" s="98" t="str">
        <f t="shared" si="119"/>
        <v/>
      </c>
      <c r="BK33" s="98" t="str">
        <f t="shared" si="120"/>
        <v/>
      </c>
      <c r="BL33" s="98" t="str">
        <f t="shared" si="121"/>
        <v/>
      </c>
      <c r="BM33" s="98" t="str">
        <f t="shared" si="122"/>
        <v/>
      </c>
      <c r="BN33" s="98" t="str">
        <f t="shared" si="123"/>
        <v/>
      </c>
      <c r="BO33" s="98" t="str">
        <f t="shared" si="124"/>
        <v/>
      </c>
      <c r="BP33" s="98" t="str">
        <f t="shared" si="125"/>
        <v/>
      </c>
      <c r="BQ33" s="98" t="str">
        <f t="shared" si="126"/>
        <v/>
      </c>
      <c r="BR33" s="98" t="str">
        <f t="shared" si="127"/>
        <v/>
      </c>
      <c r="BS33" s="98" t="str">
        <f t="shared" si="128"/>
        <v/>
      </c>
      <c r="BT33" s="98" t="str">
        <f t="shared" si="129"/>
        <v/>
      </c>
      <c r="BU33" s="98" t="str">
        <f t="shared" si="130"/>
        <v/>
      </c>
      <c r="BV33" s="98" t="str">
        <f t="shared" si="131"/>
        <v/>
      </c>
      <c r="BW33" s="98" t="str">
        <f t="shared" si="132"/>
        <v/>
      </c>
      <c r="BX33" s="98" t="str">
        <f t="shared" si="133"/>
        <v/>
      </c>
      <c r="BY33" s="98" t="str">
        <f t="shared" si="134"/>
        <v/>
      </c>
      <c r="BZ33" s="98" t="str">
        <f t="shared" si="135"/>
        <v/>
      </c>
      <c r="CA33" s="98" t="str">
        <f t="shared" si="136"/>
        <v/>
      </c>
      <c r="CB33" s="98" t="str">
        <f t="shared" si="137"/>
        <v/>
      </c>
      <c r="CC33" s="98" t="str">
        <f t="shared" si="138"/>
        <v/>
      </c>
      <c r="CD33" s="98" t="str">
        <f t="shared" si="139"/>
        <v/>
      </c>
      <c r="CE33" s="98" t="str">
        <f t="shared" si="140"/>
        <v/>
      </c>
      <c r="CF33" s="98" t="str">
        <f t="shared" si="141"/>
        <v/>
      </c>
      <c r="CG33" s="98" t="str">
        <f t="shared" si="142"/>
        <v/>
      </c>
      <c r="CH33" s="98" t="str">
        <f t="shared" si="340"/>
        <v/>
      </c>
      <c r="CI33" s="98" t="str">
        <f t="shared" si="341"/>
        <v/>
      </c>
      <c r="CJ33" s="98" t="str">
        <f t="shared" si="342"/>
        <v/>
      </c>
      <c r="CK33" s="98" t="str">
        <f t="shared" si="343"/>
        <v/>
      </c>
      <c r="CL33" s="98" t="str">
        <f t="shared" si="344"/>
        <v/>
      </c>
      <c r="CM33" s="98" t="str">
        <f t="shared" si="345"/>
        <v/>
      </c>
      <c r="CN33" s="98" t="str">
        <f t="shared" si="143"/>
        <v/>
      </c>
      <c r="CO33" s="98" t="str">
        <f t="shared" si="144"/>
        <v/>
      </c>
      <c r="CP33" s="98" t="str">
        <f t="shared" si="145"/>
        <v/>
      </c>
      <c r="CQ33" s="98" t="str">
        <f t="shared" si="146"/>
        <v/>
      </c>
      <c r="CR33" s="98" t="str">
        <f t="shared" si="147"/>
        <v/>
      </c>
      <c r="CS33" s="98" t="str">
        <f t="shared" si="148"/>
        <v/>
      </c>
      <c r="CT33" s="98" t="str">
        <f t="shared" si="149"/>
        <v/>
      </c>
      <c r="CU33" s="98" t="str">
        <f t="shared" si="150"/>
        <v/>
      </c>
      <c r="CV33" s="98" t="str">
        <f t="shared" si="151"/>
        <v/>
      </c>
      <c r="CW33" s="98" t="str">
        <f t="shared" si="152"/>
        <v/>
      </c>
      <c r="CX33" s="98" t="str">
        <f t="shared" si="153"/>
        <v/>
      </c>
      <c r="CY33" s="98" t="str">
        <f t="shared" si="154"/>
        <v/>
      </c>
      <c r="CZ33" s="98" t="str">
        <f t="shared" si="155"/>
        <v/>
      </c>
      <c r="DA33" s="98" t="str">
        <f t="shared" si="156"/>
        <v/>
      </c>
      <c r="DB33" s="98" t="str">
        <f t="shared" si="157"/>
        <v/>
      </c>
      <c r="DC33" s="98" t="str">
        <f t="shared" si="158"/>
        <v/>
      </c>
      <c r="DD33" s="98" t="str">
        <f t="shared" si="159"/>
        <v/>
      </c>
      <c r="DE33" s="98" t="str">
        <f t="shared" si="160"/>
        <v/>
      </c>
      <c r="DF33" s="98" t="str">
        <f t="shared" si="161"/>
        <v/>
      </c>
      <c r="DG33" s="98" t="str">
        <f t="shared" si="162"/>
        <v/>
      </c>
      <c r="DH33" s="98" t="str">
        <f t="shared" si="163"/>
        <v/>
      </c>
      <c r="DI33" s="98" t="str">
        <f t="shared" si="164"/>
        <v/>
      </c>
      <c r="DJ33" s="98" t="str">
        <f t="shared" si="165"/>
        <v/>
      </c>
      <c r="DK33" s="98" t="str">
        <f t="shared" si="166"/>
        <v/>
      </c>
      <c r="DL33" s="98" t="str">
        <f t="shared" si="167"/>
        <v/>
      </c>
      <c r="DM33" s="98" t="str">
        <f t="shared" si="168"/>
        <v/>
      </c>
      <c r="DN33" s="98" t="str">
        <f t="shared" si="169"/>
        <v/>
      </c>
    </row>
    <row r="34" spans="1:118" ht="13.5" customHeight="1">
      <c r="A34" s="1397">
        <f t="shared" si="83"/>
        <v>25</v>
      </c>
      <c r="B34" s="1398"/>
      <c r="C34" s="1399"/>
      <c r="D34" s="1400"/>
      <c r="E34" s="1401"/>
      <c r="F34" s="427"/>
      <c r="G34" s="1395"/>
      <c r="H34" s="1396"/>
      <c r="I34" s="1395"/>
      <c r="J34" s="1396"/>
      <c r="K34" s="1399"/>
      <c r="L34" s="1401"/>
      <c r="M34" s="1399"/>
      <c r="N34" s="1401"/>
      <c r="O34" s="1406"/>
      <c r="P34" s="1407"/>
      <c r="Q34" s="1399"/>
      <c r="R34" s="1401"/>
      <c r="S34" s="1402"/>
      <c r="T34" s="1474"/>
      <c r="U34" s="1404" t="str">
        <f t="shared" si="84"/>
        <v/>
      </c>
      <c r="V34" s="1405"/>
      <c r="W34" s="1405"/>
      <c r="X34" s="1405"/>
      <c r="Y34" s="1405"/>
      <c r="Z34" s="1405"/>
      <c r="AA34" s="98" t="str">
        <f t="shared" si="0"/>
        <v/>
      </c>
      <c r="AB34" s="94" t="str">
        <f t="shared" si="85"/>
        <v/>
      </c>
      <c r="AC34" s="94" t="str">
        <f t="shared" si="86"/>
        <v/>
      </c>
      <c r="AD34" s="94" t="str">
        <f t="shared" si="87"/>
        <v/>
      </c>
      <c r="AE34" s="98" t="str">
        <f t="shared" si="88"/>
        <v>○</v>
      </c>
      <c r="AF34" s="98" t="str">
        <f t="shared" si="89"/>
        <v/>
      </c>
      <c r="AG34" s="98" t="str">
        <f t="shared" si="90"/>
        <v/>
      </c>
      <c r="AH34" s="98" t="str">
        <f t="shared" si="91"/>
        <v/>
      </c>
      <c r="AI34" s="98" t="str">
        <f t="shared" si="92"/>
        <v/>
      </c>
      <c r="AJ34" s="98" t="str">
        <f t="shared" si="93"/>
        <v/>
      </c>
      <c r="AK34" s="98" t="str">
        <f t="shared" si="94"/>
        <v/>
      </c>
      <c r="AL34" s="98" t="str">
        <f t="shared" si="95"/>
        <v/>
      </c>
      <c r="AM34" s="98" t="str">
        <f t="shared" si="96"/>
        <v/>
      </c>
      <c r="AN34" s="98" t="str">
        <f t="shared" si="97"/>
        <v/>
      </c>
      <c r="AO34" s="98" t="str">
        <f t="shared" si="98"/>
        <v/>
      </c>
      <c r="AP34" s="98" t="str">
        <f t="shared" si="99"/>
        <v/>
      </c>
      <c r="AQ34" s="98" t="str">
        <f t="shared" si="100"/>
        <v/>
      </c>
      <c r="AR34" s="98" t="str">
        <f t="shared" si="101"/>
        <v/>
      </c>
      <c r="AS34" s="98" t="str">
        <f t="shared" si="102"/>
        <v/>
      </c>
      <c r="AT34" s="98" t="str">
        <f t="shared" si="103"/>
        <v/>
      </c>
      <c r="AU34" s="98" t="str">
        <f t="shared" si="104"/>
        <v/>
      </c>
      <c r="AV34" s="98" t="str">
        <f t="shared" si="105"/>
        <v/>
      </c>
      <c r="AW34" s="98" t="str">
        <f t="shared" si="106"/>
        <v/>
      </c>
      <c r="AX34" s="98" t="str">
        <f t="shared" si="107"/>
        <v/>
      </c>
      <c r="AY34" s="98" t="str">
        <f t="shared" si="108"/>
        <v/>
      </c>
      <c r="AZ34" s="98" t="str">
        <f t="shared" si="109"/>
        <v/>
      </c>
      <c r="BA34" s="98" t="str">
        <f t="shared" si="110"/>
        <v/>
      </c>
      <c r="BB34" s="98" t="str">
        <f t="shared" si="111"/>
        <v/>
      </c>
      <c r="BC34" s="98" t="str">
        <f t="shared" si="112"/>
        <v/>
      </c>
      <c r="BD34" s="98" t="str">
        <f t="shared" si="113"/>
        <v/>
      </c>
      <c r="BE34" s="98" t="str">
        <f t="shared" si="114"/>
        <v/>
      </c>
      <c r="BF34" s="98" t="str">
        <f t="shared" si="115"/>
        <v/>
      </c>
      <c r="BG34" s="98" t="str">
        <f t="shared" si="116"/>
        <v/>
      </c>
      <c r="BH34" s="98" t="str">
        <f t="shared" si="117"/>
        <v/>
      </c>
      <c r="BI34" s="98" t="str">
        <f t="shared" si="118"/>
        <v/>
      </c>
      <c r="BJ34" s="98" t="str">
        <f t="shared" si="119"/>
        <v/>
      </c>
      <c r="BK34" s="98" t="str">
        <f t="shared" si="120"/>
        <v/>
      </c>
      <c r="BL34" s="98" t="str">
        <f t="shared" si="121"/>
        <v/>
      </c>
      <c r="BM34" s="98" t="str">
        <f t="shared" si="122"/>
        <v/>
      </c>
      <c r="BN34" s="98" t="str">
        <f t="shared" si="123"/>
        <v/>
      </c>
      <c r="BO34" s="98" t="str">
        <f t="shared" si="124"/>
        <v/>
      </c>
      <c r="BP34" s="98" t="str">
        <f t="shared" si="125"/>
        <v/>
      </c>
      <c r="BQ34" s="98" t="str">
        <f t="shared" si="126"/>
        <v/>
      </c>
      <c r="BR34" s="98" t="str">
        <f t="shared" si="127"/>
        <v/>
      </c>
      <c r="BS34" s="98" t="str">
        <f t="shared" si="128"/>
        <v/>
      </c>
      <c r="BT34" s="98" t="str">
        <f t="shared" si="129"/>
        <v/>
      </c>
      <c r="BU34" s="98" t="str">
        <f t="shared" si="130"/>
        <v/>
      </c>
      <c r="BV34" s="98" t="str">
        <f t="shared" si="131"/>
        <v/>
      </c>
      <c r="BW34" s="98" t="str">
        <f t="shared" si="132"/>
        <v/>
      </c>
      <c r="BX34" s="98" t="str">
        <f t="shared" si="133"/>
        <v/>
      </c>
      <c r="BY34" s="98" t="str">
        <f t="shared" si="134"/>
        <v/>
      </c>
      <c r="BZ34" s="98" t="str">
        <f t="shared" si="135"/>
        <v/>
      </c>
      <c r="CA34" s="98" t="str">
        <f t="shared" si="136"/>
        <v/>
      </c>
      <c r="CB34" s="98" t="str">
        <f t="shared" si="137"/>
        <v/>
      </c>
      <c r="CC34" s="98" t="str">
        <f t="shared" si="138"/>
        <v/>
      </c>
      <c r="CD34" s="98" t="str">
        <f t="shared" si="139"/>
        <v/>
      </c>
      <c r="CE34" s="98" t="str">
        <f t="shared" si="140"/>
        <v/>
      </c>
      <c r="CF34" s="98" t="str">
        <f t="shared" si="141"/>
        <v/>
      </c>
      <c r="CG34" s="98" t="str">
        <f t="shared" si="142"/>
        <v/>
      </c>
      <c r="CH34" s="98" t="str">
        <f t="shared" si="340"/>
        <v/>
      </c>
      <c r="CI34" s="98" t="str">
        <f t="shared" si="341"/>
        <v/>
      </c>
      <c r="CJ34" s="98" t="str">
        <f t="shared" si="342"/>
        <v/>
      </c>
      <c r="CK34" s="98" t="str">
        <f t="shared" si="343"/>
        <v/>
      </c>
      <c r="CL34" s="98" t="str">
        <f t="shared" si="344"/>
        <v/>
      </c>
      <c r="CM34" s="98" t="str">
        <f t="shared" si="345"/>
        <v/>
      </c>
      <c r="CN34" s="98" t="str">
        <f t="shared" si="143"/>
        <v/>
      </c>
      <c r="CO34" s="98" t="str">
        <f t="shared" si="144"/>
        <v/>
      </c>
      <c r="CP34" s="98" t="str">
        <f t="shared" si="145"/>
        <v/>
      </c>
      <c r="CQ34" s="98" t="str">
        <f t="shared" si="146"/>
        <v/>
      </c>
      <c r="CR34" s="98" t="str">
        <f t="shared" si="147"/>
        <v/>
      </c>
      <c r="CS34" s="98" t="str">
        <f t="shared" si="148"/>
        <v/>
      </c>
      <c r="CT34" s="98" t="str">
        <f t="shared" si="149"/>
        <v/>
      </c>
      <c r="CU34" s="98" t="str">
        <f t="shared" si="150"/>
        <v/>
      </c>
      <c r="CV34" s="98" t="str">
        <f t="shared" si="151"/>
        <v/>
      </c>
      <c r="CW34" s="98" t="str">
        <f t="shared" si="152"/>
        <v/>
      </c>
      <c r="CX34" s="98" t="str">
        <f t="shared" si="153"/>
        <v/>
      </c>
      <c r="CY34" s="98" t="str">
        <f t="shared" si="154"/>
        <v/>
      </c>
      <c r="CZ34" s="98" t="str">
        <f t="shared" si="155"/>
        <v/>
      </c>
      <c r="DA34" s="98" t="str">
        <f t="shared" si="156"/>
        <v/>
      </c>
      <c r="DB34" s="98" t="str">
        <f t="shared" si="157"/>
        <v/>
      </c>
      <c r="DC34" s="98" t="str">
        <f t="shared" si="158"/>
        <v/>
      </c>
      <c r="DD34" s="98" t="str">
        <f t="shared" si="159"/>
        <v/>
      </c>
      <c r="DE34" s="98" t="str">
        <f t="shared" si="160"/>
        <v/>
      </c>
      <c r="DF34" s="98" t="str">
        <f t="shared" si="161"/>
        <v/>
      </c>
      <c r="DG34" s="98" t="str">
        <f t="shared" si="162"/>
        <v/>
      </c>
      <c r="DH34" s="98" t="str">
        <f t="shared" si="163"/>
        <v/>
      </c>
      <c r="DI34" s="98" t="str">
        <f t="shared" si="164"/>
        <v/>
      </c>
      <c r="DJ34" s="98" t="str">
        <f t="shared" si="165"/>
        <v/>
      </c>
      <c r="DK34" s="98" t="str">
        <f t="shared" si="166"/>
        <v/>
      </c>
      <c r="DL34" s="98" t="str">
        <f t="shared" si="167"/>
        <v/>
      </c>
      <c r="DM34" s="98" t="str">
        <f t="shared" si="168"/>
        <v/>
      </c>
      <c r="DN34" s="98" t="str">
        <f t="shared" si="169"/>
        <v/>
      </c>
    </row>
    <row r="35" spans="1:118" ht="13.5" customHeight="1">
      <c r="A35" s="1397">
        <f t="shared" si="83"/>
        <v>26</v>
      </c>
      <c r="B35" s="1398"/>
      <c r="C35" s="1399"/>
      <c r="D35" s="1400"/>
      <c r="E35" s="1401"/>
      <c r="F35" s="427"/>
      <c r="G35" s="1395"/>
      <c r="H35" s="1396"/>
      <c r="I35" s="1395"/>
      <c r="J35" s="1396"/>
      <c r="K35" s="1399"/>
      <c r="L35" s="1401"/>
      <c r="M35" s="1399"/>
      <c r="N35" s="1401"/>
      <c r="O35" s="1406"/>
      <c r="P35" s="1407"/>
      <c r="Q35" s="1399"/>
      <c r="R35" s="1401"/>
      <c r="S35" s="1402"/>
      <c r="T35" s="1474"/>
      <c r="U35" s="1404" t="str">
        <f t="shared" si="84"/>
        <v/>
      </c>
      <c r="V35" s="1405"/>
      <c r="W35" s="1405"/>
      <c r="X35" s="1405"/>
      <c r="Y35" s="1405"/>
      <c r="Z35" s="1405"/>
      <c r="AA35" s="98" t="str">
        <f t="shared" si="0"/>
        <v/>
      </c>
      <c r="AB35" s="94" t="str">
        <f t="shared" si="85"/>
        <v/>
      </c>
      <c r="AC35" s="94" t="str">
        <f t="shared" si="86"/>
        <v/>
      </c>
      <c r="AD35" s="94" t="str">
        <f t="shared" si="87"/>
        <v/>
      </c>
      <c r="AE35" s="98" t="str">
        <f t="shared" si="88"/>
        <v>○</v>
      </c>
      <c r="AF35" s="98" t="str">
        <f t="shared" si="89"/>
        <v/>
      </c>
      <c r="AG35" s="98" t="str">
        <f t="shared" si="90"/>
        <v/>
      </c>
      <c r="AH35" s="98" t="str">
        <f t="shared" si="91"/>
        <v/>
      </c>
      <c r="AI35" s="98" t="str">
        <f t="shared" si="92"/>
        <v/>
      </c>
      <c r="AJ35" s="98" t="str">
        <f t="shared" si="93"/>
        <v/>
      </c>
      <c r="AK35" s="98" t="str">
        <f t="shared" si="94"/>
        <v/>
      </c>
      <c r="AL35" s="98" t="str">
        <f t="shared" si="95"/>
        <v/>
      </c>
      <c r="AM35" s="98" t="str">
        <f t="shared" si="96"/>
        <v/>
      </c>
      <c r="AN35" s="98" t="str">
        <f t="shared" si="97"/>
        <v/>
      </c>
      <c r="AO35" s="98" t="str">
        <f t="shared" si="98"/>
        <v/>
      </c>
      <c r="AP35" s="98" t="str">
        <f t="shared" si="99"/>
        <v/>
      </c>
      <c r="AQ35" s="98" t="str">
        <f t="shared" si="100"/>
        <v/>
      </c>
      <c r="AR35" s="98" t="str">
        <f t="shared" si="101"/>
        <v/>
      </c>
      <c r="AS35" s="98" t="str">
        <f t="shared" si="102"/>
        <v/>
      </c>
      <c r="AT35" s="98" t="str">
        <f t="shared" si="103"/>
        <v/>
      </c>
      <c r="AU35" s="98" t="str">
        <f t="shared" si="104"/>
        <v/>
      </c>
      <c r="AV35" s="98" t="str">
        <f t="shared" si="105"/>
        <v/>
      </c>
      <c r="AW35" s="98" t="str">
        <f t="shared" si="106"/>
        <v/>
      </c>
      <c r="AX35" s="98" t="str">
        <f t="shared" si="107"/>
        <v/>
      </c>
      <c r="AY35" s="98" t="str">
        <f t="shared" si="108"/>
        <v/>
      </c>
      <c r="AZ35" s="98" t="str">
        <f t="shared" si="109"/>
        <v/>
      </c>
      <c r="BA35" s="98" t="str">
        <f t="shared" si="110"/>
        <v/>
      </c>
      <c r="BB35" s="98" t="str">
        <f t="shared" si="111"/>
        <v/>
      </c>
      <c r="BC35" s="98" t="str">
        <f t="shared" si="112"/>
        <v/>
      </c>
      <c r="BD35" s="98" t="str">
        <f t="shared" si="113"/>
        <v/>
      </c>
      <c r="BE35" s="98" t="str">
        <f t="shared" si="114"/>
        <v/>
      </c>
      <c r="BF35" s="98" t="str">
        <f t="shared" si="115"/>
        <v/>
      </c>
      <c r="BG35" s="98" t="str">
        <f t="shared" si="116"/>
        <v/>
      </c>
      <c r="BH35" s="98" t="str">
        <f t="shared" si="117"/>
        <v/>
      </c>
      <c r="BI35" s="98" t="str">
        <f t="shared" si="118"/>
        <v/>
      </c>
      <c r="BJ35" s="98" t="str">
        <f t="shared" si="119"/>
        <v/>
      </c>
      <c r="BK35" s="98" t="str">
        <f t="shared" si="120"/>
        <v/>
      </c>
      <c r="BL35" s="98" t="str">
        <f t="shared" si="121"/>
        <v/>
      </c>
      <c r="BM35" s="98" t="str">
        <f t="shared" si="122"/>
        <v/>
      </c>
      <c r="BN35" s="98" t="str">
        <f t="shared" si="123"/>
        <v/>
      </c>
      <c r="BO35" s="98" t="str">
        <f t="shared" si="124"/>
        <v/>
      </c>
      <c r="BP35" s="98" t="str">
        <f t="shared" si="125"/>
        <v/>
      </c>
      <c r="BQ35" s="98" t="str">
        <f t="shared" si="126"/>
        <v/>
      </c>
      <c r="BR35" s="98" t="str">
        <f t="shared" si="127"/>
        <v/>
      </c>
      <c r="BS35" s="98" t="str">
        <f t="shared" si="128"/>
        <v/>
      </c>
      <c r="BT35" s="98" t="str">
        <f t="shared" si="129"/>
        <v/>
      </c>
      <c r="BU35" s="98" t="str">
        <f t="shared" si="130"/>
        <v/>
      </c>
      <c r="BV35" s="98" t="str">
        <f t="shared" si="131"/>
        <v/>
      </c>
      <c r="BW35" s="98" t="str">
        <f t="shared" si="132"/>
        <v/>
      </c>
      <c r="BX35" s="98" t="str">
        <f t="shared" si="133"/>
        <v/>
      </c>
      <c r="BY35" s="98" t="str">
        <f t="shared" si="134"/>
        <v/>
      </c>
      <c r="BZ35" s="98" t="str">
        <f t="shared" si="135"/>
        <v/>
      </c>
      <c r="CA35" s="98" t="str">
        <f t="shared" si="136"/>
        <v/>
      </c>
      <c r="CB35" s="98" t="str">
        <f t="shared" si="137"/>
        <v/>
      </c>
      <c r="CC35" s="98" t="str">
        <f t="shared" si="138"/>
        <v/>
      </c>
      <c r="CD35" s="98" t="str">
        <f t="shared" si="139"/>
        <v/>
      </c>
      <c r="CE35" s="98" t="str">
        <f t="shared" si="140"/>
        <v/>
      </c>
      <c r="CF35" s="98" t="str">
        <f t="shared" si="141"/>
        <v/>
      </c>
      <c r="CG35" s="98" t="str">
        <f t="shared" si="142"/>
        <v/>
      </c>
      <c r="CH35" s="98" t="str">
        <f t="shared" si="340"/>
        <v/>
      </c>
      <c r="CI35" s="98" t="str">
        <f t="shared" si="341"/>
        <v/>
      </c>
      <c r="CJ35" s="98" t="str">
        <f t="shared" si="342"/>
        <v/>
      </c>
      <c r="CK35" s="98" t="str">
        <f t="shared" si="343"/>
        <v/>
      </c>
      <c r="CL35" s="98" t="str">
        <f t="shared" si="344"/>
        <v/>
      </c>
      <c r="CM35" s="98" t="str">
        <f t="shared" si="345"/>
        <v/>
      </c>
      <c r="CN35" s="98" t="str">
        <f t="shared" si="143"/>
        <v/>
      </c>
      <c r="CO35" s="98" t="str">
        <f t="shared" si="144"/>
        <v/>
      </c>
      <c r="CP35" s="98" t="str">
        <f t="shared" si="145"/>
        <v/>
      </c>
      <c r="CQ35" s="98" t="str">
        <f t="shared" si="146"/>
        <v/>
      </c>
      <c r="CR35" s="98" t="str">
        <f t="shared" si="147"/>
        <v/>
      </c>
      <c r="CS35" s="98" t="str">
        <f t="shared" si="148"/>
        <v/>
      </c>
      <c r="CT35" s="98" t="str">
        <f t="shared" si="149"/>
        <v/>
      </c>
      <c r="CU35" s="98" t="str">
        <f t="shared" si="150"/>
        <v/>
      </c>
      <c r="CV35" s="98" t="str">
        <f t="shared" si="151"/>
        <v/>
      </c>
      <c r="CW35" s="98" t="str">
        <f t="shared" si="152"/>
        <v/>
      </c>
      <c r="CX35" s="98" t="str">
        <f t="shared" si="153"/>
        <v/>
      </c>
      <c r="CY35" s="98" t="str">
        <f t="shared" si="154"/>
        <v/>
      </c>
      <c r="CZ35" s="98" t="str">
        <f t="shared" si="155"/>
        <v/>
      </c>
      <c r="DA35" s="98" t="str">
        <f t="shared" si="156"/>
        <v/>
      </c>
      <c r="DB35" s="98" t="str">
        <f t="shared" si="157"/>
        <v/>
      </c>
      <c r="DC35" s="98" t="str">
        <f t="shared" si="158"/>
        <v/>
      </c>
      <c r="DD35" s="98" t="str">
        <f t="shared" si="159"/>
        <v/>
      </c>
      <c r="DE35" s="98" t="str">
        <f t="shared" si="160"/>
        <v/>
      </c>
      <c r="DF35" s="98" t="str">
        <f t="shared" si="161"/>
        <v/>
      </c>
      <c r="DG35" s="98" t="str">
        <f t="shared" si="162"/>
        <v/>
      </c>
      <c r="DH35" s="98" t="str">
        <f t="shared" si="163"/>
        <v/>
      </c>
      <c r="DI35" s="98" t="str">
        <f t="shared" si="164"/>
        <v/>
      </c>
      <c r="DJ35" s="98" t="str">
        <f t="shared" si="165"/>
        <v/>
      </c>
      <c r="DK35" s="98" t="str">
        <f t="shared" si="166"/>
        <v/>
      </c>
      <c r="DL35" s="98" t="str">
        <f t="shared" si="167"/>
        <v/>
      </c>
      <c r="DM35" s="98" t="str">
        <f t="shared" si="168"/>
        <v/>
      </c>
      <c r="DN35" s="98" t="str">
        <f t="shared" si="169"/>
        <v/>
      </c>
    </row>
    <row r="36" spans="1:118" ht="13.5" customHeight="1">
      <c r="A36" s="1397">
        <f t="shared" si="83"/>
        <v>27</v>
      </c>
      <c r="B36" s="1398"/>
      <c r="C36" s="1399"/>
      <c r="D36" s="1400"/>
      <c r="E36" s="1401"/>
      <c r="F36" s="427"/>
      <c r="G36" s="1395"/>
      <c r="H36" s="1396"/>
      <c r="I36" s="1395"/>
      <c r="J36" s="1396"/>
      <c r="K36" s="1399"/>
      <c r="L36" s="1401"/>
      <c r="M36" s="1399"/>
      <c r="N36" s="1401"/>
      <c r="O36" s="1406"/>
      <c r="P36" s="1407"/>
      <c r="Q36" s="1399"/>
      <c r="R36" s="1401"/>
      <c r="S36" s="1402"/>
      <c r="T36" s="1474"/>
      <c r="U36" s="1404" t="str">
        <f t="shared" si="84"/>
        <v/>
      </c>
      <c r="V36" s="1405"/>
      <c r="W36" s="1405"/>
      <c r="X36" s="1405"/>
      <c r="Y36" s="1405"/>
      <c r="Z36" s="1405"/>
      <c r="AA36" s="98" t="str">
        <f t="shared" si="0"/>
        <v/>
      </c>
      <c r="AB36" s="94" t="str">
        <f t="shared" si="85"/>
        <v/>
      </c>
      <c r="AC36" s="94" t="str">
        <f t="shared" si="86"/>
        <v/>
      </c>
      <c r="AD36" s="94" t="str">
        <f t="shared" si="87"/>
        <v/>
      </c>
      <c r="AE36" s="98" t="str">
        <f t="shared" si="88"/>
        <v>○</v>
      </c>
      <c r="AF36" s="98" t="str">
        <f t="shared" si="89"/>
        <v/>
      </c>
      <c r="AG36" s="98" t="str">
        <f t="shared" si="90"/>
        <v/>
      </c>
      <c r="AH36" s="98" t="str">
        <f t="shared" si="91"/>
        <v/>
      </c>
      <c r="AI36" s="98" t="str">
        <f t="shared" si="92"/>
        <v/>
      </c>
      <c r="AJ36" s="98" t="str">
        <f t="shared" si="93"/>
        <v/>
      </c>
      <c r="AK36" s="98" t="str">
        <f t="shared" si="94"/>
        <v/>
      </c>
      <c r="AL36" s="98" t="str">
        <f t="shared" si="95"/>
        <v/>
      </c>
      <c r="AM36" s="98" t="str">
        <f t="shared" si="96"/>
        <v/>
      </c>
      <c r="AN36" s="98" t="str">
        <f t="shared" si="97"/>
        <v/>
      </c>
      <c r="AO36" s="98" t="str">
        <f t="shared" si="98"/>
        <v/>
      </c>
      <c r="AP36" s="98" t="str">
        <f t="shared" si="99"/>
        <v/>
      </c>
      <c r="AQ36" s="98" t="str">
        <f t="shared" si="100"/>
        <v/>
      </c>
      <c r="AR36" s="98" t="str">
        <f t="shared" si="101"/>
        <v/>
      </c>
      <c r="AS36" s="98" t="str">
        <f t="shared" si="102"/>
        <v/>
      </c>
      <c r="AT36" s="98" t="str">
        <f t="shared" si="103"/>
        <v/>
      </c>
      <c r="AU36" s="98" t="str">
        <f t="shared" si="104"/>
        <v/>
      </c>
      <c r="AV36" s="98" t="str">
        <f t="shared" si="105"/>
        <v/>
      </c>
      <c r="AW36" s="98" t="str">
        <f t="shared" si="106"/>
        <v/>
      </c>
      <c r="AX36" s="98" t="str">
        <f t="shared" si="107"/>
        <v/>
      </c>
      <c r="AY36" s="98" t="str">
        <f t="shared" si="108"/>
        <v/>
      </c>
      <c r="AZ36" s="98" t="str">
        <f t="shared" si="109"/>
        <v/>
      </c>
      <c r="BA36" s="98" t="str">
        <f t="shared" si="110"/>
        <v/>
      </c>
      <c r="BB36" s="98" t="str">
        <f t="shared" si="111"/>
        <v/>
      </c>
      <c r="BC36" s="98" t="str">
        <f t="shared" si="112"/>
        <v/>
      </c>
      <c r="BD36" s="98" t="str">
        <f t="shared" si="113"/>
        <v/>
      </c>
      <c r="BE36" s="98" t="str">
        <f t="shared" si="114"/>
        <v/>
      </c>
      <c r="BF36" s="98" t="str">
        <f t="shared" si="115"/>
        <v/>
      </c>
      <c r="BG36" s="98" t="str">
        <f t="shared" si="116"/>
        <v/>
      </c>
      <c r="BH36" s="98" t="str">
        <f t="shared" si="117"/>
        <v/>
      </c>
      <c r="BI36" s="98" t="str">
        <f t="shared" si="118"/>
        <v/>
      </c>
      <c r="BJ36" s="98" t="str">
        <f t="shared" si="119"/>
        <v/>
      </c>
      <c r="BK36" s="98" t="str">
        <f t="shared" si="120"/>
        <v/>
      </c>
      <c r="BL36" s="98" t="str">
        <f t="shared" si="121"/>
        <v/>
      </c>
      <c r="BM36" s="98" t="str">
        <f t="shared" si="122"/>
        <v/>
      </c>
      <c r="BN36" s="98" t="str">
        <f t="shared" si="123"/>
        <v/>
      </c>
      <c r="BO36" s="98" t="str">
        <f t="shared" si="124"/>
        <v/>
      </c>
      <c r="BP36" s="98" t="str">
        <f t="shared" si="125"/>
        <v/>
      </c>
      <c r="BQ36" s="98" t="str">
        <f t="shared" si="126"/>
        <v/>
      </c>
      <c r="BR36" s="98" t="str">
        <f t="shared" si="127"/>
        <v/>
      </c>
      <c r="BS36" s="98" t="str">
        <f t="shared" si="128"/>
        <v/>
      </c>
      <c r="BT36" s="98" t="str">
        <f t="shared" si="129"/>
        <v/>
      </c>
      <c r="BU36" s="98" t="str">
        <f t="shared" si="130"/>
        <v/>
      </c>
      <c r="BV36" s="98" t="str">
        <f t="shared" si="131"/>
        <v/>
      </c>
      <c r="BW36" s="98" t="str">
        <f t="shared" si="132"/>
        <v/>
      </c>
      <c r="BX36" s="98" t="str">
        <f t="shared" si="133"/>
        <v/>
      </c>
      <c r="BY36" s="98" t="str">
        <f t="shared" si="134"/>
        <v/>
      </c>
      <c r="BZ36" s="98" t="str">
        <f t="shared" si="135"/>
        <v/>
      </c>
      <c r="CA36" s="98" t="str">
        <f t="shared" si="136"/>
        <v/>
      </c>
      <c r="CB36" s="98" t="str">
        <f t="shared" si="137"/>
        <v/>
      </c>
      <c r="CC36" s="98" t="str">
        <f t="shared" si="138"/>
        <v/>
      </c>
      <c r="CD36" s="98" t="str">
        <f t="shared" si="139"/>
        <v/>
      </c>
      <c r="CE36" s="98" t="str">
        <f t="shared" si="140"/>
        <v/>
      </c>
      <c r="CF36" s="98" t="str">
        <f t="shared" si="141"/>
        <v/>
      </c>
      <c r="CG36" s="98" t="str">
        <f t="shared" si="142"/>
        <v/>
      </c>
      <c r="CH36" s="98" t="str">
        <f t="shared" si="340"/>
        <v/>
      </c>
      <c r="CI36" s="98" t="str">
        <f t="shared" si="341"/>
        <v/>
      </c>
      <c r="CJ36" s="98" t="str">
        <f t="shared" si="342"/>
        <v/>
      </c>
      <c r="CK36" s="98" t="str">
        <f t="shared" si="343"/>
        <v/>
      </c>
      <c r="CL36" s="98" t="str">
        <f t="shared" si="344"/>
        <v/>
      </c>
      <c r="CM36" s="98" t="str">
        <f t="shared" si="345"/>
        <v/>
      </c>
      <c r="CN36" s="98" t="str">
        <f t="shared" si="143"/>
        <v/>
      </c>
      <c r="CO36" s="98" t="str">
        <f t="shared" si="144"/>
        <v/>
      </c>
      <c r="CP36" s="98" t="str">
        <f t="shared" si="145"/>
        <v/>
      </c>
      <c r="CQ36" s="98" t="str">
        <f t="shared" si="146"/>
        <v/>
      </c>
      <c r="CR36" s="98" t="str">
        <f t="shared" si="147"/>
        <v/>
      </c>
      <c r="CS36" s="98" t="str">
        <f t="shared" si="148"/>
        <v/>
      </c>
      <c r="CT36" s="98" t="str">
        <f t="shared" si="149"/>
        <v/>
      </c>
      <c r="CU36" s="98" t="str">
        <f t="shared" si="150"/>
        <v/>
      </c>
      <c r="CV36" s="98" t="str">
        <f t="shared" si="151"/>
        <v/>
      </c>
      <c r="CW36" s="98" t="str">
        <f t="shared" si="152"/>
        <v/>
      </c>
      <c r="CX36" s="98" t="str">
        <f t="shared" si="153"/>
        <v/>
      </c>
      <c r="CY36" s="98" t="str">
        <f t="shared" si="154"/>
        <v/>
      </c>
      <c r="CZ36" s="98" t="str">
        <f t="shared" si="155"/>
        <v/>
      </c>
      <c r="DA36" s="98" t="str">
        <f t="shared" si="156"/>
        <v/>
      </c>
      <c r="DB36" s="98" t="str">
        <f t="shared" si="157"/>
        <v/>
      </c>
      <c r="DC36" s="98" t="str">
        <f t="shared" si="158"/>
        <v/>
      </c>
      <c r="DD36" s="98" t="str">
        <f t="shared" si="159"/>
        <v/>
      </c>
      <c r="DE36" s="98" t="str">
        <f t="shared" si="160"/>
        <v/>
      </c>
      <c r="DF36" s="98" t="str">
        <f t="shared" si="161"/>
        <v/>
      </c>
      <c r="DG36" s="98" t="str">
        <f t="shared" si="162"/>
        <v/>
      </c>
      <c r="DH36" s="98" t="str">
        <f t="shared" si="163"/>
        <v/>
      </c>
      <c r="DI36" s="98" t="str">
        <f t="shared" si="164"/>
        <v/>
      </c>
      <c r="DJ36" s="98" t="str">
        <f t="shared" si="165"/>
        <v/>
      </c>
      <c r="DK36" s="98" t="str">
        <f t="shared" si="166"/>
        <v/>
      </c>
      <c r="DL36" s="98" t="str">
        <f t="shared" si="167"/>
        <v/>
      </c>
      <c r="DM36" s="98" t="str">
        <f t="shared" si="168"/>
        <v/>
      </c>
      <c r="DN36" s="98" t="str">
        <f t="shared" si="169"/>
        <v/>
      </c>
    </row>
    <row r="37" spans="1:118" ht="13.5" customHeight="1">
      <c r="A37" s="1397">
        <f t="shared" si="83"/>
        <v>28</v>
      </c>
      <c r="B37" s="1398"/>
      <c r="C37" s="1399"/>
      <c r="D37" s="1400"/>
      <c r="E37" s="1401"/>
      <c r="F37" s="427"/>
      <c r="G37" s="1395"/>
      <c r="H37" s="1396"/>
      <c r="I37" s="1395"/>
      <c r="J37" s="1396"/>
      <c r="K37" s="1399"/>
      <c r="L37" s="1401"/>
      <c r="M37" s="1399"/>
      <c r="N37" s="1401"/>
      <c r="O37" s="1406"/>
      <c r="P37" s="1407"/>
      <c r="Q37" s="1399"/>
      <c r="R37" s="1401"/>
      <c r="S37" s="1402"/>
      <c r="T37" s="1474"/>
      <c r="U37" s="1404" t="str">
        <f t="shared" si="84"/>
        <v/>
      </c>
      <c r="V37" s="1405"/>
      <c r="W37" s="1405"/>
      <c r="X37" s="1405"/>
      <c r="Y37" s="1405"/>
      <c r="Z37" s="1405"/>
      <c r="AA37" s="98" t="str">
        <f t="shared" si="0"/>
        <v/>
      </c>
      <c r="AB37" s="94" t="str">
        <f t="shared" si="85"/>
        <v/>
      </c>
      <c r="AC37" s="94" t="str">
        <f t="shared" si="86"/>
        <v/>
      </c>
      <c r="AD37" s="94" t="str">
        <f t="shared" si="87"/>
        <v/>
      </c>
      <c r="AE37" s="98" t="str">
        <f t="shared" si="88"/>
        <v>○</v>
      </c>
      <c r="AF37" s="98" t="str">
        <f t="shared" si="89"/>
        <v/>
      </c>
      <c r="AG37" s="98" t="str">
        <f t="shared" si="90"/>
        <v/>
      </c>
      <c r="AH37" s="98" t="str">
        <f t="shared" si="91"/>
        <v/>
      </c>
      <c r="AI37" s="98" t="str">
        <f t="shared" si="92"/>
        <v/>
      </c>
      <c r="AJ37" s="98" t="str">
        <f t="shared" si="93"/>
        <v/>
      </c>
      <c r="AK37" s="98" t="str">
        <f t="shared" si="94"/>
        <v/>
      </c>
      <c r="AL37" s="98" t="str">
        <f t="shared" si="95"/>
        <v/>
      </c>
      <c r="AM37" s="98" t="str">
        <f t="shared" si="96"/>
        <v/>
      </c>
      <c r="AN37" s="98" t="str">
        <f t="shared" si="97"/>
        <v/>
      </c>
      <c r="AO37" s="98" t="str">
        <f t="shared" si="98"/>
        <v/>
      </c>
      <c r="AP37" s="98" t="str">
        <f t="shared" si="99"/>
        <v/>
      </c>
      <c r="AQ37" s="98" t="str">
        <f t="shared" si="100"/>
        <v/>
      </c>
      <c r="AR37" s="98" t="str">
        <f t="shared" si="101"/>
        <v/>
      </c>
      <c r="AS37" s="98" t="str">
        <f t="shared" si="102"/>
        <v/>
      </c>
      <c r="AT37" s="98" t="str">
        <f t="shared" si="103"/>
        <v/>
      </c>
      <c r="AU37" s="98" t="str">
        <f t="shared" si="104"/>
        <v/>
      </c>
      <c r="AV37" s="98" t="str">
        <f t="shared" si="105"/>
        <v/>
      </c>
      <c r="AW37" s="98" t="str">
        <f t="shared" si="106"/>
        <v/>
      </c>
      <c r="AX37" s="98" t="str">
        <f t="shared" si="107"/>
        <v/>
      </c>
      <c r="AY37" s="98" t="str">
        <f t="shared" si="108"/>
        <v/>
      </c>
      <c r="AZ37" s="98" t="str">
        <f t="shared" si="109"/>
        <v/>
      </c>
      <c r="BA37" s="98" t="str">
        <f t="shared" si="110"/>
        <v/>
      </c>
      <c r="BB37" s="98" t="str">
        <f t="shared" si="111"/>
        <v/>
      </c>
      <c r="BC37" s="98" t="str">
        <f t="shared" si="112"/>
        <v/>
      </c>
      <c r="BD37" s="98" t="str">
        <f t="shared" si="113"/>
        <v/>
      </c>
      <c r="BE37" s="98" t="str">
        <f t="shared" si="114"/>
        <v/>
      </c>
      <c r="BF37" s="98" t="str">
        <f t="shared" si="115"/>
        <v/>
      </c>
      <c r="BG37" s="98" t="str">
        <f t="shared" si="116"/>
        <v/>
      </c>
      <c r="BH37" s="98" t="str">
        <f t="shared" si="117"/>
        <v/>
      </c>
      <c r="BI37" s="98" t="str">
        <f t="shared" si="118"/>
        <v/>
      </c>
      <c r="BJ37" s="98" t="str">
        <f t="shared" si="119"/>
        <v/>
      </c>
      <c r="BK37" s="98" t="str">
        <f t="shared" si="120"/>
        <v/>
      </c>
      <c r="BL37" s="98" t="str">
        <f t="shared" si="121"/>
        <v/>
      </c>
      <c r="BM37" s="98" t="str">
        <f t="shared" si="122"/>
        <v/>
      </c>
      <c r="BN37" s="98" t="str">
        <f t="shared" si="123"/>
        <v/>
      </c>
      <c r="BO37" s="98" t="str">
        <f t="shared" si="124"/>
        <v/>
      </c>
      <c r="BP37" s="98" t="str">
        <f t="shared" si="125"/>
        <v/>
      </c>
      <c r="BQ37" s="98" t="str">
        <f t="shared" si="126"/>
        <v/>
      </c>
      <c r="BR37" s="98" t="str">
        <f t="shared" si="127"/>
        <v/>
      </c>
      <c r="BS37" s="98" t="str">
        <f t="shared" si="128"/>
        <v/>
      </c>
      <c r="BT37" s="98" t="str">
        <f t="shared" si="129"/>
        <v/>
      </c>
      <c r="BU37" s="98" t="str">
        <f t="shared" si="130"/>
        <v/>
      </c>
      <c r="BV37" s="98" t="str">
        <f t="shared" si="131"/>
        <v/>
      </c>
      <c r="BW37" s="98" t="str">
        <f t="shared" si="132"/>
        <v/>
      </c>
      <c r="BX37" s="98" t="str">
        <f t="shared" si="133"/>
        <v/>
      </c>
      <c r="BY37" s="98" t="str">
        <f t="shared" si="134"/>
        <v/>
      </c>
      <c r="BZ37" s="98" t="str">
        <f t="shared" si="135"/>
        <v/>
      </c>
      <c r="CA37" s="98" t="str">
        <f t="shared" si="136"/>
        <v/>
      </c>
      <c r="CB37" s="98" t="str">
        <f t="shared" si="137"/>
        <v/>
      </c>
      <c r="CC37" s="98" t="str">
        <f t="shared" si="138"/>
        <v/>
      </c>
      <c r="CD37" s="98" t="str">
        <f t="shared" si="139"/>
        <v/>
      </c>
      <c r="CE37" s="98" t="str">
        <f t="shared" si="140"/>
        <v/>
      </c>
      <c r="CF37" s="98" t="str">
        <f t="shared" si="141"/>
        <v/>
      </c>
      <c r="CG37" s="98" t="str">
        <f t="shared" si="142"/>
        <v/>
      </c>
      <c r="CH37" s="98" t="str">
        <f t="shared" si="340"/>
        <v/>
      </c>
      <c r="CI37" s="98" t="str">
        <f t="shared" si="341"/>
        <v/>
      </c>
      <c r="CJ37" s="98" t="str">
        <f t="shared" si="342"/>
        <v/>
      </c>
      <c r="CK37" s="98" t="str">
        <f t="shared" si="343"/>
        <v/>
      </c>
      <c r="CL37" s="98" t="str">
        <f t="shared" si="344"/>
        <v/>
      </c>
      <c r="CM37" s="98" t="str">
        <f t="shared" si="345"/>
        <v/>
      </c>
      <c r="CN37" s="98" t="str">
        <f t="shared" si="143"/>
        <v/>
      </c>
      <c r="CO37" s="98" t="str">
        <f t="shared" si="144"/>
        <v/>
      </c>
      <c r="CP37" s="98" t="str">
        <f t="shared" si="145"/>
        <v/>
      </c>
      <c r="CQ37" s="98" t="str">
        <f t="shared" si="146"/>
        <v/>
      </c>
      <c r="CR37" s="98" t="str">
        <f t="shared" si="147"/>
        <v/>
      </c>
      <c r="CS37" s="98" t="str">
        <f t="shared" si="148"/>
        <v/>
      </c>
      <c r="CT37" s="98" t="str">
        <f t="shared" si="149"/>
        <v/>
      </c>
      <c r="CU37" s="98" t="str">
        <f t="shared" si="150"/>
        <v/>
      </c>
      <c r="CV37" s="98" t="str">
        <f t="shared" si="151"/>
        <v/>
      </c>
      <c r="CW37" s="98" t="str">
        <f t="shared" si="152"/>
        <v/>
      </c>
      <c r="CX37" s="98" t="str">
        <f t="shared" si="153"/>
        <v/>
      </c>
      <c r="CY37" s="98" t="str">
        <f t="shared" si="154"/>
        <v/>
      </c>
      <c r="CZ37" s="98" t="str">
        <f t="shared" si="155"/>
        <v/>
      </c>
      <c r="DA37" s="98" t="str">
        <f t="shared" si="156"/>
        <v/>
      </c>
      <c r="DB37" s="98" t="str">
        <f t="shared" si="157"/>
        <v/>
      </c>
      <c r="DC37" s="98" t="str">
        <f t="shared" si="158"/>
        <v/>
      </c>
      <c r="DD37" s="98" t="str">
        <f t="shared" si="159"/>
        <v/>
      </c>
      <c r="DE37" s="98" t="str">
        <f t="shared" si="160"/>
        <v/>
      </c>
      <c r="DF37" s="98" t="str">
        <f t="shared" si="161"/>
        <v/>
      </c>
      <c r="DG37" s="98" t="str">
        <f t="shared" si="162"/>
        <v/>
      </c>
      <c r="DH37" s="98" t="str">
        <f t="shared" si="163"/>
        <v/>
      </c>
      <c r="DI37" s="98" t="str">
        <f t="shared" si="164"/>
        <v/>
      </c>
      <c r="DJ37" s="98" t="str">
        <f t="shared" si="165"/>
        <v/>
      </c>
      <c r="DK37" s="98" t="str">
        <f t="shared" si="166"/>
        <v/>
      </c>
      <c r="DL37" s="98" t="str">
        <f t="shared" si="167"/>
        <v/>
      </c>
      <c r="DM37" s="98" t="str">
        <f t="shared" si="168"/>
        <v/>
      </c>
      <c r="DN37" s="98" t="str">
        <f t="shared" si="169"/>
        <v/>
      </c>
    </row>
    <row r="38" spans="1:118" ht="13.5" customHeight="1">
      <c r="A38" s="1397">
        <f t="shared" si="83"/>
        <v>29</v>
      </c>
      <c r="B38" s="1398"/>
      <c r="C38" s="1399"/>
      <c r="D38" s="1400"/>
      <c r="E38" s="1401"/>
      <c r="F38" s="427"/>
      <c r="G38" s="1395"/>
      <c r="H38" s="1396"/>
      <c r="I38" s="1395"/>
      <c r="J38" s="1396"/>
      <c r="K38" s="1399"/>
      <c r="L38" s="1401"/>
      <c r="M38" s="1399"/>
      <c r="N38" s="1401"/>
      <c r="O38" s="1406"/>
      <c r="P38" s="1407"/>
      <c r="Q38" s="1399"/>
      <c r="R38" s="1401"/>
      <c r="S38" s="1402"/>
      <c r="T38" s="1474"/>
      <c r="U38" s="1404" t="str">
        <f t="shared" si="84"/>
        <v/>
      </c>
      <c r="V38" s="1405"/>
      <c r="W38" s="1405"/>
      <c r="X38" s="1405"/>
      <c r="Y38" s="1405"/>
      <c r="Z38" s="1405"/>
      <c r="AA38" s="98" t="str">
        <f t="shared" si="0"/>
        <v/>
      </c>
      <c r="AB38" s="94" t="str">
        <f t="shared" si="85"/>
        <v/>
      </c>
      <c r="AC38" s="94" t="str">
        <f t="shared" si="86"/>
        <v/>
      </c>
      <c r="AD38" s="94" t="str">
        <f t="shared" si="87"/>
        <v/>
      </c>
      <c r="AE38" s="98" t="str">
        <f t="shared" si="88"/>
        <v>○</v>
      </c>
      <c r="AF38" s="98" t="str">
        <f t="shared" si="89"/>
        <v/>
      </c>
      <c r="AG38" s="98" t="str">
        <f t="shared" si="90"/>
        <v/>
      </c>
      <c r="AH38" s="98" t="str">
        <f t="shared" si="91"/>
        <v/>
      </c>
      <c r="AI38" s="98" t="str">
        <f t="shared" si="92"/>
        <v/>
      </c>
      <c r="AJ38" s="98" t="str">
        <f t="shared" si="93"/>
        <v/>
      </c>
      <c r="AK38" s="98" t="str">
        <f t="shared" si="94"/>
        <v/>
      </c>
      <c r="AL38" s="98" t="str">
        <f t="shared" si="95"/>
        <v/>
      </c>
      <c r="AM38" s="98" t="str">
        <f t="shared" si="96"/>
        <v/>
      </c>
      <c r="AN38" s="98" t="str">
        <f t="shared" si="97"/>
        <v/>
      </c>
      <c r="AO38" s="98" t="str">
        <f t="shared" si="98"/>
        <v/>
      </c>
      <c r="AP38" s="98" t="str">
        <f t="shared" si="99"/>
        <v/>
      </c>
      <c r="AQ38" s="98" t="str">
        <f t="shared" si="100"/>
        <v/>
      </c>
      <c r="AR38" s="98" t="str">
        <f t="shared" si="101"/>
        <v/>
      </c>
      <c r="AS38" s="98" t="str">
        <f t="shared" si="102"/>
        <v/>
      </c>
      <c r="AT38" s="98" t="str">
        <f t="shared" si="103"/>
        <v/>
      </c>
      <c r="AU38" s="98" t="str">
        <f t="shared" si="104"/>
        <v/>
      </c>
      <c r="AV38" s="98" t="str">
        <f t="shared" si="105"/>
        <v/>
      </c>
      <c r="AW38" s="98" t="str">
        <f t="shared" si="106"/>
        <v/>
      </c>
      <c r="AX38" s="98" t="str">
        <f t="shared" si="107"/>
        <v/>
      </c>
      <c r="AY38" s="98" t="str">
        <f t="shared" si="108"/>
        <v/>
      </c>
      <c r="AZ38" s="98" t="str">
        <f t="shared" si="109"/>
        <v/>
      </c>
      <c r="BA38" s="98" t="str">
        <f t="shared" si="110"/>
        <v/>
      </c>
      <c r="BB38" s="98" t="str">
        <f t="shared" si="111"/>
        <v/>
      </c>
      <c r="BC38" s="98" t="str">
        <f t="shared" si="112"/>
        <v/>
      </c>
      <c r="BD38" s="98" t="str">
        <f t="shared" si="113"/>
        <v/>
      </c>
      <c r="BE38" s="98" t="str">
        <f t="shared" si="114"/>
        <v/>
      </c>
      <c r="BF38" s="98" t="str">
        <f t="shared" si="115"/>
        <v/>
      </c>
      <c r="BG38" s="98" t="str">
        <f t="shared" si="116"/>
        <v/>
      </c>
      <c r="BH38" s="98" t="str">
        <f t="shared" si="117"/>
        <v/>
      </c>
      <c r="BI38" s="98" t="str">
        <f t="shared" si="118"/>
        <v/>
      </c>
      <c r="BJ38" s="98" t="str">
        <f t="shared" si="119"/>
        <v/>
      </c>
      <c r="BK38" s="98" t="str">
        <f t="shared" si="120"/>
        <v/>
      </c>
      <c r="BL38" s="98" t="str">
        <f t="shared" si="121"/>
        <v/>
      </c>
      <c r="BM38" s="98" t="str">
        <f t="shared" si="122"/>
        <v/>
      </c>
      <c r="BN38" s="98" t="str">
        <f t="shared" si="123"/>
        <v/>
      </c>
      <c r="BO38" s="98" t="str">
        <f t="shared" si="124"/>
        <v/>
      </c>
      <c r="BP38" s="98" t="str">
        <f t="shared" si="125"/>
        <v/>
      </c>
      <c r="BQ38" s="98" t="str">
        <f t="shared" si="126"/>
        <v/>
      </c>
      <c r="BR38" s="98" t="str">
        <f t="shared" si="127"/>
        <v/>
      </c>
      <c r="BS38" s="98" t="str">
        <f t="shared" si="128"/>
        <v/>
      </c>
      <c r="BT38" s="98" t="str">
        <f t="shared" si="129"/>
        <v/>
      </c>
      <c r="BU38" s="98" t="str">
        <f t="shared" si="130"/>
        <v/>
      </c>
      <c r="BV38" s="98" t="str">
        <f t="shared" si="131"/>
        <v/>
      </c>
      <c r="BW38" s="98" t="str">
        <f t="shared" si="132"/>
        <v/>
      </c>
      <c r="BX38" s="98" t="str">
        <f t="shared" si="133"/>
        <v/>
      </c>
      <c r="BY38" s="98" t="str">
        <f t="shared" si="134"/>
        <v/>
      </c>
      <c r="BZ38" s="98" t="str">
        <f t="shared" si="135"/>
        <v/>
      </c>
      <c r="CA38" s="98" t="str">
        <f t="shared" si="136"/>
        <v/>
      </c>
      <c r="CB38" s="98" t="str">
        <f t="shared" si="137"/>
        <v/>
      </c>
      <c r="CC38" s="98" t="str">
        <f t="shared" si="138"/>
        <v/>
      </c>
      <c r="CD38" s="98" t="str">
        <f t="shared" si="139"/>
        <v/>
      </c>
      <c r="CE38" s="98" t="str">
        <f t="shared" si="140"/>
        <v/>
      </c>
      <c r="CF38" s="98" t="str">
        <f t="shared" si="141"/>
        <v/>
      </c>
      <c r="CG38" s="98" t="str">
        <f t="shared" si="142"/>
        <v/>
      </c>
      <c r="CH38" s="98" t="str">
        <f t="shared" si="340"/>
        <v/>
      </c>
      <c r="CI38" s="98" t="str">
        <f t="shared" si="341"/>
        <v/>
      </c>
      <c r="CJ38" s="98" t="str">
        <f t="shared" si="342"/>
        <v/>
      </c>
      <c r="CK38" s="98" t="str">
        <f t="shared" si="343"/>
        <v/>
      </c>
      <c r="CL38" s="98" t="str">
        <f t="shared" si="344"/>
        <v/>
      </c>
      <c r="CM38" s="98" t="str">
        <f t="shared" si="345"/>
        <v/>
      </c>
      <c r="CN38" s="98" t="str">
        <f t="shared" si="143"/>
        <v/>
      </c>
      <c r="CO38" s="98" t="str">
        <f t="shared" si="144"/>
        <v/>
      </c>
      <c r="CP38" s="98" t="str">
        <f t="shared" si="145"/>
        <v/>
      </c>
      <c r="CQ38" s="98" t="str">
        <f t="shared" si="146"/>
        <v/>
      </c>
      <c r="CR38" s="98" t="str">
        <f t="shared" si="147"/>
        <v/>
      </c>
      <c r="CS38" s="98" t="str">
        <f t="shared" si="148"/>
        <v/>
      </c>
      <c r="CT38" s="98" t="str">
        <f t="shared" si="149"/>
        <v/>
      </c>
      <c r="CU38" s="98" t="str">
        <f t="shared" si="150"/>
        <v/>
      </c>
      <c r="CV38" s="98" t="str">
        <f t="shared" si="151"/>
        <v/>
      </c>
      <c r="CW38" s="98" t="str">
        <f t="shared" si="152"/>
        <v/>
      </c>
      <c r="CX38" s="98" t="str">
        <f t="shared" si="153"/>
        <v/>
      </c>
      <c r="CY38" s="98" t="str">
        <f t="shared" si="154"/>
        <v/>
      </c>
      <c r="CZ38" s="98" t="str">
        <f t="shared" si="155"/>
        <v/>
      </c>
      <c r="DA38" s="98" t="str">
        <f t="shared" si="156"/>
        <v/>
      </c>
      <c r="DB38" s="98" t="str">
        <f t="shared" si="157"/>
        <v/>
      </c>
      <c r="DC38" s="98" t="str">
        <f t="shared" si="158"/>
        <v/>
      </c>
      <c r="DD38" s="98" t="str">
        <f t="shared" si="159"/>
        <v/>
      </c>
      <c r="DE38" s="98" t="str">
        <f t="shared" si="160"/>
        <v/>
      </c>
      <c r="DF38" s="98" t="str">
        <f t="shared" si="161"/>
        <v/>
      </c>
      <c r="DG38" s="98" t="str">
        <f t="shared" si="162"/>
        <v/>
      </c>
      <c r="DH38" s="98" t="str">
        <f t="shared" si="163"/>
        <v/>
      </c>
      <c r="DI38" s="98" t="str">
        <f t="shared" si="164"/>
        <v/>
      </c>
      <c r="DJ38" s="98" t="str">
        <f t="shared" si="165"/>
        <v/>
      </c>
      <c r="DK38" s="98" t="str">
        <f t="shared" si="166"/>
        <v/>
      </c>
      <c r="DL38" s="98" t="str">
        <f t="shared" si="167"/>
        <v/>
      </c>
      <c r="DM38" s="98" t="str">
        <f t="shared" si="168"/>
        <v/>
      </c>
      <c r="DN38" s="98" t="str">
        <f t="shared" si="169"/>
        <v/>
      </c>
    </row>
    <row r="39" spans="1:118" ht="13.5" customHeight="1">
      <c r="A39" s="1397">
        <f t="shared" si="83"/>
        <v>30</v>
      </c>
      <c r="B39" s="1398"/>
      <c r="C39" s="1399"/>
      <c r="D39" s="1400"/>
      <c r="E39" s="1401"/>
      <c r="F39" s="427"/>
      <c r="G39" s="1395"/>
      <c r="H39" s="1396"/>
      <c r="I39" s="1395"/>
      <c r="J39" s="1396"/>
      <c r="K39" s="1399"/>
      <c r="L39" s="1401"/>
      <c r="M39" s="1399"/>
      <c r="N39" s="1401"/>
      <c r="O39" s="1406"/>
      <c r="P39" s="1407"/>
      <c r="Q39" s="1399"/>
      <c r="R39" s="1401"/>
      <c r="S39" s="1402"/>
      <c r="T39" s="1474"/>
      <c r="U39" s="1404" t="str">
        <f t="shared" si="84"/>
        <v/>
      </c>
      <c r="V39" s="1405"/>
      <c r="W39" s="1405"/>
      <c r="X39" s="1405"/>
      <c r="Y39" s="1405"/>
      <c r="Z39" s="1405"/>
      <c r="AA39" s="98" t="str">
        <f t="shared" si="0"/>
        <v/>
      </c>
      <c r="AB39" s="94" t="str">
        <f t="shared" si="85"/>
        <v/>
      </c>
      <c r="AC39" s="94" t="str">
        <f t="shared" si="86"/>
        <v/>
      </c>
      <c r="AD39" s="94" t="str">
        <f t="shared" si="87"/>
        <v/>
      </c>
      <c r="AE39" s="98" t="str">
        <f t="shared" si="88"/>
        <v>○</v>
      </c>
      <c r="AF39" s="98" t="str">
        <f t="shared" si="89"/>
        <v/>
      </c>
      <c r="AG39" s="98" t="str">
        <f t="shared" si="90"/>
        <v/>
      </c>
      <c r="AH39" s="98" t="str">
        <f t="shared" si="91"/>
        <v/>
      </c>
      <c r="AI39" s="98" t="str">
        <f t="shared" si="92"/>
        <v/>
      </c>
      <c r="AJ39" s="98" t="str">
        <f t="shared" si="93"/>
        <v/>
      </c>
      <c r="AK39" s="98" t="str">
        <f t="shared" si="94"/>
        <v/>
      </c>
      <c r="AL39" s="98" t="str">
        <f t="shared" si="95"/>
        <v/>
      </c>
      <c r="AM39" s="98" t="str">
        <f t="shared" si="96"/>
        <v/>
      </c>
      <c r="AN39" s="98" t="str">
        <f t="shared" si="97"/>
        <v/>
      </c>
      <c r="AO39" s="98" t="str">
        <f t="shared" si="98"/>
        <v/>
      </c>
      <c r="AP39" s="98" t="str">
        <f t="shared" si="99"/>
        <v/>
      </c>
      <c r="AQ39" s="98" t="str">
        <f t="shared" si="100"/>
        <v/>
      </c>
      <c r="AR39" s="98" t="str">
        <f t="shared" si="101"/>
        <v/>
      </c>
      <c r="AS39" s="98" t="str">
        <f t="shared" si="102"/>
        <v/>
      </c>
      <c r="AT39" s="98" t="str">
        <f t="shared" si="103"/>
        <v/>
      </c>
      <c r="AU39" s="98" t="str">
        <f t="shared" si="104"/>
        <v/>
      </c>
      <c r="AV39" s="98" t="str">
        <f t="shared" si="105"/>
        <v/>
      </c>
      <c r="AW39" s="98" t="str">
        <f t="shared" si="106"/>
        <v/>
      </c>
      <c r="AX39" s="98" t="str">
        <f t="shared" si="107"/>
        <v/>
      </c>
      <c r="AY39" s="98" t="str">
        <f t="shared" si="108"/>
        <v/>
      </c>
      <c r="AZ39" s="98" t="str">
        <f t="shared" si="109"/>
        <v/>
      </c>
      <c r="BA39" s="98" t="str">
        <f t="shared" si="110"/>
        <v/>
      </c>
      <c r="BB39" s="98" t="str">
        <f t="shared" si="111"/>
        <v/>
      </c>
      <c r="BC39" s="98" t="str">
        <f t="shared" si="112"/>
        <v/>
      </c>
      <c r="BD39" s="98" t="str">
        <f t="shared" si="113"/>
        <v/>
      </c>
      <c r="BE39" s="98" t="str">
        <f t="shared" si="114"/>
        <v/>
      </c>
      <c r="BF39" s="98" t="str">
        <f t="shared" si="115"/>
        <v/>
      </c>
      <c r="BG39" s="98" t="str">
        <f t="shared" si="116"/>
        <v/>
      </c>
      <c r="BH39" s="98" t="str">
        <f t="shared" si="117"/>
        <v/>
      </c>
      <c r="BI39" s="98" t="str">
        <f t="shared" si="118"/>
        <v/>
      </c>
      <c r="BJ39" s="98" t="str">
        <f t="shared" si="119"/>
        <v/>
      </c>
      <c r="BK39" s="98" t="str">
        <f t="shared" si="120"/>
        <v/>
      </c>
      <c r="BL39" s="98" t="str">
        <f t="shared" si="121"/>
        <v/>
      </c>
      <c r="BM39" s="98" t="str">
        <f t="shared" si="122"/>
        <v/>
      </c>
      <c r="BN39" s="98" t="str">
        <f t="shared" si="123"/>
        <v/>
      </c>
      <c r="BO39" s="98" t="str">
        <f t="shared" si="124"/>
        <v/>
      </c>
      <c r="BP39" s="98" t="str">
        <f t="shared" si="125"/>
        <v/>
      </c>
      <c r="BQ39" s="98" t="str">
        <f t="shared" si="126"/>
        <v/>
      </c>
      <c r="BR39" s="98" t="str">
        <f t="shared" si="127"/>
        <v/>
      </c>
      <c r="BS39" s="98" t="str">
        <f t="shared" si="128"/>
        <v/>
      </c>
      <c r="BT39" s="98" t="str">
        <f t="shared" si="129"/>
        <v/>
      </c>
      <c r="BU39" s="98" t="str">
        <f t="shared" si="130"/>
        <v/>
      </c>
      <c r="BV39" s="98" t="str">
        <f t="shared" si="131"/>
        <v/>
      </c>
      <c r="BW39" s="98" t="str">
        <f t="shared" si="132"/>
        <v/>
      </c>
      <c r="BX39" s="98" t="str">
        <f t="shared" si="133"/>
        <v/>
      </c>
      <c r="BY39" s="98" t="str">
        <f t="shared" si="134"/>
        <v/>
      </c>
      <c r="BZ39" s="98" t="str">
        <f t="shared" si="135"/>
        <v/>
      </c>
      <c r="CA39" s="98" t="str">
        <f t="shared" si="136"/>
        <v/>
      </c>
      <c r="CB39" s="98" t="str">
        <f t="shared" si="137"/>
        <v/>
      </c>
      <c r="CC39" s="98" t="str">
        <f t="shared" si="138"/>
        <v/>
      </c>
      <c r="CD39" s="98" t="str">
        <f t="shared" si="139"/>
        <v/>
      </c>
      <c r="CE39" s="98" t="str">
        <f t="shared" si="140"/>
        <v/>
      </c>
      <c r="CF39" s="98" t="str">
        <f t="shared" si="141"/>
        <v/>
      </c>
      <c r="CG39" s="98" t="str">
        <f t="shared" si="142"/>
        <v/>
      </c>
      <c r="CH39" s="98" t="str">
        <f t="shared" si="340"/>
        <v/>
      </c>
      <c r="CI39" s="98" t="str">
        <f t="shared" si="341"/>
        <v/>
      </c>
      <c r="CJ39" s="98" t="str">
        <f t="shared" si="342"/>
        <v/>
      </c>
      <c r="CK39" s="98" t="str">
        <f t="shared" si="343"/>
        <v/>
      </c>
      <c r="CL39" s="98" t="str">
        <f t="shared" si="344"/>
        <v/>
      </c>
      <c r="CM39" s="98" t="str">
        <f t="shared" si="345"/>
        <v/>
      </c>
      <c r="CN39" s="98" t="str">
        <f t="shared" si="143"/>
        <v/>
      </c>
      <c r="CO39" s="98" t="str">
        <f t="shared" si="144"/>
        <v/>
      </c>
      <c r="CP39" s="98" t="str">
        <f t="shared" si="145"/>
        <v/>
      </c>
      <c r="CQ39" s="98" t="str">
        <f t="shared" si="146"/>
        <v/>
      </c>
      <c r="CR39" s="98" t="str">
        <f t="shared" si="147"/>
        <v/>
      </c>
      <c r="CS39" s="98" t="str">
        <f t="shared" si="148"/>
        <v/>
      </c>
      <c r="CT39" s="98" t="str">
        <f t="shared" si="149"/>
        <v/>
      </c>
      <c r="CU39" s="98" t="str">
        <f t="shared" si="150"/>
        <v/>
      </c>
      <c r="CV39" s="98" t="str">
        <f t="shared" si="151"/>
        <v/>
      </c>
      <c r="CW39" s="98" t="str">
        <f t="shared" si="152"/>
        <v/>
      </c>
      <c r="CX39" s="98" t="str">
        <f t="shared" si="153"/>
        <v/>
      </c>
      <c r="CY39" s="98" t="str">
        <f t="shared" si="154"/>
        <v/>
      </c>
      <c r="CZ39" s="98" t="str">
        <f t="shared" si="155"/>
        <v/>
      </c>
      <c r="DA39" s="98" t="str">
        <f t="shared" si="156"/>
        <v/>
      </c>
      <c r="DB39" s="98" t="str">
        <f t="shared" si="157"/>
        <v/>
      </c>
      <c r="DC39" s="98" t="str">
        <f t="shared" si="158"/>
        <v/>
      </c>
      <c r="DD39" s="98" t="str">
        <f t="shared" si="159"/>
        <v/>
      </c>
      <c r="DE39" s="98" t="str">
        <f t="shared" si="160"/>
        <v/>
      </c>
      <c r="DF39" s="98" t="str">
        <f t="shared" si="161"/>
        <v/>
      </c>
      <c r="DG39" s="98" t="str">
        <f t="shared" si="162"/>
        <v/>
      </c>
      <c r="DH39" s="98" t="str">
        <f t="shared" si="163"/>
        <v/>
      </c>
      <c r="DI39" s="98" t="str">
        <f t="shared" si="164"/>
        <v/>
      </c>
      <c r="DJ39" s="98" t="str">
        <f t="shared" si="165"/>
        <v/>
      </c>
      <c r="DK39" s="98" t="str">
        <f t="shared" si="166"/>
        <v/>
      </c>
      <c r="DL39" s="98" t="str">
        <f t="shared" si="167"/>
        <v/>
      </c>
      <c r="DM39" s="98" t="str">
        <f t="shared" si="168"/>
        <v/>
      </c>
      <c r="DN39" s="98" t="str">
        <f t="shared" si="169"/>
        <v/>
      </c>
    </row>
    <row r="40" spans="1:118" ht="13.5" customHeight="1">
      <c r="A40" s="1397">
        <f t="shared" si="83"/>
        <v>31</v>
      </c>
      <c r="B40" s="1398"/>
      <c r="C40" s="1399"/>
      <c r="D40" s="1400"/>
      <c r="E40" s="1401"/>
      <c r="F40" s="427"/>
      <c r="G40" s="1395"/>
      <c r="H40" s="1396"/>
      <c r="I40" s="1395"/>
      <c r="J40" s="1396"/>
      <c r="K40" s="1399"/>
      <c r="L40" s="1401"/>
      <c r="M40" s="1399"/>
      <c r="N40" s="1401"/>
      <c r="O40" s="1406"/>
      <c r="P40" s="1407"/>
      <c r="Q40" s="1399"/>
      <c r="R40" s="1401"/>
      <c r="S40" s="1402"/>
      <c r="T40" s="1474"/>
      <c r="U40" s="1404" t="str">
        <f t="shared" si="84"/>
        <v/>
      </c>
      <c r="V40" s="1405"/>
      <c r="W40" s="1405"/>
      <c r="X40" s="1405"/>
      <c r="Y40" s="1405"/>
      <c r="Z40" s="1405"/>
      <c r="AA40" s="98" t="str">
        <f t="shared" si="0"/>
        <v/>
      </c>
      <c r="AB40" s="94" t="str">
        <f t="shared" si="85"/>
        <v/>
      </c>
      <c r="AC40" s="94" t="str">
        <f t="shared" si="86"/>
        <v/>
      </c>
      <c r="AD40" s="94" t="str">
        <f t="shared" si="87"/>
        <v/>
      </c>
      <c r="AE40" s="98" t="str">
        <f t="shared" si="88"/>
        <v>○</v>
      </c>
      <c r="AF40" s="98" t="str">
        <f t="shared" si="89"/>
        <v/>
      </c>
      <c r="AG40" s="98" t="str">
        <f t="shared" si="90"/>
        <v/>
      </c>
      <c r="AH40" s="98" t="str">
        <f t="shared" si="91"/>
        <v/>
      </c>
      <c r="AI40" s="98" t="str">
        <f t="shared" si="92"/>
        <v/>
      </c>
      <c r="AJ40" s="98" t="str">
        <f t="shared" si="93"/>
        <v/>
      </c>
      <c r="AK40" s="98" t="str">
        <f t="shared" si="94"/>
        <v/>
      </c>
      <c r="AL40" s="98" t="str">
        <f t="shared" si="95"/>
        <v/>
      </c>
      <c r="AM40" s="98" t="str">
        <f t="shared" si="96"/>
        <v/>
      </c>
      <c r="AN40" s="98" t="str">
        <f t="shared" si="97"/>
        <v/>
      </c>
      <c r="AO40" s="98" t="str">
        <f t="shared" si="98"/>
        <v/>
      </c>
      <c r="AP40" s="98" t="str">
        <f t="shared" si="99"/>
        <v/>
      </c>
      <c r="AQ40" s="98" t="str">
        <f t="shared" si="100"/>
        <v/>
      </c>
      <c r="AR40" s="98" t="str">
        <f t="shared" si="101"/>
        <v/>
      </c>
      <c r="AS40" s="98" t="str">
        <f t="shared" si="102"/>
        <v/>
      </c>
      <c r="AT40" s="98" t="str">
        <f t="shared" si="103"/>
        <v/>
      </c>
      <c r="AU40" s="98" t="str">
        <f t="shared" si="104"/>
        <v/>
      </c>
      <c r="AV40" s="98" t="str">
        <f t="shared" si="105"/>
        <v/>
      </c>
      <c r="AW40" s="98" t="str">
        <f t="shared" si="106"/>
        <v/>
      </c>
      <c r="AX40" s="98" t="str">
        <f t="shared" si="107"/>
        <v/>
      </c>
      <c r="AY40" s="98" t="str">
        <f t="shared" si="108"/>
        <v/>
      </c>
      <c r="AZ40" s="98" t="str">
        <f t="shared" si="109"/>
        <v/>
      </c>
      <c r="BA40" s="98" t="str">
        <f t="shared" si="110"/>
        <v/>
      </c>
      <c r="BB40" s="98" t="str">
        <f t="shared" si="111"/>
        <v/>
      </c>
      <c r="BC40" s="98" t="str">
        <f t="shared" si="112"/>
        <v/>
      </c>
      <c r="BD40" s="98" t="str">
        <f t="shared" si="113"/>
        <v/>
      </c>
      <c r="BE40" s="98" t="str">
        <f t="shared" si="114"/>
        <v/>
      </c>
      <c r="BF40" s="98" t="str">
        <f t="shared" si="115"/>
        <v/>
      </c>
      <c r="BG40" s="98" t="str">
        <f t="shared" si="116"/>
        <v/>
      </c>
      <c r="BH40" s="98" t="str">
        <f t="shared" si="117"/>
        <v/>
      </c>
      <c r="BI40" s="98" t="str">
        <f t="shared" si="118"/>
        <v/>
      </c>
      <c r="BJ40" s="98" t="str">
        <f t="shared" si="119"/>
        <v/>
      </c>
      <c r="BK40" s="98" t="str">
        <f t="shared" si="120"/>
        <v/>
      </c>
      <c r="BL40" s="98" t="str">
        <f t="shared" si="121"/>
        <v/>
      </c>
      <c r="BM40" s="98" t="str">
        <f t="shared" si="122"/>
        <v/>
      </c>
      <c r="BN40" s="98" t="str">
        <f t="shared" si="123"/>
        <v/>
      </c>
      <c r="BO40" s="98" t="str">
        <f t="shared" si="124"/>
        <v/>
      </c>
      <c r="BP40" s="98" t="str">
        <f t="shared" si="125"/>
        <v/>
      </c>
      <c r="BQ40" s="98" t="str">
        <f t="shared" si="126"/>
        <v/>
      </c>
      <c r="BR40" s="98" t="str">
        <f t="shared" si="127"/>
        <v/>
      </c>
      <c r="BS40" s="98" t="str">
        <f t="shared" si="128"/>
        <v/>
      </c>
      <c r="BT40" s="98" t="str">
        <f t="shared" si="129"/>
        <v/>
      </c>
      <c r="BU40" s="98" t="str">
        <f t="shared" si="130"/>
        <v/>
      </c>
      <c r="BV40" s="98" t="str">
        <f t="shared" si="131"/>
        <v/>
      </c>
      <c r="BW40" s="98" t="str">
        <f t="shared" si="132"/>
        <v/>
      </c>
      <c r="BX40" s="98" t="str">
        <f t="shared" si="133"/>
        <v/>
      </c>
      <c r="BY40" s="98" t="str">
        <f t="shared" si="134"/>
        <v/>
      </c>
      <c r="BZ40" s="98" t="str">
        <f t="shared" si="135"/>
        <v/>
      </c>
      <c r="CA40" s="98" t="str">
        <f t="shared" si="136"/>
        <v/>
      </c>
      <c r="CB40" s="98" t="str">
        <f t="shared" si="137"/>
        <v/>
      </c>
      <c r="CC40" s="98" t="str">
        <f t="shared" si="138"/>
        <v/>
      </c>
      <c r="CD40" s="98" t="str">
        <f t="shared" si="139"/>
        <v/>
      </c>
      <c r="CE40" s="98" t="str">
        <f t="shared" si="140"/>
        <v/>
      </c>
      <c r="CF40" s="98" t="str">
        <f t="shared" si="141"/>
        <v/>
      </c>
      <c r="CG40" s="98" t="str">
        <f t="shared" si="142"/>
        <v/>
      </c>
      <c r="CH40" s="98" t="str">
        <f t="shared" si="340"/>
        <v/>
      </c>
      <c r="CI40" s="98" t="str">
        <f t="shared" si="341"/>
        <v/>
      </c>
      <c r="CJ40" s="98" t="str">
        <f t="shared" si="342"/>
        <v/>
      </c>
      <c r="CK40" s="98" t="str">
        <f t="shared" si="343"/>
        <v/>
      </c>
      <c r="CL40" s="98" t="str">
        <f t="shared" si="344"/>
        <v/>
      </c>
      <c r="CM40" s="98" t="str">
        <f t="shared" si="345"/>
        <v/>
      </c>
      <c r="CN40" s="98" t="str">
        <f t="shared" si="143"/>
        <v/>
      </c>
      <c r="CO40" s="98" t="str">
        <f t="shared" si="144"/>
        <v/>
      </c>
      <c r="CP40" s="98" t="str">
        <f t="shared" si="145"/>
        <v/>
      </c>
      <c r="CQ40" s="98" t="str">
        <f t="shared" si="146"/>
        <v/>
      </c>
      <c r="CR40" s="98" t="str">
        <f t="shared" si="147"/>
        <v/>
      </c>
      <c r="CS40" s="98" t="str">
        <f t="shared" si="148"/>
        <v/>
      </c>
      <c r="CT40" s="98" t="str">
        <f t="shared" si="149"/>
        <v/>
      </c>
      <c r="CU40" s="98" t="str">
        <f t="shared" si="150"/>
        <v/>
      </c>
      <c r="CV40" s="98" t="str">
        <f t="shared" si="151"/>
        <v/>
      </c>
      <c r="CW40" s="98" t="str">
        <f t="shared" si="152"/>
        <v/>
      </c>
      <c r="CX40" s="98" t="str">
        <f t="shared" si="153"/>
        <v/>
      </c>
      <c r="CY40" s="98" t="str">
        <f t="shared" si="154"/>
        <v/>
      </c>
      <c r="CZ40" s="98" t="str">
        <f t="shared" si="155"/>
        <v/>
      </c>
      <c r="DA40" s="98" t="str">
        <f t="shared" si="156"/>
        <v/>
      </c>
      <c r="DB40" s="98" t="str">
        <f t="shared" si="157"/>
        <v/>
      </c>
      <c r="DC40" s="98" t="str">
        <f t="shared" si="158"/>
        <v/>
      </c>
      <c r="DD40" s="98" t="str">
        <f t="shared" si="159"/>
        <v/>
      </c>
      <c r="DE40" s="98" t="str">
        <f t="shared" si="160"/>
        <v/>
      </c>
      <c r="DF40" s="98" t="str">
        <f t="shared" si="161"/>
        <v/>
      </c>
      <c r="DG40" s="98" t="str">
        <f t="shared" si="162"/>
        <v/>
      </c>
      <c r="DH40" s="98" t="str">
        <f t="shared" si="163"/>
        <v/>
      </c>
      <c r="DI40" s="98" t="str">
        <f t="shared" si="164"/>
        <v/>
      </c>
      <c r="DJ40" s="98" t="str">
        <f t="shared" si="165"/>
        <v/>
      </c>
      <c r="DK40" s="98" t="str">
        <f t="shared" si="166"/>
        <v/>
      </c>
      <c r="DL40" s="98" t="str">
        <f t="shared" si="167"/>
        <v/>
      </c>
      <c r="DM40" s="98" t="str">
        <f t="shared" si="168"/>
        <v/>
      </c>
      <c r="DN40" s="98" t="str">
        <f t="shared" si="169"/>
        <v/>
      </c>
    </row>
    <row r="41" spans="1:118" ht="13.5" customHeight="1">
      <c r="A41" s="1397">
        <f t="shared" si="83"/>
        <v>32</v>
      </c>
      <c r="B41" s="1398"/>
      <c r="C41" s="1399"/>
      <c r="D41" s="1400"/>
      <c r="E41" s="1401"/>
      <c r="F41" s="427"/>
      <c r="G41" s="1395"/>
      <c r="H41" s="1396"/>
      <c r="I41" s="1395"/>
      <c r="J41" s="1396"/>
      <c r="K41" s="1399"/>
      <c r="L41" s="1401"/>
      <c r="M41" s="1399"/>
      <c r="N41" s="1401"/>
      <c r="O41" s="1406"/>
      <c r="P41" s="1407"/>
      <c r="Q41" s="1399"/>
      <c r="R41" s="1401"/>
      <c r="S41" s="1402"/>
      <c r="T41" s="1474"/>
      <c r="U41" s="1404" t="str">
        <f t="shared" si="84"/>
        <v/>
      </c>
      <c r="V41" s="1405"/>
      <c r="W41" s="1405"/>
      <c r="X41" s="1405"/>
      <c r="Y41" s="1405"/>
      <c r="Z41" s="1405"/>
      <c r="AA41" s="98" t="str">
        <f t="shared" si="0"/>
        <v/>
      </c>
      <c r="AB41" s="94" t="str">
        <f t="shared" si="85"/>
        <v/>
      </c>
      <c r="AC41" s="94" t="str">
        <f t="shared" si="86"/>
        <v/>
      </c>
      <c r="AD41" s="94" t="str">
        <f t="shared" si="87"/>
        <v/>
      </c>
      <c r="AE41" s="98" t="str">
        <f t="shared" si="88"/>
        <v>○</v>
      </c>
      <c r="AF41" s="98" t="str">
        <f t="shared" si="89"/>
        <v/>
      </c>
      <c r="AG41" s="98" t="str">
        <f t="shared" si="90"/>
        <v/>
      </c>
      <c r="AH41" s="98" t="str">
        <f t="shared" si="91"/>
        <v/>
      </c>
      <c r="AI41" s="98" t="str">
        <f t="shared" si="92"/>
        <v/>
      </c>
      <c r="AJ41" s="98" t="str">
        <f t="shared" si="93"/>
        <v/>
      </c>
      <c r="AK41" s="98" t="str">
        <f t="shared" si="94"/>
        <v/>
      </c>
      <c r="AL41" s="98" t="str">
        <f t="shared" si="95"/>
        <v/>
      </c>
      <c r="AM41" s="98" t="str">
        <f t="shared" si="96"/>
        <v/>
      </c>
      <c r="AN41" s="98" t="str">
        <f t="shared" si="97"/>
        <v/>
      </c>
      <c r="AO41" s="98" t="str">
        <f t="shared" si="98"/>
        <v/>
      </c>
      <c r="AP41" s="98" t="str">
        <f t="shared" si="99"/>
        <v/>
      </c>
      <c r="AQ41" s="98" t="str">
        <f t="shared" si="100"/>
        <v/>
      </c>
      <c r="AR41" s="98" t="str">
        <f t="shared" si="101"/>
        <v/>
      </c>
      <c r="AS41" s="98" t="str">
        <f t="shared" si="102"/>
        <v/>
      </c>
      <c r="AT41" s="98" t="str">
        <f t="shared" si="103"/>
        <v/>
      </c>
      <c r="AU41" s="98" t="str">
        <f t="shared" si="104"/>
        <v/>
      </c>
      <c r="AV41" s="98" t="str">
        <f t="shared" si="105"/>
        <v/>
      </c>
      <c r="AW41" s="98" t="str">
        <f t="shared" si="106"/>
        <v/>
      </c>
      <c r="AX41" s="98" t="str">
        <f t="shared" si="107"/>
        <v/>
      </c>
      <c r="AY41" s="98" t="str">
        <f t="shared" si="108"/>
        <v/>
      </c>
      <c r="AZ41" s="98" t="str">
        <f t="shared" si="109"/>
        <v/>
      </c>
      <c r="BA41" s="98" t="str">
        <f t="shared" si="110"/>
        <v/>
      </c>
      <c r="BB41" s="98" t="str">
        <f t="shared" si="111"/>
        <v/>
      </c>
      <c r="BC41" s="98" t="str">
        <f t="shared" si="112"/>
        <v/>
      </c>
      <c r="BD41" s="98" t="str">
        <f t="shared" si="113"/>
        <v/>
      </c>
      <c r="BE41" s="98" t="str">
        <f t="shared" si="114"/>
        <v/>
      </c>
      <c r="BF41" s="98" t="str">
        <f t="shared" si="115"/>
        <v/>
      </c>
      <c r="BG41" s="98" t="str">
        <f t="shared" si="116"/>
        <v/>
      </c>
      <c r="BH41" s="98" t="str">
        <f t="shared" si="117"/>
        <v/>
      </c>
      <c r="BI41" s="98" t="str">
        <f t="shared" si="118"/>
        <v/>
      </c>
      <c r="BJ41" s="98" t="str">
        <f t="shared" si="119"/>
        <v/>
      </c>
      <c r="BK41" s="98" t="str">
        <f t="shared" si="120"/>
        <v/>
      </c>
      <c r="BL41" s="98" t="str">
        <f t="shared" si="121"/>
        <v/>
      </c>
      <c r="BM41" s="98" t="str">
        <f t="shared" si="122"/>
        <v/>
      </c>
      <c r="BN41" s="98" t="str">
        <f t="shared" si="123"/>
        <v/>
      </c>
      <c r="BO41" s="98" t="str">
        <f t="shared" si="124"/>
        <v/>
      </c>
      <c r="BP41" s="98" t="str">
        <f t="shared" si="125"/>
        <v/>
      </c>
      <c r="BQ41" s="98" t="str">
        <f t="shared" si="126"/>
        <v/>
      </c>
      <c r="BR41" s="98" t="str">
        <f t="shared" si="127"/>
        <v/>
      </c>
      <c r="BS41" s="98" t="str">
        <f t="shared" si="128"/>
        <v/>
      </c>
      <c r="BT41" s="98" t="str">
        <f t="shared" si="129"/>
        <v/>
      </c>
      <c r="BU41" s="98" t="str">
        <f t="shared" si="130"/>
        <v/>
      </c>
      <c r="BV41" s="98" t="str">
        <f t="shared" si="131"/>
        <v/>
      </c>
      <c r="BW41" s="98" t="str">
        <f t="shared" si="132"/>
        <v/>
      </c>
      <c r="BX41" s="98" t="str">
        <f t="shared" si="133"/>
        <v/>
      </c>
      <c r="BY41" s="98" t="str">
        <f t="shared" si="134"/>
        <v/>
      </c>
      <c r="BZ41" s="98" t="str">
        <f t="shared" si="135"/>
        <v/>
      </c>
      <c r="CA41" s="98" t="str">
        <f t="shared" si="136"/>
        <v/>
      </c>
      <c r="CB41" s="98" t="str">
        <f t="shared" si="137"/>
        <v/>
      </c>
      <c r="CC41" s="98" t="str">
        <f t="shared" si="138"/>
        <v/>
      </c>
      <c r="CD41" s="98" t="str">
        <f t="shared" si="139"/>
        <v/>
      </c>
      <c r="CE41" s="98" t="str">
        <f t="shared" si="140"/>
        <v/>
      </c>
      <c r="CF41" s="98" t="str">
        <f t="shared" si="141"/>
        <v/>
      </c>
      <c r="CG41" s="98" t="str">
        <f t="shared" si="142"/>
        <v/>
      </c>
      <c r="CH41" s="98" t="str">
        <f t="shared" si="340"/>
        <v/>
      </c>
      <c r="CI41" s="98" t="str">
        <f t="shared" si="341"/>
        <v/>
      </c>
      <c r="CJ41" s="98" t="str">
        <f t="shared" si="342"/>
        <v/>
      </c>
      <c r="CK41" s="98" t="str">
        <f t="shared" si="343"/>
        <v/>
      </c>
      <c r="CL41" s="98" t="str">
        <f t="shared" si="344"/>
        <v/>
      </c>
      <c r="CM41" s="98" t="str">
        <f t="shared" si="345"/>
        <v/>
      </c>
      <c r="CN41" s="98" t="str">
        <f t="shared" si="143"/>
        <v/>
      </c>
      <c r="CO41" s="98" t="str">
        <f t="shared" si="144"/>
        <v/>
      </c>
      <c r="CP41" s="98" t="str">
        <f t="shared" si="145"/>
        <v/>
      </c>
      <c r="CQ41" s="98" t="str">
        <f t="shared" si="146"/>
        <v/>
      </c>
      <c r="CR41" s="98" t="str">
        <f t="shared" si="147"/>
        <v/>
      </c>
      <c r="CS41" s="98" t="str">
        <f t="shared" si="148"/>
        <v/>
      </c>
      <c r="CT41" s="98" t="str">
        <f t="shared" si="149"/>
        <v/>
      </c>
      <c r="CU41" s="98" t="str">
        <f t="shared" si="150"/>
        <v/>
      </c>
      <c r="CV41" s="98" t="str">
        <f t="shared" si="151"/>
        <v/>
      </c>
      <c r="CW41" s="98" t="str">
        <f t="shared" si="152"/>
        <v/>
      </c>
      <c r="CX41" s="98" t="str">
        <f t="shared" si="153"/>
        <v/>
      </c>
      <c r="CY41" s="98" t="str">
        <f t="shared" si="154"/>
        <v/>
      </c>
      <c r="CZ41" s="98" t="str">
        <f t="shared" si="155"/>
        <v/>
      </c>
      <c r="DA41" s="98" t="str">
        <f t="shared" si="156"/>
        <v/>
      </c>
      <c r="DB41" s="98" t="str">
        <f t="shared" si="157"/>
        <v/>
      </c>
      <c r="DC41" s="98" t="str">
        <f t="shared" si="158"/>
        <v/>
      </c>
      <c r="DD41" s="98" t="str">
        <f t="shared" si="159"/>
        <v/>
      </c>
      <c r="DE41" s="98" t="str">
        <f t="shared" si="160"/>
        <v/>
      </c>
      <c r="DF41" s="98" t="str">
        <f t="shared" si="161"/>
        <v/>
      </c>
      <c r="DG41" s="98" t="str">
        <f t="shared" si="162"/>
        <v/>
      </c>
      <c r="DH41" s="98" t="str">
        <f t="shared" si="163"/>
        <v/>
      </c>
      <c r="DI41" s="98" t="str">
        <f t="shared" si="164"/>
        <v/>
      </c>
      <c r="DJ41" s="98" t="str">
        <f t="shared" si="165"/>
        <v/>
      </c>
      <c r="DK41" s="98" t="str">
        <f t="shared" si="166"/>
        <v/>
      </c>
      <c r="DL41" s="98" t="str">
        <f t="shared" si="167"/>
        <v/>
      </c>
      <c r="DM41" s="98" t="str">
        <f t="shared" si="168"/>
        <v/>
      </c>
      <c r="DN41" s="98" t="str">
        <f t="shared" si="169"/>
        <v/>
      </c>
    </row>
    <row r="42" spans="1:118" ht="13.5" customHeight="1">
      <c r="A42" s="1397">
        <f t="shared" si="83"/>
        <v>33</v>
      </c>
      <c r="B42" s="1398"/>
      <c r="C42" s="1399"/>
      <c r="D42" s="1400"/>
      <c r="E42" s="1401"/>
      <c r="F42" s="427"/>
      <c r="G42" s="1395"/>
      <c r="H42" s="1396"/>
      <c r="I42" s="1395"/>
      <c r="J42" s="1396"/>
      <c r="K42" s="1399"/>
      <c r="L42" s="1401"/>
      <c r="M42" s="1399"/>
      <c r="N42" s="1401"/>
      <c r="O42" s="1406"/>
      <c r="P42" s="1407"/>
      <c r="Q42" s="1399"/>
      <c r="R42" s="1401"/>
      <c r="S42" s="1402"/>
      <c r="T42" s="1474"/>
      <c r="U42" s="1404" t="str">
        <f t="shared" si="84"/>
        <v/>
      </c>
      <c r="V42" s="1405"/>
      <c r="W42" s="1405"/>
      <c r="X42" s="1405"/>
      <c r="Y42" s="1405"/>
      <c r="Z42" s="1405"/>
      <c r="AA42" s="98" t="str">
        <f t="shared" si="0"/>
        <v/>
      </c>
      <c r="AB42" s="94" t="str">
        <f t="shared" si="85"/>
        <v/>
      </c>
      <c r="AC42" s="94" t="str">
        <f t="shared" si="86"/>
        <v/>
      </c>
      <c r="AD42" s="94" t="str">
        <f t="shared" si="87"/>
        <v/>
      </c>
      <c r="AE42" s="98" t="str">
        <f t="shared" si="88"/>
        <v>○</v>
      </c>
      <c r="AF42" s="98" t="str">
        <f t="shared" si="89"/>
        <v/>
      </c>
      <c r="AG42" s="98" t="str">
        <f t="shared" si="90"/>
        <v/>
      </c>
      <c r="AH42" s="98" t="str">
        <f t="shared" si="91"/>
        <v/>
      </c>
      <c r="AI42" s="98" t="str">
        <f t="shared" si="92"/>
        <v/>
      </c>
      <c r="AJ42" s="98" t="str">
        <f t="shared" si="93"/>
        <v/>
      </c>
      <c r="AK42" s="98" t="str">
        <f t="shared" si="94"/>
        <v/>
      </c>
      <c r="AL42" s="98" t="str">
        <f t="shared" si="95"/>
        <v/>
      </c>
      <c r="AM42" s="98" t="str">
        <f t="shared" si="96"/>
        <v/>
      </c>
      <c r="AN42" s="98" t="str">
        <f t="shared" si="97"/>
        <v/>
      </c>
      <c r="AO42" s="98" t="str">
        <f t="shared" si="98"/>
        <v/>
      </c>
      <c r="AP42" s="98" t="str">
        <f t="shared" si="99"/>
        <v/>
      </c>
      <c r="AQ42" s="98" t="str">
        <f t="shared" si="100"/>
        <v/>
      </c>
      <c r="AR42" s="98" t="str">
        <f t="shared" si="101"/>
        <v/>
      </c>
      <c r="AS42" s="98" t="str">
        <f t="shared" si="102"/>
        <v/>
      </c>
      <c r="AT42" s="98" t="str">
        <f t="shared" si="103"/>
        <v/>
      </c>
      <c r="AU42" s="98" t="str">
        <f t="shared" si="104"/>
        <v/>
      </c>
      <c r="AV42" s="98" t="str">
        <f t="shared" si="105"/>
        <v/>
      </c>
      <c r="AW42" s="98" t="str">
        <f t="shared" si="106"/>
        <v/>
      </c>
      <c r="AX42" s="98" t="str">
        <f t="shared" si="107"/>
        <v/>
      </c>
      <c r="AY42" s="98" t="str">
        <f t="shared" si="108"/>
        <v/>
      </c>
      <c r="AZ42" s="98" t="str">
        <f t="shared" si="109"/>
        <v/>
      </c>
      <c r="BA42" s="98" t="str">
        <f t="shared" si="110"/>
        <v/>
      </c>
      <c r="BB42" s="98" t="str">
        <f t="shared" si="111"/>
        <v/>
      </c>
      <c r="BC42" s="98" t="str">
        <f t="shared" si="112"/>
        <v/>
      </c>
      <c r="BD42" s="98" t="str">
        <f t="shared" si="113"/>
        <v/>
      </c>
      <c r="BE42" s="98" t="str">
        <f t="shared" si="114"/>
        <v/>
      </c>
      <c r="BF42" s="98" t="str">
        <f t="shared" si="115"/>
        <v/>
      </c>
      <c r="BG42" s="98" t="str">
        <f t="shared" si="116"/>
        <v/>
      </c>
      <c r="BH42" s="98" t="str">
        <f t="shared" si="117"/>
        <v/>
      </c>
      <c r="BI42" s="98" t="str">
        <f t="shared" si="118"/>
        <v/>
      </c>
      <c r="BJ42" s="98" t="str">
        <f t="shared" si="119"/>
        <v/>
      </c>
      <c r="BK42" s="98" t="str">
        <f t="shared" si="120"/>
        <v/>
      </c>
      <c r="BL42" s="98" t="str">
        <f t="shared" si="121"/>
        <v/>
      </c>
      <c r="BM42" s="98" t="str">
        <f t="shared" si="122"/>
        <v/>
      </c>
      <c r="BN42" s="98" t="str">
        <f t="shared" si="123"/>
        <v/>
      </c>
      <c r="BO42" s="98" t="str">
        <f t="shared" si="124"/>
        <v/>
      </c>
      <c r="BP42" s="98" t="str">
        <f t="shared" si="125"/>
        <v/>
      </c>
      <c r="BQ42" s="98" t="str">
        <f t="shared" si="126"/>
        <v/>
      </c>
      <c r="BR42" s="98" t="str">
        <f t="shared" si="127"/>
        <v/>
      </c>
      <c r="BS42" s="98" t="str">
        <f t="shared" si="128"/>
        <v/>
      </c>
      <c r="BT42" s="98" t="str">
        <f t="shared" si="129"/>
        <v/>
      </c>
      <c r="BU42" s="98" t="str">
        <f t="shared" si="130"/>
        <v/>
      </c>
      <c r="BV42" s="98" t="str">
        <f t="shared" si="131"/>
        <v/>
      </c>
      <c r="BW42" s="98" t="str">
        <f t="shared" si="132"/>
        <v/>
      </c>
      <c r="BX42" s="98" t="str">
        <f t="shared" si="133"/>
        <v/>
      </c>
      <c r="BY42" s="98" t="str">
        <f t="shared" si="134"/>
        <v/>
      </c>
      <c r="BZ42" s="98" t="str">
        <f t="shared" si="135"/>
        <v/>
      </c>
      <c r="CA42" s="98" t="str">
        <f t="shared" si="136"/>
        <v/>
      </c>
      <c r="CB42" s="98" t="str">
        <f t="shared" si="137"/>
        <v/>
      </c>
      <c r="CC42" s="98" t="str">
        <f t="shared" si="138"/>
        <v/>
      </c>
      <c r="CD42" s="98" t="str">
        <f t="shared" si="139"/>
        <v/>
      </c>
      <c r="CE42" s="98" t="str">
        <f t="shared" si="140"/>
        <v/>
      </c>
      <c r="CF42" s="98" t="str">
        <f t="shared" si="141"/>
        <v/>
      </c>
      <c r="CG42" s="98" t="str">
        <f t="shared" si="142"/>
        <v/>
      </c>
      <c r="CH42" s="98" t="str">
        <f t="shared" si="340"/>
        <v/>
      </c>
      <c r="CI42" s="98" t="str">
        <f t="shared" si="341"/>
        <v/>
      </c>
      <c r="CJ42" s="98" t="str">
        <f t="shared" si="342"/>
        <v/>
      </c>
      <c r="CK42" s="98" t="str">
        <f t="shared" si="343"/>
        <v/>
      </c>
      <c r="CL42" s="98" t="str">
        <f t="shared" si="344"/>
        <v/>
      </c>
      <c r="CM42" s="98" t="str">
        <f t="shared" si="345"/>
        <v/>
      </c>
      <c r="CN42" s="98" t="str">
        <f t="shared" si="143"/>
        <v/>
      </c>
      <c r="CO42" s="98" t="str">
        <f t="shared" si="144"/>
        <v/>
      </c>
      <c r="CP42" s="98" t="str">
        <f t="shared" si="145"/>
        <v/>
      </c>
      <c r="CQ42" s="98" t="str">
        <f t="shared" si="146"/>
        <v/>
      </c>
      <c r="CR42" s="98" t="str">
        <f t="shared" si="147"/>
        <v/>
      </c>
      <c r="CS42" s="98" t="str">
        <f t="shared" si="148"/>
        <v/>
      </c>
      <c r="CT42" s="98" t="str">
        <f t="shared" si="149"/>
        <v/>
      </c>
      <c r="CU42" s="98" t="str">
        <f t="shared" si="150"/>
        <v/>
      </c>
      <c r="CV42" s="98" t="str">
        <f t="shared" si="151"/>
        <v/>
      </c>
      <c r="CW42" s="98" t="str">
        <f t="shared" si="152"/>
        <v/>
      </c>
      <c r="CX42" s="98" t="str">
        <f t="shared" si="153"/>
        <v/>
      </c>
      <c r="CY42" s="98" t="str">
        <f t="shared" si="154"/>
        <v/>
      </c>
      <c r="CZ42" s="98" t="str">
        <f t="shared" si="155"/>
        <v/>
      </c>
      <c r="DA42" s="98" t="str">
        <f t="shared" si="156"/>
        <v/>
      </c>
      <c r="DB42" s="98" t="str">
        <f t="shared" si="157"/>
        <v/>
      </c>
      <c r="DC42" s="98" t="str">
        <f t="shared" si="158"/>
        <v/>
      </c>
      <c r="DD42" s="98" t="str">
        <f t="shared" si="159"/>
        <v/>
      </c>
      <c r="DE42" s="98" t="str">
        <f t="shared" si="160"/>
        <v/>
      </c>
      <c r="DF42" s="98" t="str">
        <f t="shared" si="161"/>
        <v/>
      </c>
      <c r="DG42" s="98" t="str">
        <f t="shared" si="162"/>
        <v/>
      </c>
      <c r="DH42" s="98" t="str">
        <f t="shared" si="163"/>
        <v/>
      </c>
      <c r="DI42" s="98" t="str">
        <f t="shared" si="164"/>
        <v/>
      </c>
      <c r="DJ42" s="98" t="str">
        <f t="shared" si="165"/>
        <v/>
      </c>
      <c r="DK42" s="98" t="str">
        <f t="shared" si="166"/>
        <v/>
      </c>
      <c r="DL42" s="98" t="str">
        <f t="shared" si="167"/>
        <v/>
      </c>
      <c r="DM42" s="98" t="str">
        <f t="shared" si="168"/>
        <v/>
      </c>
      <c r="DN42" s="98" t="str">
        <f t="shared" si="169"/>
        <v/>
      </c>
    </row>
    <row r="43" spans="1:118" ht="13.5" customHeight="1">
      <c r="A43" s="1397">
        <f t="shared" si="83"/>
        <v>34</v>
      </c>
      <c r="B43" s="1398"/>
      <c r="C43" s="1399"/>
      <c r="D43" s="1400"/>
      <c r="E43" s="1401"/>
      <c r="F43" s="427"/>
      <c r="G43" s="1395"/>
      <c r="H43" s="1396"/>
      <c r="I43" s="1395"/>
      <c r="J43" s="1396"/>
      <c r="K43" s="1399"/>
      <c r="L43" s="1401"/>
      <c r="M43" s="1399"/>
      <c r="N43" s="1401"/>
      <c r="O43" s="1406"/>
      <c r="P43" s="1407"/>
      <c r="Q43" s="1399"/>
      <c r="R43" s="1401"/>
      <c r="S43" s="1402"/>
      <c r="T43" s="1474"/>
      <c r="U43" s="1404" t="str">
        <f t="shared" si="84"/>
        <v/>
      </c>
      <c r="V43" s="1405"/>
      <c r="W43" s="1405"/>
      <c r="X43" s="1405"/>
      <c r="Y43" s="1405"/>
      <c r="Z43" s="1405"/>
      <c r="AA43" s="98" t="str">
        <f t="shared" si="0"/>
        <v/>
      </c>
      <c r="AB43" s="94" t="str">
        <f t="shared" si="85"/>
        <v/>
      </c>
      <c r="AC43" s="94" t="str">
        <f t="shared" si="86"/>
        <v/>
      </c>
      <c r="AD43" s="94" t="str">
        <f t="shared" si="87"/>
        <v/>
      </c>
      <c r="AE43" s="98" t="str">
        <f t="shared" si="88"/>
        <v>○</v>
      </c>
      <c r="AF43" s="98" t="str">
        <f t="shared" si="89"/>
        <v/>
      </c>
      <c r="AG43" s="98" t="str">
        <f t="shared" si="90"/>
        <v/>
      </c>
      <c r="AH43" s="98" t="str">
        <f t="shared" si="91"/>
        <v/>
      </c>
      <c r="AI43" s="98" t="str">
        <f t="shared" si="92"/>
        <v/>
      </c>
      <c r="AJ43" s="98" t="str">
        <f t="shared" si="93"/>
        <v/>
      </c>
      <c r="AK43" s="98" t="str">
        <f t="shared" si="94"/>
        <v/>
      </c>
      <c r="AL43" s="98" t="str">
        <f t="shared" si="95"/>
        <v/>
      </c>
      <c r="AM43" s="98" t="str">
        <f t="shared" si="96"/>
        <v/>
      </c>
      <c r="AN43" s="98" t="str">
        <f t="shared" si="97"/>
        <v/>
      </c>
      <c r="AO43" s="98" t="str">
        <f t="shared" si="98"/>
        <v/>
      </c>
      <c r="AP43" s="98" t="str">
        <f t="shared" si="99"/>
        <v/>
      </c>
      <c r="AQ43" s="98" t="str">
        <f t="shared" si="100"/>
        <v/>
      </c>
      <c r="AR43" s="98" t="str">
        <f t="shared" si="101"/>
        <v/>
      </c>
      <c r="AS43" s="98" t="str">
        <f t="shared" si="102"/>
        <v/>
      </c>
      <c r="AT43" s="98" t="str">
        <f t="shared" si="103"/>
        <v/>
      </c>
      <c r="AU43" s="98" t="str">
        <f t="shared" si="104"/>
        <v/>
      </c>
      <c r="AV43" s="98" t="str">
        <f t="shared" si="105"/>
        <v/>
      </c>
      <c r="AW43" s="98" t="str">
        <f t="shared" si="106"/>
        <v/>
      </c>
      <c r="AX43" s="98" t="str">
        <f t="shared" si="107"/>
        <v/>
      </c>
      <c r="AY43" s="98" t="str">
        <f t="shared" si="108"/>
        <v/>
      </c>
      <c r="AZ43" s="98" t="str">
        <f t="shared" si="109"/>
        <v/>
      </c>
      <c r="BA43" s="98" t="str">
        <f t="shared" si="110"/>
        <v/>
      </c>
      <c r="BB43" s="98" t="str">
        <f t="shared" si="111"/>
        <v/>
      </c>
      <c r="BC43" s="98" t="str">
        <f t="shared" si="112"/>
        <v/>
      </c>
      <c r="BD43" s="98" t="str">
        <f t="shared" si="113"/>
        <v/>
      </c>
      <c r="BE43" s="98" t="str">
        <f t="shared" si="114"/>
        <v/>
      </c>
      <c r="BF43" s="98" t="str">
        <f t="shared" si="115"/>
        <v/>
      </c>
      <c r="BG43" s="98" t="str">
        <f t="shared" si="116"/>
        <v/>
      </c>
      <c r="BH43" s="98" t="str">
        <f t="shared" si="117"/>
        <v/>
      </c>
      <c r="BI43" s="98" t="str">
        <f t="shared" si="118"/>
        <v/>
      </c>
      <c r="BJ43" s="98" t="str">
        <f t="shared" si="119"/>
        <v/>
      </c>
      <c r="BK43" s="98" t="str">
        <f t="shared" si="120"/>
        <v/>
      </c>
      <c r="BL43" s="98" t="str">
        <f t="shared" si="121"/>
        <v/>
      </c>
      <c r="BM43" s="98" t="str">
        <f t="shared" si="122"/>
        <v/>
      </c>
      <c r="BN43" s="98" t="str">
        <f t="shared" si="123"/>
        <v/>
      </c>
      <c r="BO43" s="98" t="str">
        <f t="shared" si="124"/>
        <v/>
      </c>
      <c r="BP43" s="98" t="str">
        <f t="shared" si="125"/>
        <v/>
      </c>
      <c r="BQ43" s="98" t="str">
        <f t="shared" si="126"/>
        <v/>
      </c>
      <c r="BR43" s="98" t="str">
        <f t="shared" si="127"/>
        <v/>
      </c>
      <c r="BS43" s="98" t="str">
        <f t="shared" si="128"/>
        <v/>
      </c>
      <c r="BT43" s="98" t="str">
        <f t="shared" si="129"/>
        <v/>
      </c>
      <c r="BU43" s="98" t="str">
        <f t="shared" si="130"/>
        <v/>
      </c>
      <c r="BV43" s="98" t="str">
        <f t="shared" si="131"/>
        <v/>
      </c>
      <c r="BW43" s="98" t="str">
        <f t="shared" si="132"/>
        <v/>
      </c>
      <c r="BX43" s="98" t="str">
        <f t="shared" si="133"/>
        <v/>
      </c>
      <c r="BY43" s="98" t="str">
        <f t="shared" si="134"/>
        <v/>
      </c>
      <c r="BZ43" s="98" t="str">
        <f t="shared" si="135"/>
        <v/>
      </c>
      <c r="CA43" s="98" t="str">
        <f t="shared" si="136"/>
        <v/>
      </c>
      <c r="CB43" s="98" t="str">
        <f t="shared" si="137"/>
        <v/>
      </c>
      <c r="CC43" s="98" t="str">
        <f t="shared" si="138"/>
        <v/>
      </c>
      <c r="CD43" s="98" t="str">
        <f t="shared" si="139"/>
        <v/>
      </c>
      <c r="CE43" s="98" t="str">
        <f t="shared" si="140"/>
        <v/>
      </c>
      <c r="CF43" s="98" t="str">
        <f t="shared" si="141"/>
        <v/>
      </c>
      <c r="CG43" s="98" t="str">
        <f t="shared" si="142"/>
        <v/>
      </c>
      <c r="CH43" s="98" t="str">
        <f t="shared" si="340"/>
        <v/>
      </c>
      <c r="CI43" s="98" t="str">
        <f t="shared" si="341"/>
        <v/>
      </c>
      <c r="CJ43" s="98" t="str">
        <f t="shared" si="342"/>
        <v/>
      </c>
      <c r="CK43" s="98" t="str">
        <f t="shared" si="343"/>
        <v/>
      </c>
      <c r="CL43" s="98" t="str">
        <f t="shared" si="344"/>
        <v/>
      </c>
      <c r="CM43" s="98" t="str">
        <f t="shared" si="345"/>
        <v/>
      </c>
      <c r="CN43" s="98" t="str">
        <f t="shared" si="143"/>
        <v/>
      </c>
      <c r="CO43" s="98" t="str">
        <f t="shared" si="144"/>
        <v/>
      </c>
      <c r="CP43" s="98" t="str">
        <f t="shared" si="145"/>
        <v/>
      </c>
      <c r="CQ43" s="98" t="str">
        <f t="shared" si="146"/>
        <v/>
      </c>
      <c r="CR43" s="98" t="str">
        <f t="shared" si="147"/>
        <v/>
      </c>
      <c r="CS43" s="98" t="str">
        <f t="shared" si="148"/>
        <v/>
      </c>
      <c r="CT43" s="98" t="str">
        <f t="shared" si="149"/>
        <v/>
      </c>
      <c r="CU43" s="98" t="str">
        <f t="shared" si="150"/>
        <v/>
      </c>
      <c r="CV43" s="98" t="str">
        <f t="shared" si="151"/>
        <v/>
      </c>
      <c r="CW43" s="98" t="str">
        <f t="shared" si="152"/>
        <v/>
      </c>
      <c r="CX43" s="98" t="str">
        <f t="shared" si="153"/>
        <v/>
      </c>
      <c r="CY43" s="98" t="str">
        <f t="shared" si="154"/>
        <v/>
      </c>
      <c r="CZ43" s="98" t="str">
        <f t="shared" si="155"/>
        <v/>
      </c>
      <c r="DA43" s="98" t="str">
        <f t="shared" si="156"/>
        <v/>
      </c>
      <c r="DB43" s="98" t="str">
        <f t="shared" si="157"/>
        <v/>
      </c>
      <c r="DC43" s="98" t="str">
        <f t="shared" si="158"/>
        <v/>
      </c>
      <c r="DD43" s="98" t="str">
        <f t="shared" si="159"/>
        <v/>
      </c>
      <c r="DE43" s="98" t="str">
        <f t="shared" si="160"/>
        <v/>
      </c>
      <c r="DF43" s="98" t="str">
        <f t="shared" si="161"/>
        <v/>
      </c>
      <c r="DG43" s="98" t="str">
        <f t="shared" si="162"/>
        <v/>
      </c>
      <c r="DH43" s="98" t="str">
        <f t="shared" si="163"/>
        <v/>
      </c>
      <c r="DI43" s="98" t="str">
        <f t="shared" si="164"/>
        <v/>
      </c>
      <c r="DJ43" s="98" t="str">
        <f t="shared" si="165"/>
        <v/>
      </c>
      <c r="DK43" s="98" t="str">
        <f t="shared" si="166"/>
        <v/>
      </c>
      <c r="DL43" s="98" t="str">
        <f t="shared" si="167"/>
        <v/>
      </c>
      <c r="DM43" s="98" t="str">
        <f t="shared" si="168"/>
        <v/>
      </c>
      <c r="DN43" s="98" t="str">
        <f t="shared" si="169"/>
        <v/>
      </c>
    </row>
    <row r="44" spans="1:118" ht="13.5" customHeight="1">
      <c r="A44" s="1397">
        <f t="shared" si="83"/>
        <v>35</v>
      </c>
      <c r="B44" s="1398"/>
      <c r="C44" s="1399"/>
      <c r="D44" s="1400"/>
      <c r="E44" s="1401"/>
      <c r="F44" s="427"/>
      <c r="G44" s="1395"/>
      <c r="H44" s="1396"/>
      <c r="I44" s="1395"/>
      <c r="J44" s="1396"/>
      <c r="K44" s="1399"/>
      <c r="L44" s="1401"/>
      <c r="M44" s="1399"/>
      <c r="N44" s="1401"/>
      <c r="O44" s="1406"/>
      <c r="P44" s="1407"/>
      <c r="Q44" s="1399"/>
      <c r="R44" s="1401"/>
      <c r="S44" s="1402"/>
      <c r="T44" s="1474"/>
      <c r="U44" s="1404" t="str">
        <f t="shared" si="84"/>
        <v/>
      </c>
      <c r="V44" s="1405"/>
      <c r="W44" s="1405"/>
      <c r="X44" s="1405"/>
      <c r="Y44" s="1405"/>
      <c r="Z44" s="1405"/>
      <c r="AA44" s="98" t="str">
        <f t="shared" si="0"/>
        <v/>
      </c>
      <c r="AB44" s="94" t="str">
        <f t="shared" si="85"/>
        <v/>
      </c>
      <c r="AC44" s="94" t="str">
        <f t="shared" si="86"/>
        <v/>
      </c>
      <c r="AD44" s="94" t="str">
        <f t="shared" si="87"/>
        <v/>
      </c>
      <c r="AE44" s="98" t="str">
        <f t="shared" si="88"/>
        <v>○</v>
      </c>
      <c r="AF44" s="98" t="str">
        <f t="shared" si="89"/>
        <v/>
      </c>
      <c r="AG44" s="98" t="str">
        <f t="shared" si="90"/>
        <v/>
      </c>
      <c r="AH44" s="98" t="str">
        <f t="shared" si="91"/>
        <v/>
      </c>
      <c r="AI44" s="98" t="str">
        <f t="shared" si="92"/>
        <v/>
      </c>
      <c r="AJ44" s="98" t="str">
        <f t="shared" si="93"/>
        <v/>
      </c>
      <c r="AK44" s="98" t="str">
        <f t="shared" si="94"/>
        <v/>
      </c>
      <c r="AL44" s="98" t="str">
        <f t="shared" si="95"/>
        <v/>
      </c>
      <c r="AM44" s="98" t="str">
        <f t="shared" si="96"/>
        <v/>
      </c>
      <c r="AN44" s="98" t="str">
        <f t="shared" si="97"/>
        <v/>
      </c>
      <c r="AO44" s="98" t="str">
        <f t="shared" si="98"/>
        <v/>
      </c>
      <c r="AP44" s="98" t="str">
        <f t="shared" si="99"/>
        <v/>
      </c>
      <c r="AQ44" s="98" t="str">
        <f t="shared" si="100"/>
        <v/>
      </c>
      <c r="AR44" s="98" t="str">
        <f t="shared" si="101"/>
        <v/>
      </c>
      <c r="AS44" s="98" t="str">
        <f t="shared" si="102"/>
        <v/>
      </c>
      <c r="AT44" s="98" t="str">
        <f t="shared" si="103"/>
        <v/>
      </c>
      <c r="AU44" s="98" t="str">
        <f t="shared" si="104"/>
        <v/>
      </c>
      <c r="AV44" s="98" t="str">
        <f t="shared" si="105"/>
        <v/>
      </c>
      <c r="AW44" s="98" t="str">
        <f t="shared" si="106"/>
        <v/>
      </c>
      <c r="AX44" s="98" t="str">
        <f t="shared" si="107"/>
        <v/>
      </c>
      <c r="AY44" s="98" t="str">
        <f t="shared" si="108"/>
        <v/>
      </c>
      <c r="AZ44" s="98" t="str">
        <f t="shared" si="109"/>
        <v/>
      </c>
      <c r="BA44" s="98" t="str">
        <f t="shared" si="110"/>
        <v/>
      </c>
      <c r="BB44" s="98" t="str">
        <f t="shared" si="111"/>
        <v/>
      </c>
      <c r="BC44" s="98" t="str">
        <f t="shared" si="112"/>
        <v/>
      </c>
      <c r="BD44" s="98" t="str">
        <f t="shared" si="113"/>
        <v/>
      </c>
      <c r="BE44" s="98" t="str">
        <f t="shared" si="114"/>
        <v/>
      </c>
      <c r="BF44" s="98" t="str">
        <f t="shared" si="115"/>
        <v/>
      </c>
      <c r="BG44" s="98" t="str">
        <f t="shared" si="116"/>
        <v/>
      </c>
      <c r="BH44" s="98" t="str">
        <f t="shared" si="117"/>
        <v/>
      </c>
      <c r="BI44" s="98" t="str">
        <f t="shared" si="118"/>
        <v/>
      </c>
      <c r="BJ44" s="98" t="str">
        <f t="shared" si="119"/>
        <v/>
      </c>
      <c r="BK44" s="98" t="str">
        <f t="shared" si="120"/>
        <v/>
      </c>
      <c r="BL44" s="98" t="str">
        <f t="shared" si="121"/>
        <v/>
      </c>
      <c r="BM44" s="98" t="str">
        <f t="shared" si="122"/>
        <v/>
      </c>
      <c r="BN44" s="98" t="str">
        <f t="shared" si="123"/>
        <v/>
      </c>
      <c r="BO44" s="98" t="str">
        <f t="shared" si="124"/>
        <v/>
      </c>
      <c r="BP44" s="98" t="str">
        <f t="shared" si="125"/>
        <v/>
      </c>
      <c r="BQ44" s="98" t="str">
        <f t="shared" si="126"/>
        <v/>
      </c>
      <c r="BR44" s="98" t="str">
        <f t="shared" si="127"/>
        <v/>
      </c>
      <c r="BS44" s="98" t="str">
        <f t="shared" si="128"/>
        <v/>
      </c>
      <c r="BT44" s="98" t="str">
        <f t="shared" si="129"/>
        <v/>
      </c>
      <c r="BU44" s="98" t="str">
        <f t="shared" si="130"/>
        <v/>
      </c>
      <c r="BV44" s="98" t="str">
        <f t="shared" si="131"/>
        <v/>
      </c>
      <c r="BW44" s="98" t="str">
        <f t="shared" si="132"/>
        <v/>
      </c>
      <c r="BX44" s="98" t="str">
        <f t="shared" si="133"/>
        <v/>
      </c>
      <c r="BY44" s="98" t="str">
        <f t="shared" si="134"/>
        <v/>
      </c>
      <c r="BZ44" s="98" t="str">
        <f t="shared" si="135"/>
        <v/>
      </c>
      <c r="CA44" s="98" t="str">
        <f t="shared" si="136"/>
        <v/>
      </c>
      <c r="CB44" s="98" t="str">
        <f t="shared" si="137"/>
        <v/>
      </c>
      <c r="CC44" s="98" t="str">
        <f t="shared" si="138"/>
        <v/>
      </c>
      <c r="CD44" s="98" t="str">
        <f t="shared" si="139"/>
        <v/>
      </c>
      <c r="CE44" s="98" t="str">
        <f t="shared" si="140"/>
        <v/>
      </c>
      <c r="CF44" s="98" t="str">
        <f t="shared" si="141"/>
        <v/>
      </c>
      <c r="CG44" s="98" t="str">
        <f t="shared" si="142"/>
        <v/>
      </c>
      <c r="CH44" s="98" t="str">
        <f t="shared" si="340"/>
        <v/>
      </c>
      <c r="CI44" s="98" t="str">
        <f t="shared" si="341"/>
        <v/>
      </c>
      <c r="CJ44" s="98" t="str">
        <f t="shared" si="342"/>
        <v/>
      </c>
      <c r="CK44" s="98" t="str">
        <f t="shared" si="343"/>
        <v/>
      </c>
      <c r="CL44" s="98" t="str">
        <f t="shared" si="344"/>
        <v/>
      </c>
      <c r="CM44" s="98" t="str">
        <f t="shared" si="345"/>
        <v/>
      </c>
      <c r="CN44" s="98" t="str">
        <f t="shared" si="143"/>
        <v/>
      </c>
      <c r="CO44" s="98" t="str">
        <f t="shared" si="144"/>
        <v/>
      </c>
      <c r="CP44" s="98" t="str">
        <f t="shared" si="145"/>
        <v/>
      </c>
      <c r="CQ44" s="98" t="str">
        <f t="shared" si="146"/>
        <v/>
      </c>
      <c r="CR44" s="98" t="str">
        <f t="shared" si="147"/>
        <v/>
      </c>
      <c r="CS44" s="98" t="str">
        <f t="shared" si="148"/>
        <v/>
      </c>
      <c r="CT44" s="98" t="str">
        <f t="shared" si="149"/>
        <v/>
      </c>
      <c r="CU44" s="98" t="str">
        <f t="shared" si="150"/>
        <v/>
      </c>
      <c r="CV44" s="98" t="str">
        <f t="shared" si="151"/>
        <v/>
      </c>
      <c r="CW44" s="98" t="str">
        <f t="shared" si="152"/>
        <v/>
      </c>
      <c r="CX44" s="98" t="str">
        <f t="shared" si="153"/>
        <v/>
      </c>
      <c r="CY44" s="98" t="str">
        <f t="shared" si="154"/>
        <v/>
      </c>
      <c r="CZ44" s="98" t="str">
        <f t="shared" si="155"/>
        <v/>
      </c>
      <c r="DA44" s="98" t="str">
        <f t="shared" si="156"/>
        <v/>
      </c>
      <c r="DB44" s="98" t="str">
        <f t="shared" si="157"/>
        <v/>
      </c>
      <c r="DC44" s="98" t="str">
        <f t="shared" si="158"/>
        <v/>
      </c>
      <c r="DD44" s="98" t="str">
        <f t="shared" si="159"/>
        <v/>
      </c>
      <c r="DE44" s="98" t="str">
        <f t="shared" si="160"/>
        <v/>
      </c>
      <c r="DF44" s="98" t="str">
        <f t="shared" si="161"/>
        <v/>
      </c>
      <c r="DG44" s="98" t="str">
        <f t="shared" si="162"/>
        <v/>
      </c>
      <c r="DH44" s="98" t="str">
        <f t="shared" si="163"/>
        <v/>
      </c>
      <c r="DI44" s="98" t="str">
        <f t="shared" si="164"/>
        <v/>
      </c>
      <c r="DJ44" s="98" t="str">
        <f t="shared" si="165"/>
        <v/>
      </c>
      <c r="DK44" s="98" t="str">
        <f t="shared" si="166"/>
        <v/>
      </c>
      <c r="DL44" s="98" t="str">
        <f t="shared" si="167"/>
        <v/>
      </c>
      <c r="DM44" s="98" t="str">
        <f t="shared" si="168"/>
        <v/>
      </c>
      <c r="DN44" s="98" t="str">
        <f t="shared" si="169"/>
        <v/>
      </c>
    </row>
    <row r="45" spans="1:118" ht="13.5" customHeight="1">
      <c r="A45" s="1397">
        <f t="shared" si="83"/>
        <v>36</v>
      </c>
      <c r="B45" s="1398"/>
      <c r="C45" s="1399"/>
      <c r="D45" s="1400"/>
      <c r="E45" s="1401"/>
      <c r="F45" s="427"/>
      <c r="G45" s="1395"/>
      <c r="H45" s="1396"/>
      <c r="I45" s="1395"/>
      <c r="J45" s="1396"/>
      <c r="K45" s="1399"/>
      <c r="L45" s="1401"/>
      <c r="M45" s="1399"/>
      <c r="N45" s="1401"/>
      <c r="O45" s="1406"/>
      <c r="P45" s="1407"/>
      <c r="Q45" s="1399"/>
      <c r="R45" s="1401"/>
      <c r="S45" s="1402"/>
      <c r="T45" s="1474"/>
      <c r="U45" s="1404" t="str">
        <f t="shared" si="84"/>
        <v/>
      </c>
      <c r="V45" s="1405"/>
      <c r="W45" s="1405"/>
      <c r="X45" s="1405"/>
      <c r="Y45" s="1405"/>
      <c r="Z45" s="1405"/>
      <c r="AA45" s="98" t="str">
        <f t="shared" si="0"/>
        <v/>
      </c>
      <c r="AB45" s="94" t="str">
        <f t="shared" si="85"/>
        <v/>
      </c>
      <c r="AC45" s="94" t="str">
        <f t="shared" si="86"/>
        <v/>
      </c>
      <c r="AD45" s="94" t="str">
        <f t="shared" si="87"/>
        <v/>
      </c>
      <c r="AE45" s="98" t="str">
        <f t="shared" si="88"/>
        <v>○</v>
      </c>
      <c r="AF45" s="98" t="str">
        <f t="shared" si="89"/>
        <v/>
      </c>
      <c r="AG45" s="98" t="str">
        <f t="shared" si="90"/>
        <v/>
      </c>
      <c r="AH45" s="98" t="str">
        <f t="shared" si="91"/>
        <v/>
      </c>
      <c r="AI45" s="98" t="str">
        <f t="shared" si="92"/>
        <v/>
      </c>
      <c r="AJ45" s="98" t="str">
        <f t="shared" si="93"/>
        <v/>
      </c>
      <c r="AK45" s="98" t="str">
        <f t="shared" si="94"/>
        <v/>
      </c>
      <c r="AL45" s="98" t="str">
        <f t="shared" si="95"/>
        <v/>
      </c>
      <c r="AM45" s="98" t="str">
        <f t="shared" si="96"/>
        <v/>
      </c>
      <c r="AN45" s="98" t="str">
        <f t="shared" si="97"/>
        <v/>
      </c>
      <c r="AO45" s="98" t="str">
        <f t="shared" si="98"/>
        <v/>
      </c>
      <c r="AP45" s="98" t="str">
        <f t="shared" si="99"/>
        <v/>
      </c>
      <c r="AQ45" s="98" t="str">
        <f t="shared" si="100"/>
        <v/>
      </c>
      <c r="AR45" s="98" t="str">
        <f t="shared" si="101"/>
        <v/>
      </c>
      <c r="AS45" s="98" t="str">
        <f t="shared" si="102"/>
        <v/>
      </c>
      <c r="AT45" s="98" t="str">
        <f t="shared" si="103"/>
        <v/>
      </c>
      <c r="AU45" s="98" t="str">
        <f t="shared" si="104"/>
        <v/>
      </c>
      <c r="AV45" s="98" t="str">
        <f t="shared" si="105"/>
        <v/>
      </c>
      <c r="AW45" s="98" t="str">
        <f t="shared" si="106"/>
        <v/>
      </c>
      <c r="AX45" s="98" t="str">
        <f t="shared" si="107"/>
        <v/>
      </c>
      <c r="AY45" s="98" t="str">
        <f t="shared" si="108"/>
        <v/>
      </c>
      <c r="AZ45" s="98" t="str">
        <f t="shared" si="109"/>
        <v/>
      </c>
      <c r="BA45" s="98" t="str">
        <f t="shared" si="110"/>
        <v/>
      </c>
      <c r="BB45" s="98" t="str">
        <f t="shared" si="111"/>
        <v/>
      </c>
      <c r="BC45" s="98" t="str">
        <f t="shared" si="112"/>
        <v/>
      </c>
      <c r="BD45" s="98" t="str">
        <f t="shared" si="113"/>
        <v/>
      </c>
      <c r="BE45" s="98" t="str">
        <f t="shared" si="114"/>
        <v/>
      </c>
      <c r="BF45" s="98" t="str">
        <f t="shared" si="115"/>
        <v/>
      </c>
      <c r="BG45" s="98" t="str">
        <f t="shared" si="116"/>
        <v/>
      </c>
      <c r="BH45" s="98" t="str">
        <f t="shared" si="117"/>
        <v/>
      </c>
      <c r="BI45" s="98" t="str">
        <f t="shared" si="118"/>
        <v/>
      </c>
      <c r="BJ45" s="98" t="str">
        <f t="shared" si="119"/>
        <v/>
      </c>
      <c r="BK45" s="98" t="str">
        <f t="shared" si="120"/>
        <v/>
      </c>
      <c r="BL45" s="98" t="str">
        <f t="shared" si="121"/>
        <v/>
      </c>
      <c r="BM45" s="98" t="str">
        <f t="shared" si="122"/>
        <v/>
      </c>
      <c r="BN45" s="98" t="str">
        <f t="shared" si="123"/>
        <v/>
      </c>
      <c r="BO45" s="98" t="str">
        <f t="shared" si="124"/>
        <v/>
      </c>
      <c r="BP45" s="98" t="str">
        <f t="shared" si="125"/>
        <v/>
      </c>
      <c r="BQ45" s="98" t="str">
        <f t="shared" si="126"/>
        <v/>
      </c>
      <c r="BR45" s="98" t="str">
        <f t="shared" si="127"/>
        <v/>
      </c>
      <c r="BS45" s="98" t="str">
        <f t="shared" si="128"/>
        <v/>
      </c>
      <c r="BT45" s="98" t="str">
        <f t="shared" si="129"/>
        <v/>
      </c>
      <c r="BU45" s="98" t="str">
        <f t="shared" si="130"/>
        <v/>
      </c>
      <c r="BV45" s="98" t="str">
        <f t="shared" si="131"/>
        <v/>
      </c>
      <c r="BW45" s="98" t="str">
        <f t="shared" si="132"/>
        <v/>
      </c>
      <c r="BX45" s="98" t="str">
        <f t="shared" si="133"/>
        <v/>
      </c>
      <c r="BY45" s="98" t="str">
        <f t="shared" si="134"/>
        <v/>
      </c>
      <c r="BZ45" s="98" t="str">
        <f t="shared" si="135"/>
        <v/>
      </c>
      <c r="CA45" s="98" t="str">
        <f t="shared" si="136"/>
        <v/>
      </c>
      <c r="CB45" s="98" t="str">
        <f t="shared" si="137"/>
        <v/>
      </c>
      <c r="CC45" s="98" t="str">
        <f t="shared" si="138"/>
        <v/>
      </c>
      <c r="CD45" s="98" t="str">
        <f t="shared" si="139"/>
        <v/>
      </c>
      <c r="CE45" s="98" t="str">
        <f t="shared" si="140"/>
        <v/>
      </c>
      <c r="CF45" s="98" t="str">
        <f t="shared" si="141"/>
        <v/>
      </c>
      <c r="CG45" s="98" t="str">
        <f t="shared" si="142"/>
        <v/>
      </c>
      <c r="CH45" s="98" t="str">
        <f t="shared" si="340"/>
        <v/>
      </c>
      <c r="CI45" s="98" t="str">
        <f t="shared" si="341"/>
        <v/>
      </c>
      <c r="CJ45" s="98" t="str">
        <f t="shared" si="342"/>
        <v/>
      </c>
      <c r="CK45" s="98" t="str">
        <f t="shared" si="343"/>
        <v/>
      </c>
      <c r="CL45" s="98" t="str">
        <f t="shared" si="344"/>
        <v/>
      </c>
      <c r="CM45" s="98" t="str">
        <f t="shared" si="345"/>
        <v/>
      </c>
      <c r="CN45" s="98" t="str">
        <f t="shared" si="143"/>
        <v/>
      </c>
      <c r="CO45" s="98" t="str">
        <f t="shared" si="144"/>
        <v/>
      </c>
      <c r="CP45" s="98" t="str">
        <f t="shared" si="145"/>
        <v/>
      </c>
      <c r="CQ45" s="98" t="str">
        <f t="shared" si="146"/>
        <v/>
      </c>
      <c r="CR45" s="98" t="str">
        <f t="shared" si="147"/>
        <v/>
      </c>
      <c r="CS45" s="98" t="str">
        <f t="shared" si="148"/>
        <v/>
      </c>
      <c r="CT45" s="98" t="str">
        <f t="shared" si="149"/>
        <v/>
      </c>
      <c r="CU45" s="98" t="str">
        <f t="shared" si="150"/>
        <v/>
      </c>
      <c r="CV45" s="98" t="str">
        <f t="shared" si="151"/>
        <v/>
      </c>
      <c r="CW45" s="98" t="str">
        <f t="shared" si="152"/>
        <v/>
      </c>
      <c r="CX45" s="98" t="str">
        <f t="shared" si="153"/>
        <v/>
      </c>
      <c r="CY45" s="98" t="str">
        <f t="shared" si="154"/>
        <v/>
      </c>
      <c r="CZ45" s="98" t="str">
        <f t="shared" si="155"/>
        <v/>
      </c>
      <c r="DA45" s="98" t="str">
        <f t="shared" si="156"/>
        <v/>
      </c>
      <c r="DB45" s="98" t="str">
        <f t="shared" si="157"/>
        <v/>
      </c>
      <c r="DC45" s="98" t="str">
        <f t="shared" si="158"/>
        <v/>
      </c>
      <c r="DD45" s="98" t="str">
        <f t="shared" si="159"/>
        <v/>
      </c>
      <c r="DE45" s="98" t="str">
        <f t="shared" si="160"/>
        <v/>
      </c>
      <c r="DF45" s="98" t="str">
        <f t="shared" si="161"/>
        <v/>
      </c>
      <c r="DG45" s="98" t="str">
        <f t="shared" si="162"/>
        <v/>
      </c>
      <c r="DH45" s="98" t="str">
        <f t="shared" si="163"/>
        <v/>
      </c>
      <c r="DI45" s="98" t="str">
        <f t="shared" si="164"/>
        <v/>
      </c>
      <c r="DJ45" s="98" t="str">
        <f t="shared" si="165"/>
        <v/>
      </c>
      <c r="DK45" s="98" t="str">
        <f t="shared" si="166"/>
        <v/>
      </c>
      <c r="DL45" s="98" t="str">
        <f t="shared" si="167"/>
        <v/>
      </c>
      <c r="DM45" s="98" t="str">
        <f t="shared" si="168"/>
        <v/>
      </c>
      <c r="DN45" s="98" t="str">
        <f t="shared" si="169"/>
        <v/>
      </c>
    </row>
    <row r="46" spans="1:118" ht="13.5" customHeight="1">
      <c r="A46" s="1397">
        <f t="shared" si="83"/>
        <v>37</v>
      </c>
      <c r="B46" s="1398"/>
      <c r="C46" s="1399"/>
      <c r="D46" s="1400"/>
      <c r="E46" s="1401"/>
      <c r="F46" s="427"/>
      <c r="G46" s="1395"/>
      <c r="H46" s="1396"/>
      <c r="I46" s="1395"/>
      <c r="J46" s="1396"/>
      <c r="K46" s="1399"/>
      <c r="L46" s="1401"/>
      <c r="M46" s="1399"/>
      <c r="N46" s="1401"/>
      <c r="O46" s="1406"/>
      <c r="P46" s="1407"/>
      <c r="Q46" s="1399"/>
      <c r="R46" s="1401"/>
      <c r="S46" s="1402"/>
      <c r="T46" s="1474"/>
      <c r="U46" s="1404" t="str">
        <f t="shared" si="84"/>
        <v/>
      </c>
      <c r="V46" s="1405"/>
      <c r="W46" s="1405"/>
      <c r="X46" s="1405"/>
      <c r="Y46" s="1405"/>
      <c r="Z46" s="1405"/>
      <c r="AA46" s="98" t="str">
        <f t="shared" si="0"/>
        <v/>
      </c>
      <c r="AB46" s="94" t="str">
        <f t="shared" si="85"/>
        <v/>
      </c>
      <c r="AC46" s="94" t="str">
        <f t="shared" si="86"/>
        <v/>
      </c>
      <c r="AD46" s="94" t="str">
        <f t="shared" si="87"/>
        <v/>
      </c>
      <c r="AE46" s="98" t="str">
        <f t="shared" si="88"/>
        <v>○</v>
      </c>
      <c r="AF46" s="98" t="str">
        <f t="shared" si="89"/>
        <v/>
      </c>
      <c r="AG46" s="98" t="str">
        <f t="shared" si="90"/>
        <v/>
      </c>
      <c r="AH46" s="98" t="str">
        <f t="shared" si="91"/>
        <v/>
      </c>
      <c r="AI46" s="98" t="str">
        <f t="shared" si="92"/>
        <v/>
      </c>
      <c r="AJ46" s="98" t="str">
        <f t="shared" si="93"/>
        <v/>
      </c>
      <c r="AK46" s="98" t="str">
        <f t="shared" si="94"/>
        <v/>
      </c>
      <c r="AL46" s="98" t="str">
        <f t="shared" si="95"/>
        <v/>
      </c>
      <c r="AM46" s="98" t="str">
        <f t="shared" si="96"/>
        <v/>
      </c>
      <c r="AN46" s="98" t="str">
        <f t="shared" si="97"/>
        <v/>
      </c>
      <c r="AO46" s="98" t="str">
        <f t="shared" si="98"/>
        <v/>
      </c>
      <c r="AP46" s="98" t="str">
        <f t="shared" si="99"/>
        <v/>
      </c>
      <c r="AQ46" s="98" t="str">
        <f t="shared" si="100"/>
        <v/>
      </c>
      <c r="AR46" s="98" t="str">
        <f t="shared" si="101"/>
        <v/>
      </c>
      <c r="AS46" s="98" t="str">
        <f t="shared" si="102"/>
        <v/>
      </c>
      <c r="AT46" s="98" t="str">
        <f t="shared" si="103"/>
        <v/>
      </c>
      <c r="AU46" s="98" t="str">
        <f t="shared" si="104"/>
        <v/>
      </c>
      <c r="AV46" s="98" t="str">
        <f t="shared" si="105"/>
        <v/>
      </c>
      <c r="AW46" s="98" t="str">
        <f t="shared" si="106"/>
        <v/>
      </c>
      <c r="AX46" s="98" t="str">
        <f t="shared" si="107"/>
        <v/>
      </c>
      <c r="AY46" s="98" t="str">
        <f t="shared" si="108"/>
        <v/>
      </c>
      <c r="AZ46" s="98" t="str">
        <f t="shared" si="109"/>
        <v/>
      </c>
      <c r="BA46" s="98" t="str">
        <f t="shared" si="110"/>
        <v/>
      </c>
      <c r="BB46" s="98" t="str">
        <f t="shared" si="111"/>
        <v/>
      </c>
      <c r="BC46" s="98" t="str">
        <f t="shared" si="112"/>
        <v/>
      </c>
      <c r="BD46" s="98" t="str">
        <f t="shared" si="113"/>
        <v/>
      </c>
      <c r="BE46" s="98" t="str">
        <f t="shared" si="114"/>
        <v/>
      </c>
      <c r="BF46" s="98" t="str">
        <f t="shared" si="115"/>
        <v/>
      </c>
      <c r="BG46" s="98" t="str">
        <f t="shared" si="116"/>
        <v/>
      </c>
      <c r="BH46" s="98" t="str">
        <f t="shared" si="117"/>
        <v/>
      </c>
      <c r="BI46" s="98" t="str">
        <f t="shared" si="118"/>
        <v/>
      </c>
      <c r="BJ46" s="98" t="str">
        <f t="shared" si="119"/>
        <v/>
      </c>
      <c r="BK46" s="98" t="str">
        <f t="shared" si="120"/>
        <v/>
      </c>
      <c r="BL46" s="98" t="str">
        <f t="shared" si="121"/>
        <v/>
      </c>
      <c r="BM46" s="98" t="str">
        <f t="shared" si="122"/>
        <v/>
      </c>
      <c r="BN46" s="98" t="str">
        <f t="shared" si="123"/>
        <v/>
      </c>
      <c r="BO46" s="98" t="str">
        <f t="shared" si="124"/>
        <v/>
      </c>
      <c r="BP46" s="98" t="str">
        <f t="shared" si="125"/>
        <v/>
      </c>
      <c r="BQ46" s="98" t="str">
        <f t="shared" si="126"/>
        <v/>
      </c>
      <c r="BR46" s="98" t="str">
        <f t="shared" si="127"/>
        <v/>
      </c>
      <c r="BS46" s="98" t="str">
        <f t="shared" si="128"/>
        <v/>
      </c>
      <c r="BT46" s="98" t="str">
        <f t="shared" si="129"/>
        <v/>
      </c>
      <c r="BU46" s="98" t="str">
        <f t="shared" si="130"/>
        <v/>
      </c>
      <c r="BV46" s="98" t="str">
        <f t="shared" si="131"/>
        <v/>
      </c>
      <c r="BW46" s="98" t="str">
        <f t="shared" si="132"/>
        <v/>
      </c>
      <c r="BX46" s="98" t="str">
        <f t="shared" si="133"/>
        <v/>
      </c>
      <c r="BY46" s="98" t="str">
        <f t="shared" si="134"/>
        <v/>
      </c>
      <c r="BZ46" s="98" t="str">
        <f t="shared" si="135"/>
        <v/>
      </c>
      <c r="CA46" s="98" t="str">
        <f t="shared" si="136"/>
        <v/>
      </c>
      <c r="CB46" s="98" t="str">
        <f t="shared" si="137"/>
        <v/>
      </c>
      <c r="CC46" s="98" t="str">
        <f t="shared" si="138"/>
        <v/>
      </c>
      <c r="CD46" s="98" t="str">
        <f t="shared" si="139"/>
        <v/>
      </c>
      <c r="CE46" s="98" t="str">
        <f t="shared" si="140"/>
        <v/>
      </c>
      <c r="CF46" s="98" t="str">
        <f t="shared" si="141"/>
        <v/>
      </c>
      <c r="CG46" s="98" t="str">
        <f t="shared" si="142"/>
        <v/>
      </c>
      <c r="CH46" s="98" t="str">
        <f t="shared" si="340"/>
        <v/>
      </c>
      <c r="CI46" s="98" t="str">
        <f t="shared" si="341"/>
        <v/>
      </c>
      <c r="CJ46" s="98" t="str">
        <f t="shared" si="342"/>
        <v/>
      </c>
      <c r="CK46" s="98" t="str">
        <f t="shared" si="343"/>
        <v/>
      </c>
      <c r="CL46" s="98" t="str">
        <f t="shared" si="344"/>
        <v/>
      </c>
      <c r="CM46" s="98" t="str">
        <f t="shared" si="345"/>
        <v/>
      </c>
      <c r="CN46" s="98" t="str">
        <f t="shared" si="143"/>
        <v/>
      </c>
      <c r="CO46" s="98" t="str">
        <f t="shared" si="144"/>
        <v/>
      </c>
      <c r="CP46" s="98" t="str">
        <f t="shared" si="145"/>
        <v/>
      </c>
      <c r="CQ46" s="98" t="str">
        <f t="shared" si="146"/>
        <v/>
      </c>
      <c r="CR46" s="98" t="str">
        <f t="shared" si="147"/>
        <v/>
      </c>
      <c r="CS46" s="98" t="str">
        <f t="shared" si="148"/>
        <v/>
      </c>
      <c r="CT46" s="98" t="str">
        <f t="shared" si="149"/>
        <v/>
      </c>
      <c r="CU46" s="98" t="str">
        <f t="shared" si="150"/>
        <v/>
      </c>
      <c r="CV46" s="98" t="str">
        <f t="shared" si="151"/>
        <v/>
      </c>
      <c r="CW46" s="98" t="str">
        <f t="shared" si="152"/>
        <v/>
      </c>
      <c r="CX46" s="98" t="str">
        <f t="shared" si="153"/>
        <v/>
      </c>
      <c r="CY46" s="98" t="str">
        <f t="shared" si="154"/>
        <v/>
      </c>
      <c r="CZ46" s="98" t="str">
        <f t="shared" si="155"/>
        <v/>
      </c>
      <c r="DA46" s="98" t="str">
        <f t="shared" si="156"/>
        <v/>
      </c>
      <c r="DB46" s="98" t="str">
        <f t="shared" si="157"/>
        <v/>
      </c>
      <c r="DC46" s="98" t="str">
        <f t="shared" si="158"/>
        <v/>
      </c>
      <c r="DD46" s="98" t="str">
        <f t="shared" si="159"/>
        <v/>
      </c>
      <c r="DE46" s="98" t="str">
        <f t="shared" si="160"/>
        <v/>
      </c>
      <c r="DF46" s="98" t="str">
        <f t="shared" si="161"/>
        <v/>
      </c>
      <c r="DG46" s="98" t="str">
        <f t="shared" si="162"/>
        <v/>
      </c>
      <c r="DH46" s="98" t="str">
        <f t="shared" si="163"/>
        <v/>
      </c>
      <c r="DI46" s="98" t="str">
        <f t="shared" si="164"/>
        <v/>
      </c>
      <c r="DJ46" s="98" t="str">
        <f t="shared" si="165"/>
        <v/>
      </c>
      <c r="DK46" s="98" t="str">
        <f t="shared" si="166"/>
        <v/>
      </c>
      <c r="DL46" s="98" t="str">
        <f t="shared" si="167"/>
        <v/>
      </c>
      <c r="DM46" s="98" t="str">
        <f t="shared" si="168"/>
        <v/>
      </c>
      <c r="DN46" s="98" t="str">
        <f t="shared" si="169"/>
        <v/>
      </c>
    </row>
    <row r="47" spans="1:118" ht="13.5" customHeight="1">
      <c r="A47" s="1397">
        <f t="shared" si="83"/>
        <v>38</v>
      </c>
      <c r="B47" s="1398"/>
      <c r="C47" s="1399"/>
      <c r="D47" s="1400"/>
      <c r="E47" s="1401"/>
      <c r="F47" s="427"/>
      <c r="G47" s="1395"/>
      <c r="H47" s="1396"/>
      <c r="I47" s="1395"/>
      <c r="J47" s="1396"/>
      <c r="K47" s="1399"/>
      <c r="L47" s="1401"/>
      <c r="M47" s="1399"/>
      <c r="N47" s="1401"/>
      <c r="O47" s="1406"/>
      <c r="P47" s="1407"/>
      <c r="Q47" s="1399"/>
      <c r="R47" s="1401"/>
      <c r="S47" s="1402"/>
      <c r="T47" s="1474"/>
      <c r="U47" s="1404" t="str">
        <f t="shared" si="84"/>
        <v/>
      </c>
      <c r="V47" s="1405"/>
      <c r="W47" s="1405"/>
      <c r="X47" s="1405"/>
      <c r="Y47" s="1405"/>
      <c r="Z47" s="1405"/>
      <c r="AA47" s="98" t="str">
        <f t="shared" si="0"/>
        <v/>
      </c>
      <c r="AB47" s="94" t="str">
        <f t="shared" si="85"/>
        <v/>
      </c>
      <c r="AC47" s="94" t="str">
        <f t="shared" si="86"/>
        <v/>
      </c>
      <c r="AD47" s="94" t="str">
        <f t="shared" si="87"/>
        <v/>
      </c>
      <c r="AE47" s="98" t="str">
        <f t="shared" si="88"/>
        <v>○</v>
      </c>
      <c r="AF47" s="98" t="str">
        <f t="shared" si="89"/>
        <v/>
      </c>
      <c r="AG47" s="98" t="str">
        <f t="shared" si="90"/>
        <v/>
      </c>
      <c r="AH47" s="98" t="str">
        <f t="shared" si="91"/>
        <v/>
      </c>
      <c r="AI47" s="98" t="str">
        <f t="shared" si="92"/>
        <v/>
      </c>
      <c r="AJ47" s="98" t="str">
        <f t="shared" si="93"/>
        <v/>
      </c>
      <c r="AK47" s="98" t="str">
        <f t="shared" si="94"/>
        <v/>
      </c>
      <c r="AL47" s="98" t="str">
        <f t="shared" si="95"/>
        <v/>
      </c>
      <c r="AM47" s="98" t="str">
        <f t="shared" si="96"/>
        <v/>
      </c>
      <c r="AN47" s="98" t="str">
        <f t="shared" si="97"/>
        <v/>
      </c>
      <c r="AO47" s="98" t="str">
        <f t="shared" si="98"/>
        <v/>
      </c>
      <c r="AP47" s="98" t="str">
        <f t="shared" si="99"/>
        <v/>
      </c>
      <c r="AQ47" s="98" t="str">
        <f t="shared" si="100"/>
        <v/>
      </c>
      <c r="AR47" s="98" t="str">
        <f t="shared" si="101"/>
        <v/>
      </c>
      <c r="AS47" s="98" t="str">
        <f t="shared" si="102"/>
        <v/>
      </c>
      <c r="AT47" s="98" t="str">
        <f t="shared" si="103"/>
        <v/>
      </c>
      <c r="AU47" s="98" t="str">
        <f t="shared" si="104"/>
        <v/>
      </c>
      <c r="AV47" s="98" t="str">
        <f t="shared" si="105"/>
        <v/>
      </c>
      <c r="AW47" s="98" t="str">
        <f t="shared" si="106"/>
        <v/>
      </c>
      <c r="AX47" s="98" t="str">
        <f t="shared" si="107"/>
        <v/>
      </c>
      <c r="AY47" s="98" t="str">
        <f t="shared" si="108"/>
        <v/>
      </c>
      <c r="AZ47" s="98" t="str">
        <f t="shared" si="109"/>
        <v/>
      </c>
      <c r="BA47" s="98" t="str">
        <f t="shared" si="110"/>
        <v/>
      </c>
      <c r="BB47" s="98" t="str">
        <f t="shared" si="111"/>
        <v/>
      </c>
      <c r="BC47" s="98" t="str">
        <f t="shared" si="112"/>
        <v/>
      </c>
      <c r="BD47" s="98" t="str">
        <f t="shared" si="113"/>
        <v/>
      </c>
      <c r="BE47" s="98" t="str">
        <f t="shared" si="114"/>
        <v/>
      </c>
      <c r="BF47" s="98" t="str">
        <f t="shared" si="115"/>
        <v/>
      </c>
      <c r="BG47" s="98" t="str">
        <f t="shared" si="116"/>
        <v/>
      </c>
      <c r="BH47" s="98" t="str">
        <f t="shared" si="117"/>
        <v/>
      </c>
      <c r="BI47" s="98" t="str">
        <f t="shared" si="118"/>
        <v/>
      </c>
      <c r="BJ47" s="98" t="str">
        <f t="shared" si="119"/>
        <v/>
      </c>
      <c r="BK47" s="98" t="str">
        <f t="shared" si="120"/>
        <v/>
      </c>
      <c r="BL47" s="98" t="str">
        <f t="shared" si="121"/>
        <v/>
      </c>
      <c r="BM47" s="98" t="str">
        <f t="shared" si="122"/>
        <v/>
      </c>
      <c r="BN47" s="98" t="str">
        <f t="shared" si="123"/>
        <v/>
      </c>
      <c r="BO47" s="98" t="str">
        <f t="shared" si="124"/>
        <v/>
      </c>
      <c r="BP47" s="98" t="str">
        <f t="shared" si="125"/>
        <v/>
      </c>
      <c r="BQ47" s="98" t="str">
        <f t="shared" si="126"/>
        <v/>
      </c>
      <c r="BR47" s="98" t="str">
        <f t="shared" si="127"/>
        <v/>
      </c>
      <c r="BS47" s="98" t="str">
        <f t="shared" si="128"/>
        <v/>
      </c>
      <c r="BT47" s="98" t="str">
        <f t="shared" si="129"/>
        <v/>
      </c>
      <c r="BU47" s="98" t="str">
        <f t="shared" si="130"/>
        <v/>
      </c>
      <c r="BV47" s="98" t="str">
        <f t="shared" si="131"/>
        <v/>
      </c>
      <c r="BW47" s="98" t="str">
        <f t="shared" si="132"/>
        <v/>
      </c>
      <c r="BX47" s="98" t="str">
        <f t="shared" si="133"/>
        <v/>
      </c>
      <c r="BY47" s="98" t="str">
        <f t="shared" si="134"/>
        <v/>
      </c>
      <c r="BZ47" s="98" t="str">
        <f t="shared" si="135"/>
        <v/>
      </c>
      <c r="CA47" s="98" t="str">
        <f t="shared" si="136"/>
        <v/>
      </c>
      <c r="CB47" s="98" t="str">
        <f t="shared" si="137"/>
        <v/>
      </c>
      <c r="CC47" s="98" t="str">
        <f t="shared" si="138"/>
        <v/>
      </c>
      <c r="CD47" s="98" t="str">
        <f t="shared" si="139"/>
        <v/>
      </c>
      <c r="CE47" s="98" t="str">
        <f t="shared" si="140"/>
        <v/>
      </c>
      <c r="CF47" s="98" t="str">
        <f t="shared" si="141"/>
        <v/>
      </c>
      <c r="CG47" s="98" t="str">
        <f t="shared" si="142"/>
        <v/>
      </c>
      <c r="CH47" s="98" t="str">
        <f t="shared" si="340"/>
        <v/>
      </c>
      <c r="CI47" s="98" t="str">
        <f t="shared" si="341"/>
        <v/>
      </c>
      <c r="CJ47" s="98" t="str">
        <f t="shared" si="342"/>
        <v/>
      </c>
      <c r="CK47" s="98" t="str">
        <f t="shared" si="343"/>
        <v/>
      </c>
      <c r="CL47" s="98" t="str">
        <f t="shared" si="344"/>
        <v/>
      </c>
      <c r="CM47" s="98" t="str">
        <f t="shared" si="345"/>
        <v/>
      </c>
      <c r="CN47" s="98" t="str">
        <f t="shared" si="143"/>
        <v/>
      </c>
      <c r="CO47" s="98" t="str">
        <f t="shared" si="144"/>
        <v/>
      </c>
      <c r="CP47" s="98" t="str">
        <f t="shared" si="145"/>
        <v/>
      </c>
      <c r="CQ47" s="98" t="str">
        <f t="shared" si="146"/>
        <v/>
      </c>
      <c r="CR47" s="98" t="str">
        <f t="shared" si="147"/>
        <v/>
      </c>
      <c r="CS47" s="98" t="str">
        <f t="shared" si="148"/>
        <v/>
      </c>
      <c r="CT47" s="98" t="str">
        <f t="shared" si="149"/>
        <v/>
      </c>
      <c r="CU47" s="98" t="str">
        <f t="shared" si="150"/>
        <v/>
      </c>
      <c r="CV47" s="98" t="str">
        <f t="shared" si="151"/>
        <v/>
      </c>
      <c r="CW47" s="98" t="str">
        <f t="shared" si="152"/>
        <v/>
      </c>
      <c r="CX47" s="98" t="str">
        <f t="shared" si="153"/>
        <v/>
      </c>
      <c r="CY47" s="98" t="str">
        <f t="shared" si="154"/>
        <v/>
      </c>
      <c r="CZ47" s="98" t="str">
        <f t="shared" si="155"/>
        <v/>
      </c>
      <c r="DA47" s="98" t="str">
        <f t="shared" si="156"/>
        <v/>
      </c>
      <c r="DB47" s="98" t="str">
        <f t="shared" si="157"/>
        <v/>
      </c>
      <c r="DC47" s="98" t="str">
        <f t="shared" si="158"/>
        <v/>
      </c>
      <c r="DD47" s="98" t="str">
        <f t="shared" si="159"/>
        <v/>
      </c>
      <c r="DE47" s="98" t="str">
        <f t="shared" si="160"/>
        <v/>
      </c>
      <c r="DF47" s="98" t="str">
        <f t="shared" si="161"/>
        <v/>
      </c>
      <c r="DG47" s="98" t="str">
        <f t="shared" si="162"/>
        <v/>
      </c>
      <c r="DH47" s="98" t="str">
        <f t="shared" si="163"/>
        <v/>
      </c>
      <c r="DI47" s="98" t="str">
        <f t="shared" si="164"/>
        <v/>
      </c>
      <c r="DJ47" s="98" t="str">
        <f t="shared" si="165"/>
        <v/>
      </c>
      <c r="DK47" s="98" t="str">
        <f t="shared" si="166"/>
        <v/>
      </c>
      <c r="DL47" s="98" t="str">
        <f t="shared" si="167"/>
        <v/>
      </c>
      <c r="DM47" s="98" t="str">
        <f t="shared" si="168"/>
        <v/>
      </c>
      <c r="DN47" s="98" t="str">
        <f t="shared" si="169"/>
        <v/>
      </c>
    </row>
    <row r="48" spans="1:118" ht="13.5" customHeight="1">
      <c r="A48" s="1397">
        <f t="shared" si="83"/>
        <v>39</v>
      </c>
      <c r="B48" s="1398"/>
      <c r="C48" s="1399"/>
      <c r="D48" s="1400"/>
      <c r="E48" s="1401"/>
      <c r="F48" s="427"/>
      <c r="G48" s="1395"/>
      <c r="H48" s="1396"/>
      <c r="I48" s="1395"/>
      <c r="J48" s="1396"/>
      <c r="K48" s="1399"/>
      <c r="L48" s="1401"/>
      <c r="M48" s="1399"/>
      <c r="N48" s="1401"/>
      <c r="O48" s="1406"/>
      <c r="P48" s="1407"/>
      <c r="Q48" s="1399"/>
      <c r="R48" s="1401"/>
      <c r="S48" s="1402"/>
      <c r="T48" s="1474"/>
      <c r="U48" s="1404" t="str">
        <f t="shared" si="84"/>
        <v/>
      </c>
      <c r="V48" s="1405"/>
      <c r="W48" s="1405"/>
      <c r="X48" s="1405"/>
      <c r="Y48" s="1405"/>
      <c r="Z48" s="1405"/>
      <c r="AA48" s="98" t="str">
        <f t="shared" si="0"/>
        <v/>
      </c>
      <c r="AB48" s="94" t="str">
        <f t="shared" si="85"/>
        <v/>
      </c>
      <c r="AC48" s="94" t="str">
        <f t="shared" si="86"/>
        <v/>
      </c>
      <c r="AD48" s="94" t="str">
        <f t="shared" si="87"/>
        <v/>
      </c>
      <c r="AE48" s="98" t="str">
        <f t="shared" si="88"/>
        <v>○</v>
      </c>
      <c r="AF48" s="98" t="str">
        <f t="shared" si="89"/>
        <v/>
      </c>
      <c r="AG48" s="98" t="str">
        <f t="shared" si="90"/>
        <v/>
      </c>
      <c r="AH48" s="98" t="str">
        <f t="shared" si="91"/>
        <v/>
      </c>
      <c r="AI48" s="98" t="str">
        <f t="shared" si="92"/>
        <v/>
      </c>
      <c r="AJ48" s="98" t="str">
        <f t="shared" si="93"/>
        <v/>
      </c>
      <c r="AK48" s="98" t="str">
        <f t="shared" si="94"/>
        <v/>
      </c>
      <c r="AL48" s="98" t="str">
        <f t="shared" si="95"/>
        <v/>
      </c>
      <c r="AM48" s="98" t="str">
        <f t="shared" si="96"/>
        <v/>
      </c>
      <c r="AN48" s="98" t="str">
        <f t="shared" si="97"/>
        <v/>
      </c>
      <c r="AO48" s="98" t="str">
        <f t="shared" si="98"/>
        <v/>
      </c>
      <c r="AP48" s="98" t="str">
        <f t="shared" si="99"/>
        <v/>
      </c>
      <c r="AQ48" s="98" t="str">
        <f t="shared" si="100"/>
        <v/>
      </c>
      <c r="AR48" s="98" t="str">
        <f t="shared" si="101"/>
        <v/>
      </c>
      <c r="AS48" s="98" t="str">
        <f t="shared" si="102"/>
        <v/>
      </c>
      <c r="AT48" s="98" t="str">
        <f t="shared" si="103"/>
        <v/>
      </c>
      <c r="AU48" s="98" t="str">
        <f t="shared" si="104"/>
        <v/>
      </c>
      <c r="AV48" s="98" t="str">
        <f t="shared" si="105"/>
        <v/>
      </c>
      <c r="AW48" s="98" t="str">
        <f t="shared" si="106"/>
        <v/>
      </c>
      <c r="AX48" s="98" t="str">
        <f t="shared" si="107"/>
        <v/>
      </c>
      <c r="AY48" s="98" t="str">
        <f t="shared" si="108"/>
        <v/>
      </c>
      <c r="AZ48" s="98" t="str">
        <f t="shared" si="109"/>
        <v/>
      </c>
      <c r="BA48" s="98" t="str">
        <f t="shared" si="110"/>
        <v/>
      </c>
      <c r="BB48" s="98" t="str">
        <f t="shared" si="111"/>
        <v/>
      </c>
      <c r="BC48" s="98" t="str">
        <f t="shared" si="112"/>
        <v/>
      </c>
      <c r="BD48" s="98" t="str">
        <f t="shared" si="113"/>
        <v/>
      </c>
      <c r="BE48" s="98" t="str">
        <f t="shared" si="114"/>
        <v/>
      </c>
      <c r="BF48" s="98" t="str">
        <f t="shared" si="115"/>
        <v/>
      </c>
      <c r="BG48" s="98" t="str">
        <f t="shared" si="116"/>
        <v/>
      </c>
      <c r="BH48" s="98" t="str">
        <f t="shared" si="117"/>
        <v/>
      </c>
      <c r="BI48" s="98" t="str">
        <f t="shared" si="118"/>
        <v/>
      </c>
      <c r="BJ48" s="98" t="str">
        <f t="shared" si="119"/>
        <v/>
      </c>
      <c r="BK48" s="98" t="str">
        <f t="shared" si="120"/>
        <v/>
      </c>
      <c r="BL48" s="98" t="str">
        <f t="shared" si="121"/>
        <v/>
      </c>
      <c r="BM48" s="98" t="str">
        <f t="shared" si="122"/>
        <v/>
      </c>
      <c r="BN48" s="98" t="str">
        <f t="shared" si="123"/>
        <v/>
      </c>
      <c r="BO48" s="98" t="str">
        <f t="shared" si="124"/>
        <v/>
      </c>
      <c r="BP48" s="98" t="str">
        <f t="shared" si="125"/>
        <v/>
      </c>
      <c r="BQ48" s="98" t="str">
        <f t="shared" si="126"/>
        <v/>
      </c>
      <c r="BR48" s="98" t="str">
        <f t="shared" si="127"/>
        <v/>
      </c>
      <c r="BS48" s="98" t="str">
        <f t="shared" si="128"/>
        <v/>
      </c>
      <c r="BT48" s="98" t="str">
        <f t="shared" si="129"/>
        <v/>
      </c>
      <c r="BU48" s="98" t="str">
        <f t="shared" si="130"/>
        <v/>
      </c>
      <c r="BV48" s="98" t="str">
        <f t="shared" si="131"/>
        <v/>
      </c>
      <c r="BW48" s="98" t="str">
        <f t="shared" si="132"/>
        <v/>
      </c>
      <c r="BX48" s="98" t="str">
        <f t="shared" si="133"/>
        <v/>
      </c>
      <c r="BY48" s="98" t="str">
        <f t="shared" si="134"/>
        <v/>
      </c>
      <c r="BZ48" s="98" t="str">
        <f t="shared" si="135"/>
        <v/>
      </c>
      <c r="CA48" s="98" t="str">
        <f t="shared" si="136"/>
        <v/>
      </c>
      <c r="CB48" s="98" t="str">
        <f t="shared" si="137"/>
        <v/>
      </c>
      <c r="CC48" s="98" t="str">
        <f t="shared" si="138"/>
        <v/>
      </c>
      <c r="CD48" s="98" t="str">
        <f t="shared" si="139"/>
        <v/>
      </c>
      <c r="CE48" s="98" t="str">
        <f t="shared" si="140"/>
        <v/>
      </c>
      <c r="CF48" s="98" t="str">
        <f t="shared" si="141"/>
        <v/>
      </c>
      <c r="CG48" s="98" t="str">
        <f t="shared" si="142"/>
        <v/>
      </c>
      <c r="CH48" s="98" t="str">
        <f t="shared" si="340"/>
        <v/>
      </c>
      <c r="CI48" s="98" t="str">
        <f t="shared" si="341"/>
        <v/>
      </c>
      <c r="CJ48" s="98" t="str">
        <f t="shared" si="342"/>
        <v/>
      </c>
      <c r="CK48" s="98" t="str">
        <f t="shared" si="343"/>
        <v/>
      </c>
      <c r="CL48" s="98" t="str">
        <f t="shared" si="344"/>
        <v/>
      </c>
      <c r="CM48" s="98" t="str">
        <f t="shared" si="345"/>
        <v/>
      </c>
      <c r="CN48" s="98" t="str">
        <f t="shared" si="143"/>
        <v/>
      </c>
      <c r="CO48" s="98" t="str">
        <f t="shared" si="144"/>
        <v/>
      </c>
      <c r="CP48" s="98" t="str">
        <f t="shared" si="145"/>
        <v/>
      </c>
      <c r="CQ48" s="98" t="str">
        <f t="shared" si="146"/>
        <v/>
      </c>
      <c r="CR48" s="98" t="str">
        <f t="shared" si="147"/>
        <v/>
      </c>
      <c r="CS48" s="98" t="str">
        <f t="shared" si="148"/>
        <v/>
      </c>
      <c r="CT48" s="98" t="str">
        <f t="shared" si="149"/>
        <v/>
      </c>
      <c r="CU48" s="98" t="str">
        <f t="shared" si="150"/>
        <v/>
      </c>
      <c r="CV48" s="98" t="str">
        <f t="shared" si="151"/>
        <v/>
      </c>
      <c r="CW48" s="98" t="str">
        <f t="shared" si="152"/>
        <v/>
      </c>
      <c r="CX48" s="98" t="str">
        <f t="shared" si="153"/>
        <v/>
      </c>
      <c r="CY48" s="98" t="str">
        <f t="shared" si="154"/>
        <v/>
      </c>
      <c r="CZ48" s="98" t="str">
        <f t="shared" si="155"/>
        <v/>
      </c>
      <c r="DA48" s="98" t="str">
        <f t="shared" si="156"/>
        <v/>
      </c>
      <c r="DB48" s="98" t="str">
        <f t="shared" si="157"/>
        <v/>
      </c>
      <c r="DC48" s="98" t="str">
        <f t="shared" si="158"/>
        <v/>
      </c>
      <c r="DD48" s="98" t="str">
        <f t="shared" si="159"/>
        <v/>
      </c>
      <c r="DE48" s="98" t="str">
        <f t="shared" si="160"/>
        <v/>
      </c>
      <c r="DF48" s="98" t="str">
        <f t="shared" si="161"/>
        <v/>
      </c>
      <c r="DG48" s="98" t="str">
        <f t="shared" si="162"/>
        <v/>
      </c>
      <c r="DH48" s="98" t="str">
        <f t="shared" si="163"/>
        <v/>
      </c>
      <c r="DI48" s="98" t="str">
        <f t="shared" si="164"/>
        <v/>
      </c>
      <c r="DJ48" s="98" t="str">
        <f t="shared" si="165"/>
        <v/>
      </c>
      <c r="DK48" s="98" t="str">
        <f t="shared" si="166"/>
        <v/>
      </c>
      <c r="DL48" s="98" t="str">
        <f t="shared" si="167"/>
        <v/>
      </c>
      <c r="DM48" s="98" t="str">
        <f t="shared" si="168"/>
        <v/>
      </c>
      <c r="DN48" s="98" t="str">
        <f t="shared" si="169"/>
        <v/>
      </c>
    </row>
    <row r="49" spans="1:118" ht="13.5" customHeight="1">
      <c r="A49" s="1397">
        <f t="shared" si="83"/>
        <v>40</v>
      </c>
      <c r="B49" s="1398"/>
      <c r="C49" s="1399"/>
      <c r="D49" s="1400"/>
      <c r="E49" s="1401"/>
      <c r="F49" s="427"/>
      <c r="G49" s="1395"/>
      <c r="H49" s="1396"/>
      <c r="I49" s="1395"/>
      <c r="J49" s="1396"/>
      <c r="K49" s="1399"/>
      <c r="L49" s="1401"/>
      <c r="M49" s="1399"/>
      <c r="N49" s="1401"/>
      <c r="O49" s="1406"/>
      <c r="P49" s="1407"/>
      <c r="Q49" s="1399"/>
      <c r="R49" s="1401"/>
      <c r="S49" s="1402"/>
      <c r="T49" s="1474"/>
      <c r="U49" s="1404" t="str">
        <f t="shared" si="84"/>
        <v/>
      </c>
      <c r="V49" s="1405"/>
      <c r="W49" s="1405"/>
      <c r="X49" s="1405"/>
      <c r="Y49" s="1405"/>
      <c r="Z49" s="1405"/>
      <c r="AA49" s="98" t="str">
        <f t="shared" si="0"/>
        <v/>
      </c>
      <c r="AB49" s="94" t="str">
        <f t="shared" si="85"/>
        <v/>
      </c>
      <c r="AC49" s="94" t="str">
        <f t="shared" si="86"/>
        <v/>
      </c>
      <c r="AD49" s="94" t="str">
        <f t="shared" si="87"/>
        <v/>
      </c>
      <c r="AE49" s="98" t="str">
        <f t="shared" si="88"/>
        <v>○</v>
      </c>
      <c r="AF49" s="98" t="str">
        <f t="shared" si="89"/>
        <v/>
      </c>
      <c r="AG49" s="98" t="str">
        <f t="shared" si="90"/>
        <v/>
      </c>
      <c r="AH49" s="98" t="str">
        <f t="shared" si="91"/>
        <v/>
      </c>
      <c r="AI49" s="98" t="str">
        <f t="shared" si="92"/>
        <v/>
      </c>
      <c r="AJ49" s="98" t="str">
        <f t="shared" si="93"/>
        <v/>
      </c>
      <c r="AK49" s="98" t="str">
        <f t="shared" si="94"/>
        <v/>
      </c>
      <c r="AL49" s="98" t="str">
        <f t="shared" si="95"/>
        <v/>
      </c>
      <c r="AM49" s="98" t="str">
        <f t="shared" si="96"/>
        <v/>
      </c>
      <c r="AN49" s="98" t="str">
        <f t="shared" si="97"/>
        <v/>
      </c>
      <c r="AO49" s="98" t="str">
        <f t="shared" si="98"/>
        <v/>
      </c>
      <c r="AP49" s="98" t="str">
        <f t="shared" si="99"/>
        <v/>
      </c>
      <c r="AQ49" s="98" t="str">
        <f t="shared" si="100"/>
        <v/>
      </c>
      <c r="AR49" s="98" t="str">
        <f t="shared" si="101"/>
        <v/>
      </c>
      <c r="AS49" s="98" t="str">
        <f t="shared" si="102"/>
        <v/>
      </c>
      <c r="AT49" s="98" t="str">
        <f t="shared" si="103"/>
        <v/>
      </c>
      <c r="AU49" s="98" t="str">
        <f t="shared" si="104"/>
        <v/>
      </c>
      <c r="AV49" s="98" t="str">
        <f t="shared" si="105"/>
        <v/>
      </c>
      <c r="AW49" s="98" t="str">
        <f t="shared" si="106"/>
        <v/>
      </c>
      <c r="AX49" s="98" t="str">
        <f t="shared" si="107"/>
        <v/>
      </c>
      <c r="AY49" s="98" t="str">
        <f t="shared" si="108"/>
        <v/>
      </c>
      <c r="AZ49" s="98" t="str">
        <f t="shared" si="109"/>
        <v/>
      </c>
      <c r="BA49" s="98" t="str">
        <f t="shared" si="110"/>
        <v/>
      </c>
      <c r="BB49" s="98" t="str">
        <f t="shared" si="111"/>
        <v/>
      </c>
      <c r="BC49" s="98" t="str">
        <f t="shared" si="112"/>
        <v/>
      </c>
      <c r="BD49" s="98" t="str">
        <f t="shared" si="113"/>
        <v/>
      </c>
      <c r="BE49" s="98" t="str">
        <f t="shared" si="114"/>
        <v/>
      </c>
      <c r="BF49" s="98" t="str">
        <f t="shared" si="115"/>
        <v/>
      </c>
      <c r="BG49" s="98" t="str">
        <f t="shared" si="116"/>
        <v/>
      </c>
      <c r="BH49" s="98" t="str">
        <f t="shared" si="117"/>
        <v/>
      </c>
      <c r="BI49" s="98" t="str">
        <f t="shared" si="118"/>
        <v/>
      </c>
      <c r="BJ49" s="98" t="str">
        <f t="shared" si="119"/>
        <v/>
      </c>
      <c r="BK49" s="98" t="str">
        <f t="shared" si="120"/>
        <v/>
      </c>
      <c r="BL49" s="98" t="str">
        <f t="shared" si="121"/>
        <v/>
      </c>
      <c r="BM49" s="98" t="str">
        <f t="shared" si="122"/>
        <v/>
      </c>
      <c r="BN49" s="98" t="str">
        <f t="shared" si="123"/>
        <v/>
      </c>
      <c r="BO49" s="98" t="str">
        <f t="shared" si="124"/>
        <v/>
      </c>
      <c r="BP49" s="98" t="str">
        <f t="shared" si="125"/>
        <v/>
      </c>
      <c r="BQ49" s="98" t="str">
        <f t="shared" si="126"/>
        <v/>
      </c>
      <c r="BR49" s="98" t="str">
        <f t="shared" si="127"/>
        <v/>
      </c>
      <c r="BS49" s="98" t="str">
        <f t="shared" si="128"/>
        <v/>
      </c>
      <c r="BT49" s="98" t="str">
        <f t="shared" si="129"/>
        <v/>
      </c>
      <c r="BU49" s="98" t="str">
        <f t="shared" si="130"/>
        <v/>
      </c>
      <c r="BV49" s="98" t="str">
        <f t="shared" si="131"/>
        <v/>
      </c>
      <c r="BW49" s="98" t="str">
        <f t="shared" si="132"/>
        <v/>
      </c>
      <c r="BX49" s="98" t="str">
        <f t="shared" si="133"/>
        <v/>
      </c>
      <c r="BY49" s="98" t="str">
        <f t="shared" si="134"/>
        <v/>
      </c>
      <c r="BZ49" s="98" t="str">
        <f t="shared" si="135"/>
        <v/>
      </c>
      <c r="CA49" s="98" t="str">
        <f t="shared" si="136"/>
        <v/>
      </c>
      <c r="CB49" s="98" t="str">
        <f t="shared" si="137"/>
        <v/>
      </c>
      <c r="CC49" s="98" t="str">
        <f t="shared" si="138"/>
        <v/>
      </c>
      <c r="CD49" s="98" t="str">
        <f t="shared" si="139"/>
        <v/>
      </c>
      <c r="CE49" s="98" t="str">
        <f t="shared" si="140"/>
        <v/>
      </c>
      <c r="CF49" s="98" t="str">
        <f t="shared" si="141"/>
        <v/>
      </c>
      <c r="CG49" s="98" t="str">
        <f t="shared" si="142"/>
        <v/>
      </c>
      <c r="CH49" s="98" t="str">
        <f t="shared" si="340"/>
        <v/>
      </c>
      <c r="CI49" s="98" t="str">
        <f t="shared" si="341"/>
        <v/>
      </c>
      <c r="CJ49" s="98" t="str">
        <f t="shared" si="342"/>
        <v/>
      </c>
      <c r="CK49" s="98" t="str">
        <f t="shared" si="343"/>
        <v/>
      </c>
      <c r="CL49" s="98" t="str">
        <f t="shared" si="344"/>
        <v/>
      </c>
      <c r="CM49" s="98" t="str">
        <f t="shared" si="345"/>
        <v/>
      </c>
      <c r="CN49" s="98" t="str">
        <f t="shared" si="143"/>
        <v/>
      </c>
      <c r="CO49" s="98" t="str">
        <f t="shared" si="144"/>
        <v/>
      </c>
      <c r="CP49" s="98" t="str">
        <f t="shared" si="145"/>
        <v/>
      </c>
      <c r="CQ49" s="98" t="str">
        <f t="shared" si="146"/>
        <v/>
      </c>
      <c r="CR49" s="98" t="str">
        <f t="shared" si="147"/>
        <v/>
      </c>
      <c r="CS49" s="98" t="str">
        <f t="shared" si="148"/>
        <v/>
      </c>
      <c r="CT49" s="98" t="str">
        <f t="shared" si="149"/>
        <v/>
      </c>
      <c r="CU49" s="98" t="str">
        <f t="shared" si="150"/>
        <v/>
      </c>
      <c r="CV49" s="98" t="str">
        <f t="shared" si="151"/>
        <v/>
      </c>
      <c r="CW49" s="98" t="str">
        <f t="shared" si="152"/>
        <v/>
      </c>
      <c r="CX49" s="98" t="str">
        <f t="shared" si="153"/>
        <v/>
      </c>
      <c r="CY49" s="98" t="str">
        <f t="shared" si="154"/>
        <v/>
      </c>
      <c r="CZ49" s="98" t="str">
        <f t="shared" si="155"/>
        <v/>
      </c>
      <c r="DA49" s="98" t="str">
        <f t="shared" si="156"/>
        <v/>
      </c>
      <c r="DB49" s="98" t="str">
        <f t="shared" si="157"/>
        <v/>
      </c>
      <c r="DC49" s="98" t="str">
        <f t="shared" si="158"/>
        <v/>
      </c>
      <c r="DD49" s="98" t="str">
        <f t="shared" si="159"/>
        <v/>
      </c>
      <c r="DE49" s="98" t="str">
        <f t="shared" si="160"/>
        <v/>
      </c>
      <c r="DF49" s="98" t="str">
        <f t="shared" si="161"/>
        <v/>
      </c>
      <c r="DG49" s="98" t="str">
        <f t="shared" si="162"/>
        <v/>
      </c>
      <c r="DH49" s="98" t="str">
        <f t="shared" si="163"/>
        <v/>
      </c>
      <c r="DI49" s="98" t="str">
        <f t="shared" si="164"/>
        <v/>
      </c>
      <c r="DJ49" s="98" t="str">
        <f t="shared" si="165"/>
        <v/>
      </c>
      <c r="DK49" s="98" t="str">
        <f t="shared" si="166"/>
        <v/>
      </c>
      <c r="DL49" s="98" t="str">
        <f t="shared" si="167"/>
        <v/>
      </c>
      <c r="DM49" s="98" t="str">
        <f t="shared" si="168"/>
        <v/>
      </c>
      <c r="DN49" s="98" t="str">
        <f t="shared" si="169"/>
        <v/>
      </c>
    </row>
    <row r="50" spans="1:118" ht="13.5" customHeight="1">
      <c r="A50" s="1397">
        <f t="shared" si="83"/>
        <v>41</v>
      </c>
      <c r="B50" s="1398"/>
      <c r="C50" s="1399"/>
      <c r="D50" s="1400"/>
      <c r="E50" s="1401"/>
      <c r="F50" s="427"/>
      <c r="G50" s="1395"/>
      <c r="H50" s="1396"/>
      <c r="I50" s="1395"/>
      <c r="J50" s="1396"/>
      <c r="K50" s="1399"/>
      <c r="L50" s="1401"/>
      <c r="M50" s="1399"/>
      <c r="N50" s="1401"/>
      <c r="O50" s="1406"/>
      <c r="P50" s="1407"/>
      <c r="Q50" s="1399"/>
      <c r="R50" s="1401"/>
      <c r="S50" s="1402"/>
      <c r="T50" s="1474"/>
      <c r="U50" s="1404" t="str">
        <f t="shared" si="84"/>
        <v/>
      </c>
      <c r="V50" s="1405"/>
      <c r="W50" s="1405"/>
      <c r="X50" s="1405"/>
      <c r="Y50" s="1405"/>
      <c r="Z50" s="1405"/>
      <c r="AA50" s="98" t="str">
        <f t="shared" si="0"/>
        <v/>
      </c>
      <c r="AB50" s="94" t="str">
        <f t="shared" si="85"/>
        <v/>
      </c>
      <c r="AC50" s="94" t="str">
        <f t="shared" si="86"/>
        <v/>
      </c>
      <c r="AD50" s="94" t="str">
        <f t="shared" si="87"/>
        <v/>
      </c>
      <c r="AE50" s="98" t="str">
        <f t="shared" si="88"/>
        <v>○</v>
      </c>
      <c r="AF50" s="98" t="str">
        <f t="shared" si="89"/>
        <v/>
      </c>
      <c r="AG50" s="98" t="str">
        <f t="shared" si="90"/>
        <v/>
      </c>
      <c r="AH50" s="98" t="str">
        <f t="shared" si="91"/>
        <v/>
      </c>
      <c r="AI50" s="98" t="str">
        <f t="shared" si="92"/>
        <v/>
      </c>
      <c r="AJ50" s="98" t="str">
        <f t="shared" si="93"/>
        <v/>
      </c>
      <c r="AK50" s="98" t="str">
        <f t="shared" si="94"/>
        <v/>
      </c>
      <c r="AL50" s="98" t="str">
        <f t="shared" si="95"/>
        <v/>
      </c>
      <c r="AM50" s="98" t="str">
        <f t="shared" si="96"/>
        <v/>
      </c>
      <c r="AN50" s="98" t="str">
        <f t="shared" si="97"/>
        <v/>
      </c>
      <c r="AO50" s="98" t="str">
        <f t="shared" si="98"/>
        <v/>
      </c>
      <c r="AP50" s="98" t="str">
        <f t="shared" si="99"/>
        <v/>
      </c>
      <c r="AQ50" s="98" t="str">
        <f t="shared" si="100"/>
        <v/>
      </c>
      <c r="AR50" s="98" t="str">
        <f t="shared" si="101"/>
        <v/>
      </c>
      <c r="AS50" s="98" t="str">
        <f t="shared" si="102"/>
        <v/>
      </c>
      <c r="AT50" s="98" t="str">
        <f t="shared" si="103"/>
        <v/>
      </c>
      <c r="AU50" s="98" t="str">
        <f t="shared" si="104"/>
        <v/>
      </c>
      <c r="AV50" s="98" t="str">
        <f t="shared" si="105"/>
        <v/>
      </c>
      <c r="AW50" s="98" t="str">
        <f t="shared" si="106"/>
        <v/>
      </c>
      <c r="AX50" s="98" t="str">
        <f t="shared" si="107"/>
        <v/>
      </c>
      <c r="AY50" s="98" t="str">
        <f t="shared" si="108"/>
        <v/>
      </c>
      <c r="AZ50" s="98" t="str">
        <f t="shared" si="109"/>
        <v/>
      </c>
      <c r="BA50" s="98" t="str">
        <f t="shared" si="110"/>
        <v/>
      </c>
      <c r="BB50" s="98" t="str">
        <f t="shared" si="111"/>
        <v/>
      </c>
      <c r="BC50" s="98" t="str">
        <f t="shared" si="112"/>
        <v/>
      </c>
      <c r="BD50" s="98" t="str">
        <f t="shared" si="113"/>
        <v/>
      </c>
      <c r="BE50" s="98" t="str">
        <f t="shared" si="114"/>
        <v/>
      </c>
      <c r="BF50" s="98" t="str">
        <f t="shared" si="115"/>
        <v/>
      </c>
      <c r="BG50" s="98" t="str">
        <f t="shared" si="116"/>
        <v/>
      </c>
      <c r="BH50" s="98" t="str">
        <f t="shared" si="117"/>
        <v/>
      </c>
      <c r="BI50" s="98" t="str">
        <f t="shared" si="118"/>
        <v/>
      </c>
      <c r="BJ50" s="98" t="str">
        <f t="shared" si="119"/>
        <v/>
      </c>
      <c r="BK50" s="98" t="str">
        <f t="shared" si="120"/>
        <v/>
      </c>
      <c r="BL50" s="98" t="str">
        <f t="shared" si="121"/>
        <v/>
      </c>
      <c r="BM50" s="98" t="str">
        <f t="shared" si="122"/>
        <v/>
      </c>
      <c r="BN50" s="98" t="str">
        <f t="shared" si="123"/>
        <v/>
      </c>
      <c r="BO50" s="98" t="str">
        <f t="shared" si="124"/>
        <v/>
      </c>
      <c r="BP50" s="98" t="str">
        <f t="shared" si="125"/>
        <v/>
      </c>
      <c r="BQ50" s="98" t="str">
        <f t="shared" si="126"/>
        <v/>
      </c>
      <c r="BR50" s="98" t="str">
        <f t="shared" si="127"/>
        <v/>
      </c>
      <c r="BS50" s="98" t="str">
        <f t="shared" si="128"/>
        <v/>
      </c>
      <c r="BT50" s="98" t="str">
        <f t="shared" si="129"/>
        <v/>
      </c>
      <c r="BU50" s="98" t="str">
        <f t="shared" si="130"/>
        <v/>
      </c>
      <c r="BV50" s="98" t="str">
        <f t="shared" si="131"/>
        <v/>
      </c>
      <c r="BW50" s="98" t="str">
        <f t="shared" si="132"/>
        <v/>
      </c>
      <c r="BX50" s="98" t="str">
        <f t="shared" si="133"/>
        <v/>
      </c>
      <c r="BY50" s="98" t="str">
        <f t="shared" si="134"/>
        <v/>
      </c>
      <c r="BZ50" s="98" t="str">
        <f t="shared" si="135"/>
        <v/>
      </c>
      <c r="CA50" s="98" t="str">
        <f t="shared" si="136"/>
        <v/>
      </c>
      <c r="CB50" s="98" t="str">
        <f t="shared" si="137"/>
        <v/>
      </c>
      <c r="CC50" s="98" t="str">
        <f t="shared" si="138"/>
        <v/>
      </c>
      <c r="CD50" s="98" t="str">
        <f t="shared" si="139"/>
        <v/>
      </c>
      <c r="CE50" s="98" t="str">
        <f t="shared" si="140"/>
        <v/>
      </c>
      <c r="CF50" s="98" t="str">
        <f t="shared" si="141"/>
        <v/>
      </c>
      <c r="CG50" s="98" t="str">
        <f t="shared" si="142"/>
        <v/>
      </c>
      <c r="CH50" s="98" t="str">
        <f t="shared" si="340"/>
        <v/>
      </c>
      <c r="CI50" s="98" t="str">
        <f t="shared" si="341"/>
        <v/>
      </c>
      <c r="CJ50" s="98" t="str">
        <f t="shared" si="342"/>
        <v/>
      </c>
      <c r="CK50" s="98" t="str">
        <f t="shared" si="343"/>
        <v/>
      </c>
      <c r="CL50" s="98" t="str">
        <f t="shared" si="344"/>
        <v/>
      </c>
      <c r="CM50" s="98" t="str">
        <f t="shared" si="345"/>
        <v/>
      </c>
      <c r="CN50" s="98" t="str">
        <f t="shared" si="143"/>
        <v/>
      </c>
      <c r="CO50" s="98" t="str">
        <f t="shared" si="144"/>
        <v/>
      </c>
      <c r="CP50" s="98" t="str">
        <f t="shared" si="145"/>
        <v/>
      </c>
      <c r="CQ50" s="98" t="str">
        <f t="shared" si="146"/>
        <v/>
      </c>
      <c r="CR50" s="98" t="str">
        <f t="shared" si="147"/>
        <v/>
      </c>
      <c r="CS50" s="98" t="str">
        <f t="shared" si="148"/>
        <v/>
      </c>
      <c r="CT50" s="98" t="str">
        <f t="shared" si="149"/>
        <v/>
      </c>
      <c r="CU50" s="98" t="str">
        <f t="shared" si="150"/>
        <v/>
      </c>
      <c r="CV50" s="98" t="str">
        <f t="shared" si="151"/>
        <v/>
      </c>
      <c r="CW50" s="98" t="str">
        <f t="shared" si="152"/>
        <v/>
      </c>
      <c r="CX50" s="98" t="str">
        <f t="shared" si="153"/>
        <v/>
      </c>
      <c r="CY50" s="98" t="str">
        <f t="shared" si="154"/>
        <v/>
      </c>
      <c r="CZ50" s="98" t="str">
        <f t="shared" si="155"/>
        <v/>
      </c>
      <c r="DA50" s="98" t="str">
        <f t="shared" si="156"/>
        <v/>
      </c>
      <c r="DB50" s="98" t="str">
        <f t="shared" si="157"/>
        <v/>
      </c>
      <c r="DC50" s="98" t="str">
        <f t="shared" si="158"/>
        <v/>
      </c>
      <c r="DD50" s="98" t="str">
        <f t="shared" si="159"/>
        <v/>
      </c>
      <c r="DE50" s="98" t="str">
        <f t="shared" si="160"/>
        <v/>
      </c>
      <c r="DF50" s="98" t="str">
        <f t="shared" si="161"/>
        <v/>
      </c>
      <c r="DG50" s="98" t="str">
        <f t="shared" si="162"/>
        <v/>
      </c>
      <c r="DH50" s="98" t="str">
        <f t="shared" si="163"/>
        <v/>
      </c>
      <c r="DI50" s="98" t="str">
        <f t="shared" si="164"/>
        <v/>
      </c>
      <c r="DJ50" s="98" t="str">
        <f t="shared" si="165"/>
        <v/>
      </c>
      <c r="DK50" s="98" t="str">
        <f t="shared" si="166"/>
        <v/>
      </c>
      <c r="DL50" s="98" t="str">
        <f t="shared" si="167"/>
        <v/>
      </c>
      <c r="DM50" s="98" t="str">
        <f t="shared" si="168"/>
        <v/>
      </c>
      <c r="DN50" s="98" t="str">
        <f t="shared" si="169"/>
        <v/>
      </c>
    </row>
    <row r="51" spans="1:118" ht="13.5" customHeight="1">
      <c r="A51" s="1397">
        <f t="shared" si="83"/>
        <v>42</v>
      </c>
      <c r="B51" s="1398"/>
      <c r="C51" s="1399"/>
      <c r="D51" s="1400"/>
      <c r="E51" s="1401"/>
      <c r="F51" s="427"/>
      <c r="G51" s="1395"/>
      <c r="H51" s="1396"/>
      <c r="I51" s="1395"/>
      <c r="J51" s="1396"/>
      <c r="K51" s="1399"/>
      <c r="L51" s="1401"/>
      <c r="M51" s="1399"/>
      <c r="N51" s="1401"/>
      <c r="O51" s="1406"/>
      <c r="P51" s="1407"/>
      <c r="Q51" s="1399"/>
      <c r="R51" s="1401"/>
      <c r="S51" s="1402"/>
      <c r="T51" s="1474"/>
      <c r="U51" s="1404" t="str">
        <f t="shared" si="84"/>
        <v/>
      </c>
      <c r="V51" s="1405"/>
      <c r="W51" s="1405"/>
      <c r="X51" s="1405"/>
      <c r="Y51" s="1405"/>
      <c r="Z51" s="1405"/>
      <c r="AA51" s="98" t="str">
        <f t="shared" si="0"/>
        <v/>
      </c>
      <c r="AB51" s="94" t="str">
        <f t="shared" si="85"/>
        <v/>
      </c>
      <c r="AC51" s="94" t="str">
        <f t="shared" si="86"/>
        <v/>
      </c>
      <c r="AD51" s="94" t="str">
        <f t="shared" si="87"/>
        <v/>
      </c>
      <c r="AE51" s="98" t="str">
        <f t="shared" si="88"/>
        <v>○</v>
      </c>
      <c r="AF51" s="98" t="str">
        <f t="shared" si="89"/>
        <v/>
      </c>
      <c r="AG51" s="98" t="str">
        <f t="shared" si="90"/>
        <v/>
      </c>
      <c r="AH51" s="98" t="str">
        <f t="shared" si="91"/>
        <v/>
      </c>
      <c r="AI51" s="98" t="str">
        <f t="shared" si="92"/>
        <v/>
      </c>
      <c r="AJ51" s="98" t="str">
        <f t="shared" si="93"/>
        <v/>
      </c>
      <c r="AK51" s="98" t="str">
        <f t="shared" si="94"/>
        <v/>
      </c>
      <c r="AL51" s="98" t="str">
        <f t="shared" si="95"/>
        <v/>
      </c>
      <c r="AM51" s="98" t="str">
        <f t="shared" si="96"/>
        <v/>
      </c>
      <c r="AN51" s="98" t="str">
        <f t="shared" si="97"/>
        <v/>
      </c>
      <c r="AO51" s="98" t="str">
        <f t="shared" si="98"/>
        <v/>
      </c>
      <c r="AP51" s="98" t="str">
        <f t="shared" si="99"/>
        <v/>
      </c>
      <c r="AQ51" s="98" t="str">
        <f t="shared" si="100"/>
        <v/>
      </c>
      <c r="AR51" s="98" t="str">
        <f t="shared" si="101"/>
        <v/>
      </c>
      <c r="AS51" s="98" t="str">
        <f t="shared" si="102"/>
        <v/>
      </c>
      <c r="AT51" s="98" t="str">
        <f t="shared" si="103"/>
        <v/>
      </c>
      <c r="AU51" s="98" t="str">
        <f t="shared" si="104"/>
        <v/>
      </c>
      <c r="AV51" s="98" t="str">
        <f t="shared" si="105"/>
        <v/>
      </c>
      <c r="AW51" s="98" t="str">
        <f t="shared" si="106"/>
        <v/>
      </c>
      <c r="AX51" s="98" t="str">
        <f t="shared" si="107"/>
        <v/>
      </c>
      <c r="AY51" s="98" t="str">
        <f t="shared" si="108"/>
        <v/>
      </c>
      <c r="AZ51" s="98" t="str">
        <f t="shared" si="109"/>
        <v/>
      </c>
      <c r="BA51" s="98" t="str">
        <f t="shared" si="110"/>
        <v/>
      </c>
      <c r="BB51" s="98" t="str">
        <f t="shared" si="111"/>
        <v/>
      </c>
      <c r="BC51" s="98" t="str">
        <f t="shared" si="112"/>
        <v/>
      </c>
      <c r="BD51" s="98" t="str">
        <f t="shared" si="113"/>
        <v/>
      </c>
      <c r="BE51" s="98" t="str">
        <f t="shared" si="114"/>
        <v/>
      </c>
      <c r="BF51" s="98" t="str">
        <f t="shared" si="115"/>
        <v/>
      </c>
      <c r="BG51" s="98" t="str">
        <f t="shared" si="116"/>
        <v/>
      </c>
      <c r="BH51" s="98" t="str">
        <f t="shared" si="117"/>
        <v/>
      </c>
      <c r="BI51" s="98" t="str">
        <f t="shared" si="118"/>
        <v/>
      </c>
      <c r="BJ51" s="98" t="str">
        <f t="shared" si="119"/>
        <v/>
      </c>
      <c r="BK51" s="98" t="str">
        <f t="shared" si="120"/>
        <v/>
      </c>
      <c r="BL51" s="98" t="str">
        <f t="shared" si="121"/>
        <v/>
      </c>
      <c r="BM51" s="98" t="str">
        <f t="shared" si="122"/>
        <v/>
      </c>
      <c r="BN51" s="98" t="str">
        <f t="shared" si="123"/>
        <v/>
      </c>
      <c r="BO51" s="98" t="str">
        <f t="shared" si="124"/>
        <v/>
      </c>
      <c r="BP51" s="98" t="str">
        <f t="shared" si="125"/>
        <v/>
      </c>
      <c r="BQ51" s="98" t="str">
        <f t="shared" si="126"/>
        <v/>
      </c>
      <c r="BR51" s="98" t="str">
        <f t="shared" si="127"/>
        <v/>
      </c>
      <c r="BS51" s="98" t="str">
        <f t="shared" si="128"/>
        <v/>
      </c>
      <c r="BT51" s="98" t="str">
        <f t="shared" si="129"/>
        <v/>
      </c>
      <c r="BU51" s="98" t="str">
        <f t="shared" si="130"/>
        <v/>
      </c>
      <c r="BV51" s="98" t="str">
        <f t="shared" si="131"/>
        <v/>
      </c>
      <c r="BW51" s="98" t="str">
        <f t="shared" si="132"/>
        <v/>
      </c>
      <c r="BX51" s="98" t="str">
        <f t="shared" si="133"/>
        <v/>
      </c>
      <c r="BY51" s="98" t="str">
        <f t="shared" si="134"/>
        <v/>
      </c>
      <c r="BZ51" s="98" t="str">
        <f t="shared" si="135"/>
        <v/>
      </c>
      <c r="CA51" s="98" t="str">
        <f t="shared" si="136"/>
        <v/>
      </c>
      <c r="CB51" s="98" t="str">
        <f t="shared" si="137"/>
        <v/>
      </c>
      <c r="CC51" s="98" t="str">
        <f t="shared" si="138"/>
        <v/>
      </c>
      <c r="CD51" s="98" t="str">
        <f t="shared" si="139"/>
        <v/>
      </c>
      <c r="CE51" s="98" t="str">
        <f t="shared" si="140"/>
        <v/>
      </c>
      <c r="CF51" s="98" t="str">
        <f t="shared" si="141"/>
        <v/>
      </c>
      <c r="CG51" s="98" t="str">
        <f t="shared" si="142"/>
        <v/>
      </c>
      <c r="CH51" s="98" t="str">
        <f t="shared" si="340"/>
        <v/>
      </c>
      <c r="CI51" s="98" t="str">
        <f t="shared" si="341"/>
        <v/>
      </c>
      <c r="CJ51" s="98" t="str">
        <f t="shared" si="342"/>
        <v/>
      </c>
      <c r="CK51" s="98" t="str">
        <f t="shared" si="343"/>
        <v/>
      </c>
      <c r="CL51" s="98" t="str">
        <f t="shared" si="344"/>
        <v/>
      </c>
      <c r="CM51" s="98" t="str">
        <f t="shared" si="345"/>
        <v/>
      </c>
      <c r="CN51" s="98" t="str">
        <f t="shared" si="143"/>
        <v/>
      </c>
      <c r="CO51" s="98" t="str">
        <f t="shared" si="144"/>
        <v/>
      </c>
      <c r="CP51" s="98" t="str">
        <f t="shared" si="145"/>
        <v/>
      </c>
      <c r="CQ51" s="98" t="str">
        <f t="shared" si="146"/>
        <v/>
      </c>
      <c r="CR51" s="98" t="str">
        <f t="shared" si="147"/>
        <v/>
      </c>
      <c r="CS51" s="98" t="str">
        <f t="shared" si="148"/>
        <v/>
      </c>
      <c r="CT51" s="98" t="str">
        <f t="shared" si="149"/>
        <v/>
      </c>
      <c r="CU51" s="98" t="str">
        <f t="shared" si="150"/>
        <v/>
      </c>
      <c r="CV51" s="98" t="str">
        <f t="shared" si="151"/>
        <v/>
      </c>
      <c r="CW51" s="98" t="str">
        <f t="shared" si="152"/>
        <v/>
      </c>
      <c r="CX51" s="98" t="str">
        <f t="shared" si="153"/>
        <v/>
      </c>
      <c r="CY51" s="98" t="str">
        <f t="shared" si="154"/>
        <v/>
      </c>
      <c r="CZ51" s="98" t="str">
        <f t="shared" si="155"/>
        <v/>
      </c>
      <c r="DA51" s="98" t="str">
        <f t="shared" si="156"/>
        <v/>
      </c>
      <c r="DB51" s="98" t="str">
        <f t="shared" si="157"/>
        <v/>
      </c>
      <c r="DC51" s="98" t="str">
        <f t="shared" si="158"/>
        <v/>
      </c>
      <c r="DD51" s="98" t="str">
        <f t="shared" si="159"/>
        <v/>
      </c>
      <c r="DE51" s="98" t="str">
        <f t="shared" si="160"/>
        <v/>
      </c>
      <c r="DF51" s="98" t="str">
        <f t="shared" si="161"/>
        <v/>
      </c>
      <c r="DG51" s="98" t="str">
        <f t="shared" si="162"/>
        <v/>
      </c>
      <c r="DH51" s="98" t="str">
        <f t="shared" si="163"/>
        <v/>
      </c>
      <c r="DI51" s="98" t="str">
        <f t="shared" si="164"/>
        <v/>
      </c>
      <c r="DJ51" s="98" t="str">
        <f t="shared" si="165"/>
        <v/>
      </c>
      <c r="DK51" s="98" t="str">
        <f t="shared" si="166"/>
        <v/>
      </c>
      <c r="DL51" s="98" t="str">
        <f t="shared" si="167"/>
        <v/>
      </c>
      <c r="DM51" s="98" t="str">
        <f t="shared" si="168"/>
        <v/>
      </c>
      <c r="DN51" s="98" t="str">
        <f t="shared" si="169"/>
        <v/>
      </c>
    </row>
    <row r="52" spans="1:118" ht="13.5" customHeight="1">
      <c r="A52" s="1397">
        <f t="shared" si="83"/>
        <v>43</v>
      </c>
      <c r="B52" s="1398"/>
      <c r="C52" s="1399"/>
      <c r="D52" s="1400"/>
      <c r="E52" s="1401"/>
      <c r="F52" s="427"/>
      <c r="G52" s="1395"/>
      <c r="H52" s="1396"/>
      <c r="I52" s="1395"/>
      <c r="J52" s="1396"/>
      <c r="K52" s="1399"/>
      <c r="L52" s="1401"/>
      <c r="M52" s="1399"/>
      <c r="N52" s="1401"/>
      <c r="O52" s="1406"/>
      <c r="P52" s="1407"/>
      <c r="Q52" s="1399"/>
      <c r="R52" s="1401"/>
      <c r="S52" s="1402"/>
      <c r="T52" s="1474"/>
      <c r="U52" s="1404" t="str">
        <f t="shared" si="84"/>
        <v/>
      </c>
      <c r="V52" s="1405"/>
      <c r="W52" s="1405"/>
      <c r="X52" s="1405"/>
      <c r="Y52" s="1405"/>
      <c r="Z52" s="1405"/>
      <c r="AA52" s="98" t="str">
        <f t="shared" si="0"/>
        <v/>
      </c>
      <c r="AB52" s="94" t="str">
        <f t="shared" si="85"/>
        <v/>
      </c>
      <c r="AC52" s="94" t="str">
        <f t="shared" si="86"/>
        <v/>
      </c>
      <c r="AD52" s="94" t="str">
        <f t="shared" si="87"/>
        <v/>
      </c>
      <c r="AE52" s="98" t="str">
        <f t="shared" si="88"/>
        <v>○</v>
      </c>
      <c r="AF52" s="98" t="str">
        <f t="shared" si="89"/>
        <v/>
      </c>
      <c r="AG52" s="98" t="str">
        <f t="shared" si="90"/>
        <v/>
      </c>
      <c r="AH52" s="98" t="str">
        <f t="shared" si="91"/>
        <v/>
      </c>
      <c r="AI52" s="98" t="str">
        <f t="shared" si="92"/>
        <v/>
      </c>
      <c r="AJ52" s="98" t="str">
        <f t="shared" si="93"/>
        <v/>
      </c>
      <c r="AK52" s="98" t="str">
        <f t="shared" si="94"/>
        <v/>
      </c>
      <c r="AL52" s="98" t="str">
        <f t="shared" si="95"/>
        <v/>
      </c>
      <c r="AM52" s="98" t="str">
        <f t="shared" si="96"/>
        <v/>
      </c>
      <c r="AN52" s="98" t="str">
        <f t="shared" si="97"/>
        <v/>
      </c>
      <c r="AO52" s="98" t="str">
        <f t="shared" si="98"/>
        <v/>
      </c>
      <c r="AP52" s="98" t="str">
        <f t="shared" si="99"/>
        <v/>
      </c>
      <c r="AQ52" s="98" t="str">
        <f t="shared" si="100"/>
        <v/>
      </c>
      <c r="AR52" s="98" t="str">
        <f t="shared" si="101"/>
        <v/>
      </c>
      <c r="AS52" s="98" t="str">
        <f t="shared" si="102"/>
        <v/>
      </c>
      <c r="AT52" s="98" t="str">
        <f t="shared" si="103"/>
        <v/>
      </c>
      <c r="AU52" s="98" t="str">
        <f t="shared" si="104"/>
        <v/>
      </c>
      <c r="AV52" s="98" t="str">
        <f t="shared" si="105"/>
        <v/>
      </c>
      <c r="AW52" s="98" t="str">
        <f t="shared" si="106"/>
        <v/>
      </c>
      <c r="AX52" s="98" t="str">
        <f t="shared" si="107"/>
        <v/>
      </c>
      <c r="AY52" s="98" t="str">
        <f t="shared" si="108"/>
        <v/>
      </c>
      <c r="AZ52" s="98" t="str">
        <f t="shared" si="109"/>
        <v/>
      </c>
      <c r="BA52" s="98" t="str">
        <f t="shared" si="110"/>
        <v/>
      </c>
      <c r="BB52" s="98" t="str">
        <f t="shared" si="111"/>
        <v/>
      </c>
      <c r="BC52" s="98" t="str">
        <f t="shared" si="112"/>
        <v/>
      </c>
      <c r="BD52" s="98" t="str">
        <f t="shared" si="113"/>
        <v/>
      </c>
      <c r="BE52" s="98" t="str">
        <f t="shared" si="114"/>
        <v/>
      </c>
      <c r="BF52" s="98" t="str">
        <f t="shared" si="115"/>
        <v/>
      </c>
      <c r="BG52" s="98" t="str">
        <f t="shared" si="116"/>
        <v/>
      </c>
      <c r="BH52" s="98" t="str">
        <f t="shared" si="117"/>
        <v/>
      </c>
      <c r="BI52" s="98" t="str">
        <f t="shared" si="118"/>
        <v/>
      </c>
      <c r="BJ52" s="98" t="str">
        <f t="shared" si="119"/>
        <v/>
      </c>
      <c r="BK52" s="98" t="str">
        <f t="shared" si="120"/>
        <v/>
      </c>
      <c r="BL52" s="98" t="str">
        <f t="shared" si="121"/>
        <v/>
      </c>
      <c r="BM52" s="98" t="str">
        <f t="shared" si="122"/>
        <v/>
      </c>
      <c r="BN52" s="98" t="str">
        <f t="shared" si="123"/>
        <v/>
      </c>
      <c r="BO52" s="98" t="str">
        <f t="shared" si="124"/>
        <v/>
      </c>
      <c r="BP52" s="98" t="str">
        <f t="shared" si="125"/>
        <v/>
      </c>
      <c r="BQ52" s="98" t="str">
        <f t="shared" si="126"/>
        <v/>
      </c>
      <c r="BR52" s="98" t="str">
        <f t="shared" si="127"/>
        <v/>
      </c>
      <c r="BS52" s="98" t="str">
        <f t="shared" si="128"/>
        <v/>
      </c>
      <c r="BT52" s="98" t="str">
        <f t="shared" si="129"/>
        <v/>
      </c>
      <c r="BU52" s="98" t="str">
        <f t="shared" si="130"/>
        <v/>
      </c>
      <c r="BV52" s="98" t="str">
        <f t="shared" si="131"/>
        <v/>
      </c>
      <c r="BW52" s="98" t="str">
        <f t="shared" si="132"/>
        <v/>
      </c>
      <c r="BX52" s="98" t="str">
        <f t="shared" si="133"/>
        <v/>
      </c>
      <c r="BY52" s="98" t="str">
        <f t="shared" si="134"/>
        <v/>
      </c>
      <c r="BZ52" s="98" t="str">
        <f t="shared" si="135"/>
        <v/>
      </c>
      <c r="CA52" s="98" t="str">
        <f t="shared" si="136"/>
        <v/>
      </c>
      <c r="CB52" s="98" t="str">
        <f t="shared" si="137"/>
        <v/>
      </c>
      <c r="CC52" s="98" t="str">
        <f t="shared" si="138"/>
        <v/>
      </c>
      <c r="CD52" s="98" t="str">
        <f t="shared" si="139"/>
        <v/>
      </c>
      <c r="CE52" s="98" t="str">
        <f t="shared" si="140"/>
        <v/>
      </c>
      <c r="CF52" s="98" t="str">
        <f t="shared" si="141"/>
        <v/>
      </c>
      <c r="CG52" s="98" t="str">
        <f t="shared" si="142"/>
        <v/>
      </c>
      <c r="CH52" s="98" t="str">
        <f t="shared" si="340"/>
        <v/>
      </c>
      <c r="CI52" s="98" t="str">
        <f t="shared" si="341"/>
        <v/>
      </c>
      <c r="CJ52" s="98" t="str">
        <f t="shared" si="342"/>
        <v/>
      </c>
      <c r="CK52" s="98" t="str">
        <f t="shared" si="343"/>
        <v/>
      </c>
      <c r="CL52" s="98" t="str">
        <f t="shared" si="344"/>
        <v/>
      </c>
      <c r="CM52" s="98" t="str">
        <f t="shared" si="345"/>
        <v/>
      </c>
      <c r="CN52" s="98" t="str">
        <f t="shared" si="143"/>
        <v/>
      </c>
      <c r="CO52" s="98" t="str">
        <f t="shared" si="144"/>
        <v/>
      </c>
      <c r="CP52" s="98" t="str">
        <f t="shared" si="145"/>
        <v/>
      </c>
      <c r="CQ52" s="98" t="str">
        <f t="shared" si="146"/>
        <v/>
      </c>
      <c r="CR52" s="98" t="str">
        <f t="shared" si="147"/>
        <v/>
      </c>
      <c r="CS52" s="98" t="str">
        <f t="shared" si="148"/>
        <v/>
      </c>
      <c r="CT52" s="98" t="str">
        <f t="shared" si="149"/>
        <v/>
      </c>
      <c r="CU52" s="98" t="str">
        <f t="shared" si="150"/>
        <v/>
      </c>
      <c r="CV52" s="98" t="str">
        <f t="shared" si="151"/>
        <v/>
      </c>
      <c r="CW52" s="98" t="str">
        <f t="shared" si="152"/>
        <v/>
      </c>
      <c r="CX52" s="98" t="str">
        <f t="shared" si="153"/>
        <v/>
      </c>
      <c r="CY52" s="98" t="str">
        <f t="shared" si="154"/>
        <v/>
      </c>
      <c r="CZ52" s="98" t="str">
        <f t="shared" si="155"/>
        <v/>
      </c>
      <c r="DA52" s="98" t="str">
        <f t="shared" si="156"/>
        <v/>
      </c>
      <c r="DB52" s="98" t="str">
        <f t="shared" si="157"/>
        <v/>
      </c>
      <c r="DC52" s="98" t="str">
        <f t="shared" si="158"/>
        <v/>
      </c>
      <c r="DD52" s="98" t="str">
        <f t="shared" si="159"/>
        <v/>
      </c>
      <c r="DE52" s="98" t="str">
        <f t="shared" si="160"/>
        <v/>
      </c>
      <c r="DF52" s="98" t="str">
        <f t="shared" si="161"/>
        <v/>
      </c>
      <c r="DG52" s="98" t="str">
        <f t="shared" si="162"/>
        <v/>
      </c>
      <c r="DH52" s="98" t="str">
        <f t="shared" si="163"/>
        <v/>
      </c>
      <c r="DI52" s="98" t="str">
        <f t="shared" si="164"/>
        <v/>
      </c>
      <c r="DJ52" s="98" t="str">
        <f t="shared" si="165"/>
        <v/>
      </c>
      <c r="DK52" s="98" t="str">
        <f t="shared" si="166"/>
        <v/>
      </c>
      <c r="DL52" s="98" t="str">
        <f t="shared" si="167"/>
        <v/>
      </c>
      <c r="DM52" s="98" t="str">
        <f t="shared" si="168"/>
        <v/>
      </c>
      <c r="DN52" s="98" t="str">
        <f t="shared" si="169"/>
        <v/>
      </c>
    </row>
    <row r="53" spans="1:118" ht="13.5" customHeight="1">
      <c r="A53" s="1397">
        <f t="shared" si="83"/>
        <v>44</v>
      </c>
      <c r="B53" s="1398"/>
      <c r="C53" s="1399"/>
      <c r="D53" s="1400"/>
      <c r="E53" s="1401"/>
      <c r="F53" s="427"/>
      <c r="G53" s="1395"/>
      <c r="H53" s="1396"/>
      <c r="I53" s="1395"/>
      <c r="J53" s="1396"/>
      <c r="K53" s="1399"/>
      <c r="L53" s="1401"/>
      <c r="M53" s="1399"/>
      <c r="N53" s="1401"/>
      <c r="O53" s="1406"/>
      <c r="P53" s="1407"/>
      <c r="Q53" s="1399"/>
      <c r="R53" s="1401"/>
      <c r="S53" s="1402"/>
      <c r="T53" s="1474"/>
      <c r="U53" s="1404" t="str">
        <f t="shared" si="84"/>
        <v/>
      </c>
      <c r="V53" s="1405"/>
      <c r="W53" s="1405"/>
      <c r="X53" s="1405"/>
      <c r="Y53" s="1405"/>
      <c r="Z53" s="1405"/>
      <c r="AA53" s="98" t="str">
        <f t="shared" si="0"/>
        <v/>
      </c>
      <c r="AB53" s="94" t="str">
        <f t="shared" si="85"/>
        <v/>
      </c>
      <c r="AC53" s="94" t="str">
        <f t="shared" si="86"/>
        <v/>
      </c>
      <c r="AD53" s="94" t="str">
        <f t="shared" si="87"/>
        <v/>
      </c>
      <c r="AE53" s="98" t="str">
        <f t="shared" si="88"/>
        <v>○</v>
      </c>
      <c r="AF53" s="98" t="str">
        <f t="shared" si="89"/>
        <v/>
      </c>
      <c r="AG53" s="98" t="str">
        <f t="shared" si="90"/>
        <v/>
      </c>
      <c r="AH53" s="98" t="str">
        <f t="shared" si="91"/>
        <v/>
      </c>
      <c r="AI53" s="98" t="str">
        <f t="shared" si="92"/>
        <v/>
      </c>
      <c r="AJ53" s="98" t="str">
        <f t="shared" si="93"/>
        <v/>
      </c>
      <c r="AK53" s="98" t="str">
        <f t="shared" si="94"/>
        <v/>
      </c>
      <c r="AL53" s="98" t="str">
        <f t="shared" si="95"/>
        <v/>
      </c>
      <c r="AM53" s="98" t="str">
        <f t="shared" si="96"/>
        <v/>
      </c>
      <c r="AN53" s="98" t="str">
        <f t="shared" si="97"/>
        <v/>
      </c>
      <c r="AO53" s="98" t="str">
        <f t="shared" si="98"/>
        <v/>
      </c>
      <c r="AP53" s="98" t="str">
        <f t="shared" si="99"/>
        <v/>
      </c>
      <c r="AQ53" s="98" t="str">
        <f t="shared" si="100"/>
        <v/>
      </c>
      <c r="AR53" s="98" t="str">
        <f t="shared" si="101"/>
        <v/>
      </c>
      <c r="AS53" s="98" t="str">
        <f t="shared" si="102"/>
        <v/>
      </c>
      <c r="AT53" s="98" t="str">
        <f t="shared" si="103"/>
        <v/>
      </c>
      <c r="AU53" s="98" t="str">
        <f t="shared" si="104"/>
        <v/>
      </c>
      <c r="AV53" s="98" t="str">
        <f t="shared" si="105"/>
        <v/>
      </c>
      <c r="AW53" s="98" t="str">
        <f t="shared" si="106"/>
        <v/>
      </c>
      <c r="AX53" s="98" t="str">
        <f t="shared" si="107"/>
        <v/>
      </c>
      <c r="AY53" s="98" t="str">
        <f t="shared" si="108"/>
        <v/>
      </c>
      <c r="AZ53" s="98" t="str">
        <f t="shared" si="109"/>
        <v/>
      </c>
      <c r="BA53" s="98" t="str">
        <f t="shared" si="110"/>
        <v/>
      </c>
      <c r="BB53" s="98" t="str">
        <f t="shared" si="111"/>
        <v/>
      </c>
      <c r="BC53" s="98" t="str">
        <f t="shared" si="112"/>
        <v/>
      </c>
      <c r="BD53" s="98" t="str">
        <f t="shared" si="113"/>
        <v/>
      </c>
      <c r="BE53" s="98" t="str">
        <f t="shared" si="114"/>
        <v/>
      </c>
      <c r="BF53" s="98" t="str">
        <f t="shared" si="115"/>
        <v/>
      </c>
      <c r="BG53" s="98" t="str">
        <f t="shared" si="116"/>
        <v/>
      </c>
      <c r="BH53" s="98" t="str">
        <f t="shared" si="117"/>
        <v/>
      </c>
      <c r="BI53" s="98" t="str">
        <f t="shared" si="118"/>
        <v/>
      </c>
      <c r="BJ53" s="98" t="str">
        <f t="shared" si="119"/>
        <v/>
      </c>
      <c r="BK53" s="98" t="str">
        <f t="shared" si="120"/>
        <v/>
      </c>
      <c r="BL53" s="98" t="str">
        <f t="shared" si="121"/>
        <v/>
      </c>
      <c r="BM53" s="98" t="str">
        <f t="shared" si="122"/>
        <v/>
      </c>
      <c r="BN53" s="98" t="str">
        <f t="shared" si="123"/>
        <v/>
      </c>
      <c r="BO53" s="98" t="str">
        <f t="shared" si="124"/>
        <v/>
      </c>
      <c r="BP53" s="98" t="str">
        <f t="shared" si="125"/>
        <v/>
      </c>
      <c r="BQ53" s="98" t="str">
        <f t="shared" si="126"/>
        <v/>
      </c>
      <c r="BR53" s="98" t="str">
        <f t="shared" si="127"/>
        <v/>
      </c>
      <c r="BS53" s="98" t="str">
        <f t="shared" si="128"/>
        <v/>
      </c>
      <c r="BT53" s="98" t="str">
        <f t="shared" si="129"/>
        <v/>
      </c>
      <c r="BU53" s="98" t="str">
        <f t="shared" si="130"/>
        <v/>
      </c>
      <c r="BV53" s="98" t="str">
        <f t="shared" si="131"/>
        <v/>
      </c>
      <c r="BW53" s="98" t="str">
        <f t="shared" si="132"/>
        <v/>
      </c>
      <c r="BX53" s="98" t="str">
        <f t="shared" si="133"/>
        <v/>
      </c>
      <c r="BY53" s="98" t="str">
        <f t="shared" si="134"/>
        <v/>
      </c>
      <c r="BZ53" s="98" t="str">
        <f t="shared" si="135"/>
        <v/>
      </c>
      <c r="CA53" s="98" t="str">
        <f t="shared" si="136"/>
        <v/>
      </c>
      <c r="CB53" s="98" t="str">
        <f t="shared" si="137"/>
        <v/>
      </c>
      <c r="CC53" s="98" t="str">
        <f t="shared" si="138"/>
        <v/>
      </c>
      <c r="CD53" s="98" t="str">
        <f t="shared" si="139"/>
        <v/>
      </c>
      <c r="CE53" s="98" t="str">
        <f t="shared" si="140"/>
        <v/>
      </c>
      <c r="CF53" s="98" t="str">
        <f t="shared" si="141"/>
        <v/>
      </c>
      <c r="CG53" s="98" t="str">
        <f t="shared" si="142"/>
        <v/>
      </c>
      <c r="CH53" s="98" t="str">
        <f t="shared" si="340"/>
        <v/>
      </c>
      <c r="CI53" s="98" t="str">
        <f t="shared" si="341"/>
        <v/>
      </c>
      <c r="CJ53" s="98" t="str">
        <f t="shared" si="342"/>
        <v/>
      </c>
      <c r="CK53" s="98" t="str">
        <f t="shared" si="343"/>
        <v/>
      </c>
      <c r="CL53" s="98" t="str">
        <f t="shared" si="344"/>
        <v/>
      </c>
      <c r="CM53" s="98" t="str">
        <f t="shared" si="345"/>
        <v/>
      </c>
      <c r="CN53" s="98" t="str">
        <f t="shared" si="143"/>
        <v/>
      </c>
      <c r="CO53" s="98" t="str">
        <f t="shared" si="144"/>
        <v/>
      </c>
      <c r="CP53" s="98" t="str">
        <f t="shared" si="145"/>
        <v/>
      </c>
      <c r="CQ53" s="98" t="str">
        <f t="shared" si="146"/>
        <v/>
      </c>
      <c r="CR53" s="98" t="str">
        <f t="shared" si="147"/>
        <v/>
      </c>
      <c r="CS53" s="98" t="str">
        <f t="shared" si="148"/>
        <v/>
      </c>
      <c r="CT53" s="98" t="str">
        <f t="shared" si="149"/>
        <v/>
      </c>
      <c r="CU53" s="98" t="str">
        <f t="shared" si="150"/>
        <v/>
      </c>
      <c r="CV53" s="98" t="str">
        <f t="shared" si="151"/>
        <v/>
      </c>
      <c r="CW53" s="98" t="str">
        <f t="shared" si="152"/>
        <v/>
      </c>
      <c r="CX53" s="98" t="str">
        <f t="shared" si="153"/>
        <v/>
      </c>
      <c r="CY53" s="98" t="str">
        <f t="shared" si="154"/>
        <v/>
      </c>
      <c r="CZ53" s="98" t="str">
        <f t="shared" si="155"/>
        <v/>
      </c>
      <c r="DA53" s="98" t="str">
        <f t="shared" si="156"/>
        <v/>
      </c>
      <c r="DB53" s="98" t="str">
        <f t="shared" si="157"/>
        <v/>
      </c>
      <c r="DC53" s="98" t="str">
        <f t="shared" si="158"/>
        <v/>
      </c>
      <c r="DD53" s="98" t="str">
        <f t="shared" si="159"/>
        <v/>
      </c>
      <c r="DE53" s="98" t="str">
        <f t="shared" si="160"/>
        <v/>
      </c>
      <c r="DF53" s="98" t="str">
        <f t="shared" si="161"/>
        <v/>
      </c>
      <c r="DG53" s="98" t="str">
        <f t="shared" si="162"/>
        <v/>
      </c>
      <c r="DH53" s="98" t="str">
        <f t="shared" si="163"/>
        <v/>
      </c>
      <c r="DI53" s="98" t="str">
        <f t="shared" si="164"/>
        <v/>
      </c>
      <c r="DJ53" s="98" t="str">
        <f t="shared" si="165"/>
        <v/>
      </c>
      <c r="DK53" s="98" t="str">
        <f t="shared" si="166"/>
        <v/>
      </c>
      <c r="DL53" s="98" t="str">
        <f t="shared" si="167"/>
        <v/>
      </c>
      <c r="DM53" s="98" t="str">
        <f t="shared" si="168"/>
        <v/>
      </c>
      <c r="DN53" s="98" t="str">
        <f t="shared" si="169"/>
        <v/>
      </c>
    </row>
    <row r="54" spans="1:118" ht="13.5" customHeight="1">
      <c r="A54" s="1397">
        <f t="shared" si="83"/>
        <v>45</v>
      </c>
      <c r="B54" s="1398"/>
      <c r="C54" s="1399"/>
      <c r="D54" s="1400"/>
      <c r="E54" s="1401"/>
      <c r="F54" s="427"/>
      <c r="G54" s="1395"/>
      <c r="H54" s="1396"/>
      <c r="I54" s="1395"/>
      <c r="J54" s="1396"/>
      <c r="K54" s="1399"/>
      <c r="L54" s="1401"/>
      <c r="M54" s="1399"/>
      <c r="N54" s="1401"/>
      <c r="O54" s="1406"/>
      <c r="P54" s="1407"/>
      <c r="Q54" s="1399"/>
      <c r="R54" s="1401"/>
      <c r="S54" s="1402"/>
      <c r="T54" s="1474"/>
      <c r="U54" s="1404" t="str">
        <f t="shared" si="84"/>
        <v/>
      </c>
      <c r="V54" s="1405"/>
      <c r="W54" s="1405"/>
      <c r="X54" s="1405"/>
      <c r="Y54" s="1405"/>
      <c r="Z54" s="1405"/>
      <c r="AA54" s="98" t="str">
        <f t="shared" si="0"/>
        <v/>
      </c>
      <c r="AB54" s="94" t="str">
        <f t="shared" si="85"/>
        <v/>
      </c>
      <c r="AC54" s="94" t="str">
        <f t="shared" si="86"/>
        <v/>
      </c>
      <c r="AD54" s="94" t="str">
        <f t="shared" si="87"/>
        <v/>
      </c>
      <c r="AE54" s="98" t="str">
        <f t="shared" si="88"/>
        <v>○</v>
      </c>
      <c r="AF54" s="98" t="str">
        <f t="shared" si="89"/>
        <v/>
      </c>
      <c r="AG54" s="98" t="str">
        <f t="shared" si="90"/>
        <v/>
      </c>
      <c r="AH54" s="98" t="str">
        <f t="shared" si="91"/>
        <v/>
      </c>
      <c r="AI54" s="98" t="str">
        <f t="shared" si="92"/>
        <v/>
      </c>
      <c r="AJ54" s="98" t="str">
        <f t="shared" si="93"/>
        <v/>
      </c>
      <c r="AK54" s="98" t="str">
        <f t="shared" si="94"/>
        <v/>
      </c>
      <c r="AL54" s="98" t="str">
        <f t="shared" si="95"/>
        <v/>
      </c>
      <c r="AM54" s="98" t="str">
        <f t="shared" si="96"/>
        <v/>
      </c>
      <c r="AN54" s="98" t="str">
        <f t="shared" si="97"/>
        <v/>
      </c>
      <c r="AO54" s="98" t="str">
        <f t="shared" si="98"/>
        <v/>
      </c>
      <c r="AP54" s="98" t="str">
        <f t="shared" si="99"/>
        <v/>
      </c>
      <c r="AQ54" s="98" t="str">
        <f t="shared" si="100"/>
        <v/>
      </c>
      <c r="AR54" s="98" t="str">
        <f t="shared" si="101"/>
        <v/>
      </c>
      <c r="AS54" s="98" t="str">
        <f t="shared" si="102"/>
        <v/>
      </c>
      <c r="AT54" s="98" t="str">
        <f t="shared" si="103"/>
        <v/>
      </c>
      <c r="AU54" s="98" t="str">
        <f t="shared" si="104"/>
        <v/>
      </c>
      <c r="AV54" s="98" t="str">
        <f t="shared" si="105"/>
        <v/>
      </c>
      <c r="AW54" s="98" t="str">
        <f t="shared" si="106"/>
        <v/>
      </c>
      <c r="AX54" s="98" t="str">
        <f t="shared" si="107"/>
        <v/>
      </c>
      <c r="AY54" s="98" t="str">
        <f t="shared" si="108"/>
        <v/>
      </c>
      <c r="AZ54" s="98" t="str">
        <f t="shared" si="109"/>
        <v/>
      </c>
      <c r="BA54" s="98" t="str">
        <f t="shared" si="110"/>
        <v/>
      </c>
      <c r="BB54" s="98" t="str">
        <f t="shared" si="111"/>
        <v/>
      </c>
      <c r="BC54" s="98" t="str">
        <f t="shared" si="112"/>
        <v/>
      </c>
      <c r="BD54" s="98" t="str">
        <f t="shared" si="113"/>
        <v/>
      </c>
      <c r="BE54" s="98" t="str">
        <f t="shared" si="114"/>
        <v/>
      </c>
      <c r="BF54" s="98" t="str">
        <f t="shared" si="115"/>
        <v/>
      </c>
      <c r="BG54" s="98" t="str">
        <f t="shared" si="116"/>
        <v/>
      </c>
      <c r="BH54" s="98" t="str">
        <f t="shared" si="117"/>
        <v/>
      </c>
      <c r="BI54" s="98" t="str">
        <f t="shared" si="118"/>
        <v/>
      </c>
      <c r="BJ54" s="98" t="str">
        <f t="shared" si="119"/>
        <v/>
      </c>
      <c r="BK54" s="98" t="str">
        <f t="shared" si="120"/>
        <v/>
      </c>
      <c r="BL54" s="98" t="str">
        <f t="shared" si="121"/>
        <v/>
      </c>
      <c r="BM54" s="98" t="str">
        <f t="shared" si="122"/>
        <v/>
      </c>
      <c r="BN54" s="98" t="str">
        <f t="shared" si="123"/>
        <v/>
      </c>
      <c r="BO54" s="98" t="str">
        <f t="shared" si="124"/>
        <v/>
      </c>
      <c r="BP54" s="98" t="str">
        <f t="shared" si="125"/>
        <v/>
      </c>
      <c r="BQ54" s="98" t="str">
        <f t="shared" si="126"/>
        <v/>
      </c>
      <c r="BR54" s="98" t="str">
        <f t="shared" si="127"/>
        <v/>
      </c>
      <c r="BS54" s="98" t="str">
        <f t="shared" si="128"/>
        <v/>
      </c>
      <c r="BT54" s="98" t="str">
        <f t="shared" si="129"/>
        <v/>
      </c>
      <c r="BU54" s="98" t="str">
        <f t="shared" si="130"/>
        <v/>
      </c>
      <c r="BV54" s="98" t="str">
        <f t="shared" si="131"/>
        <v/>
      </c>
      <c r="BW54" s="98" t="str">
        <f t="shared" si="132"/>
        <v/>
      </c>
      <c r="BX54" s="98" t="str">
        <f t="shared" si="133"/>
        <v/>
      </c>
      <c r="BY54" s="98" t="str">
        <f t="shared" si="134"/>
        <v/>
      </c>
      <c r="BZ54" s="98" t="str">
        <f t="shared" si="135"/>
        <v/>
      </c>
      <c r="CA54" s="98" t="str">
        <f t="shared" si="136"/>
        <v/>
      </c>
      <c r="CB54" s="98" t="str">
        <f t="shared" si="137"/>
        <v/>
      </c>
      <c r="CC54" s="98" t="str">
        <f t="shared" si="138"/>
        <v/>
      </c>
      <c r="CD54" s="98" t="str">
        <f t="shared" si="139"/>
        <v/>
      </c>
      <c r="CE54" s="98" t="str">
        <f t="shared" si="140"/>
        <v/>
      </c>
      <c r="CF54" s="98" t="str">
        <f t="shared" si="141"/>
        <v/>
      </c>
      <c r="CG54" s="98" t="str">
        <f t="shared" si="142"/>
        <v/>
      </c>
      <c r="CH54" s="98" t="str">
        <f t="shared" ref="CH54:CH85" si="346">IF(AND(F1458="５歳",G54="教育",I54="分園",O54&gt;0),"○","")</f>
        <v/>
      </c>
      <c r="CI54" s="98" t="str">
        <f t="shared" ref="CI54:CI85" si="347">IF(AND(F1458="４歳",G54="教育",I54="分園",O54&gt;0),"○","")</f>
        <v/>
      </c>
      <c r="CJ54" s="98" t="str">
        <f t="shared" ref="CJ54:CJ85" si="348">IF(AND(F1458="３歳",G54="教育",I54="分園",O54&gt;0),"○","")</f>
        <v/>
      </c>
      <c r="CK54" s="98" t="str">
        <f t="shared" ref="CK54:CK85" si="349">IF(AND(F1458="２歳",G54="教育",I54="分園",O54&gt;0),"○","")</f>
        <v/>
      </c>
      <c r="CL54" s="98" t="str">
        <f t="shared" ref="CL54:CL85" si="350">IF(AND(F1458="１歳",G54="教育",I54="分園",O54&gt;0),"○","")</f>
        <v/>
      </c>
      <c r="CM54" s="98" t="str">
        <f t="shared" ref="CM54:CM85" si="351">IF(AND(F1458="乳児",G54="教育",I54="分園",O54&gt;0),"○","")</f>
        <v/>
      </c>
      <c r="CN54" s="98" t="str">
        <f t="shared" si="143"/>
        <v/>
      </c>
      <c r="CO54" s="98" t="str">
        <f t="shared" si="144"/>
        <v/>
      </c>
      <c r="CP54" s="98" t="str">
        <f t="shared" si="145"/>
        <v/>
      </c>
      <c r="CQ54" s="98" t="str">
        <f t="shared" si="146"/>
        <v/>
      </c>
      <c r="CR54" s="98" t="str">
        <f t="shared" si="147"/>
        <v/>
      </c>
      <c r="CS54" s="98" t="str">
        <f t="shared" si="148"/>
        <v/>
      </c>
      <c r="CT54" s="98" t="str">
        <f t="shared" si="149"/>
        <v/>
      </c>
      <c r="CU54" s="98" t="str">
        <f t="shared" si="150"/>
        <v/>
      </c>
      <c r="CV54" s="98" t="str">
        <f t="shared" si="151"/>
        <v/>
      </c>
      <c r="CW54" s="98" t="str">
        <f t="shared" si="152"/>
        <v/>
      </c>
      <c r="CX54" s="98" t="str">
        <f t="shared" si="153"/>
        <v/>
      </c>
      <c r="CY54" s="98" t="str">
        <f t="shared" si="154"/>
        <v/>
      </c>
      <c r="CZ54" s="98" t="str">
        <f t="shared" si="155"/>
        <v/>
      </c>
      <c r="DA54" s="98" t="str">
        <f t="shared" si="156"/>
        <v/>
      </c>
      <c r="DB54" s="98" t="str">
        <f t="shared" si="157"/>
        <v/>
      </c>
      <c r="DC54" s="98" t="str">
        <f t="shared" si="158"/>
        <v/>
      </c>
      <c r="DD54" s="98" t="str">
        <f t="shared" si="159"/>
        <v/>
      </c>
      <c r="DE54" s="98" t="str">
        <f t="shared" si="160"/>
        <v/>
      </c>
      <c r="DF54" s="98" t="str">
        <f t="shared" si="161"/>
        <v/>
      </c>
      <c r="DG54" s="98" t="str">
        <f t="shared" si="162"/>
        <v/>
      </c>
      <c r="DH54" s="98" t="str">
        <f t="shared" si="163"/>
        <v/>
      </c>
      <c r="DI54" s="98" t="str">
        <f t="shared" si="164"/>
        <v/>
      </c>
      <c r="DJ54" s="98" t="str">
        <f t="shared" si="165"/>
        <v/>
      </c>
      <c r="DK54" s="98" t="str">
        <f t="shared" si="166"/>
        <v/>
      </c>
      <c r="DL54" s="98" t="str">
        <f t="shared" si="167"/>
        <v/>
      </c>
      <c r="DM54" s="98" t="str">
        <f t="shared" si="168"/>
        <v/>
      </c>
      <c r="DN54" s="98" t="str">
        <f t="shared" si="169"/>
        <v/>
      </c>
    </row>
    <row r="55" spans="1:118" ht="13.5" customHeight="1">
      <c r="A55" s="1397">
        <f t="shared" si="83"/>
        <v>46</v>
      </c>
      <c r="B55" s="1398"/>
      <c r="C55" s="1399"/>
      <c r="D55" s="1400"/>
      <c r="E55" s="1401"/>
      <c r="F55" s="427"/>
      <c r="G55" s="1395"/>
      <c r="H55" s="1396"/>
      <c r="I55" s="1395"/>
      <c r="J55" s="1396"/>
      <c r="K55" s="1399"/>
      <c r="L55" s="1401"/>
      <c r="M55" s="1399"/>
      <c r="N55" s="1401"/>
      <c r="O55" s="1406"/>
      <c r="P55" s="1407"/>
      <c r="Q55" s="1399"/>
      <c r="R55" s="1401"/>
      <c r="S55" s="1402"/>
      <c r="T55" s="1474"/>
      <c r="U55" s="1404" t="str">
        <f t="shared" si="84"/>
        <v/>
      </c>
      <c r="V55" s="1405"/>
      <c r="W55" s="1405"/>
      <c r="X55" s="1405"/>
      <c r="Y55" s="1405"/>
      <c r="Z55" s="1405"/>
      <c r="AA55" s="98" t="str">
        <f t="shared" si="0"/>
        <v/>
      </c>
      <c r="AB55" s="94" t="str">
        <f t="shared" si="85"/>
        <v/>
      </c>
      <c r="AC55" s="94" t="str">
        <f t="shared" si="86"/>
        <v/>
      </c>
      <c r="AD55" s="94" t="str">
        <f t="shared" si="87"/>
        <v/>
      </c>
      <c r="AE55" s="98" t="str">
        <f t="shared" si="88"/>
        <v>○</v>
      </c>
      <c r="AF55" s="98" t="str">
        <f t="shared" si="89"/>
        <v/>
      </c>
      <c r="AG55" s="98" t="str">
        <f t="shared" si="90"/>
        <v/>
      </c>
      <c r="AH55" s="98" t="str">
        <f t="shared" si="91"/>
        <v/>
      </c>
      <c r="AI55" s="98" t="str">
        <f t="shared" si="92"/>
        <v/>
      </c>
      <c r="AJ55" s="98" t="str">
        <f t="shared" si="93"/>
        <v/>
      </c>
      <c r="AK55" s="98" t="str">
        <f t="shared" si="94"/>
        <v/>
      </c>
      <c r="AL55" s="98" t="str">
        <f t="shared" si="95"/>
        <v/>
      </c>
      <c r="AM55" s="98" t="str">
        <f t="shared" si="96"/>
        <v/>
      </c>
      <c r="AN55" s="98" t="str">
        <f t="shared" si="97"/>
        <v/>
      </c>
      <c r="AO55" s="98" t="str">
        <f t="shared" si="98"/>
        <v/>
      </c>
      <c r="AP55" s="98" t="str">
        <f t="shared" si="99"/>
        <v/>
      </c>
      <c r="AQ55" s="98" t="str">
        <f t="shared" si="100"/>
        <v/>
      </c>
      <c r="AR55" s="98" t="str">
        <f t="shared" si="101"/>
        <v/>
      </c>
      <c r="AS55" s="98" t="str">
        <f t="shared" si="102"/>
        <v/>
      </c>
      <c r="AT55" s="98" t="str">
        <f t="shared" si="103"/>
        <v/>
      </c>
      <c r="AU55" s="98" t="str">
        <f t="shared" si="104"/>
        <v/>
      </c>
      <c r="AV55" s="98" t="str">
        <f t="shared" si="105"/>
        <v/>
      </c>
      <c r="AW55" s="98" t="str">
        <f t="shared" si="106"/>
        <v/>
      </c>
      <c r="AX55" s="98" t="str">
        <f t="shared" si="107"/>
        <v/>
      </c>
      <c r="AY55" s="98" t="str">
        <f t="shared" si="108"/>
        <v/>
      </c>
      <c r="AZ55" s="98" t="str">
        <f t="shared" si="109"/>
        <v/>
      </c>
      <c r="BA55" s="98" t="str">
        <f t="shared" si="110"/>
        <v/>
      </c>
      <c r="BB55" s="98" t="str">
        <f t="shared" si="111"/>
        <v/>
      </c>
      <c r="BC55" s="98" t="str">
        <f t="shared" si="112"/>
        <v/>
      </c>
      <c r="BD55" s="98" t="str">
        <f t="shared" si="113"/>
        <v/>
      </c>
      <c r="BE55" s="98" t="str">
        <f t="shared" si="114"/>
        <v/>
      </c>
      <c r="BF55" s="98" t="str">
        <f t="shared" si="115"/>
        <v/>
      </c>
      <c r="BG55" s="98" t="str">
        <f t="shared" si="116"/>
        <v/>
      </c>
      <c r="BH55" s="98" t="str">
        <f t="shared" si="117"/>
        <v/>
      </c>
      <c r="BI55" s="98" t="str">
        <f t="shared" si="118"/>
        <v/>
      </c>
      <c r="BJ55" s="98" t="str">
        <f t="shared" si="119"/>
        <v/>
      </c>
      <c r="BK55" s="98" t="str">
        <f t="shared" si="120"/>
        <v/>
      </c>
      <c r="BL55" s="98" t="str">
        <f t="shared" si="121"/>
        <v/>
      </c>
      <c r="BM55" s="98" t="str">
        <f t="shared" si="122"/>
        <v/>
      </c>
      <c r="BN55" s="98" t="str">
        <f t="shared" si="123"/>
        <v/>
      </c>
      <c r="BO55" s="98" t="str">
        <f t="shared" si="124"/>
        <v/>
      </c>
      <c r="BP55" s="98" t="str">
        <f t="shared" si="125"/>
        <v/>
      </c>
      <c r="BQ55" s="98" t="str">
        <f t="shared" si="126"/>
        <v/>
      </c>
      <c r="BR55" s="98" t="str">
        <f t="shared" si="127"/>
        <v/>
      </c>
      <c r="BS55" s="98" t="str">
        <f t="shared" si="128"/>
        <v/>
      </c>
      <c r="BT55" s="98" t="str">
        <f t="shared" si="129"/>
        <v/>
      </c>
      <c r="BU55" s="98" t="str">
        <f t="shared" si="130"/>
        <v/>
      </c>
      <c r="BV55" s="98" t="str">
        <f t="shared" si="131"/>
        <v/>
      </c>
      <c r="BW55" s="98" t="str">
        <f t="shared" si="132"/>
        <v/>
      </c>
      <c r="BX55" s="98" t="str">
        <f t="shared" si="133"/>
        <v/>
      </c>
      <c r="BY55" s="98" t="str">
        <f t="shared" si="134"/>
        <v/>
      </c>
      <c r="BZ55" s="98" t="str">
        <f t="shared" si="135"/>
        <v/>
      </c>
      <c r="CA55" s="98" t="str">
        <f t="shared" si="136"/>
        <v/>
      </c>
      <c r="CB55" s="98" t="str">
        <f t="shared" si="137"/>
        <v/>
      </c>
      <c r="CC55" s="98" t="str">
        <f t="shared" si="138"/>
        <v/>
      </c>
      <c r="CD55" s="98" t="str">
        <f t="shared" si="139"/>
        <v/>
      </c>
      <c r="CE55" s="98" t="str">
        <f t="shared" si="140"/>
        <v/>
      </c>
      <c r="CF55" s="98" t="str">
        <f t="shared" si="141"/>
        <v/>
      </c>
      <c r="CG55" s="98" t="str">
        <f t="shared" si="142"/>
        <v/>
      </c>
      <c r="CH55" s="98" t="str">
        <f t="shared" si="346"/>
        <v/>
      </c>
      <c r="CI55" s="98" t="str">
        <f t="shared" si="347"/>
        <v/>
      </c>
      <c r="CJ55" s="98" t="str">
        <f t="shared" si="348"/>
        <v/>
      </c>
      <c r="CK55" s="98" t="str">
        <f t="shared" si="349"/>
        <v/>
      </c>
      <c r="CL55" s="98" t="str">
        <f t="shared" si="350"/>
        <v/>
      </c>
      <c r="CM55" s="98" t="str">
        <f t="shared" si="351"/>
        <v/>
      </c>
      <c r="CN55" s="98" t="str">
        <f t="shared" si="143"/>
        <v/>
      </c>
      <c r="CO55" s="98" t="str">
        <f t="shared" si="144"/>
        <v/>
      </c>
      <c r="CP55" s="98" t="str">
        <f t="shared" si="145"/>
        <v/>
      </c>
      <c r="CQ55" s="98" t="str">
        <f t="shared" si="146"/>
        <v/>
      </c>
      <c r="CR55" s="98" t="str">
        <f t="shared" si="147"/>
        <v/>
      </c>
      <c r="CS55" s="98" t="str">
        <f t="shared" si="148"/>
        <v/>
      </c>
      <c r="CT55" s="98" t="str">
        <f t="shared" si="149"/>
        <v/>
      </c>
      <c r="CU55" s="98" t="str">
        <f t="shared" si="150"/>
        <v/>
      </c>
      <c r="CV55" s="98" t="str">
        <f t="shared" si="151"/>
        <v/>
      </c>
      <c r="CW55" s="98" t="str">
        <f t="shared" si="152"/>
        <v/>
      </c>
      <c r="CX55" s="98" t="str">
        <f t="shared" si="153"/>
        <v/>
      </c>
      <c r="CY55" s="98" t="str">
        <f t="shared" si="154"/>
        <v/>
      </c>
      <c r="CZ55" s="98" t="str">
        <f t="shared" si="155"/>
        <v/>
      </c>
      <c r="DA55" s="98" t="str">
        <f t="shared" si="156"/>
        <v/>
      </c>
      <c r="DB55" s="98" t="str">
        <f t="shared" si="157"/>
        <v/>
      </c>
      <c r="DC55" s="98" t="str">
        <f t="shared" si="158"/>
        <v/>
      </c>
      <c r="DD55" s="98" t="str">
        <f t="shared" si="159"/>
        <v/>
      </c>
      <c r="DE55" s="98" t="str">
        <f t="shared" si="160"/>
        <v/>
      </c>
      <c r="DF55" s="98" t="str">
        <f t="shared" si="161"/>
        <v/>
      </c>
      <c r="DG55" s="98" t="str">
        <f t="shared" si="162"/>
        <v/>
      </c>
      <c r="DH55" s="98" t="str">
        <f t="shared" si="163"/>
        <v/>
      </c>
      <c r="DI55" s="98" t="str">
        <f t="shared" si="164"/>
        <v/>
      </c>
      <c r="DJ55" s="98" t="str">
        <f t="shared" si="165"/>
        <v/>
      </c>
      <c r="DK55" s="98" t="str">
        <f t="shared" si="166"/>
        <v/>
      </c>
      <c r="DL55" s="98" t="str">
        <f t="shared" si="167"/>
        <v/>
      </c>
      <c r="DM55" s="98" t="str">
        <f t="shared" si="168"/>
        <v/>
      </c>
      <c r="DN55" s="98" t="str">
        <f t="shared" si="169"/>
        <v/>
      </c>
    </row>
    <row r="56" spans="1:118" ht="13.5" customHeight="1">
      <c r="A56" s="1397">
        <f t="shared" si="83"/>
        <v>47</v>
      </c>
      <c r="B56" s="1398"/>
      <c r="C56" s="1399"/>
      <c r="D56" s="1400"/>
      <c r="E56" s="1401"/>
      <c r="F56" s="427"/>
      <c r="G56" s="1395"/>
      <c r="H56" s="1396"/>
      <c r="I56" s="1395"/>
      <c r="J56" s="1396"/>
      <c r="K56" s="1399"/>
      <c r="L56" s="1401"/>
      <c r="M56" s="1399"/>
      <c r="N56" s="1401"/>
      <c r="O56" s="1406"/>
      <c r="P56" s="1407"/>
      <c r="Q56" s="1399"/>
      <c r="R56" s="1401"/>
      <c r="S56" s="1402"/>
      <c r="T56" s="1474"/>
      <c r="U56" s="1404" t="str">
        <f t="shared" si="84"/>
        <v/>
      </c>
      <c r="V56" s="1405"/>
      <c r="W56" s="1405"/>
      <c r="X56" s="1405"/>
      <c r="Y56" s="1405"/>
      <c r="Z56" s="1405"/>
      <c r="AA56" s="98" t="str">
        <f t="shared" si="0"/>
        <v/>
      </c>
      <c r="AB56" s="94" t="str">
        <f t="shared" si="85"/>
        <v/>
      </c>
      <c r="AC56" s="94" t="str">
        <f t="shared" si="86"/>
        <v/>
      </c>
      <c r="AD56" s="94" t="str">
        <f t="shared" si="87"/>
        <v/>
      </c>
      <c r="AE56" s="98" t="str">
        <f t="shared" si="88"/>
        <v>○</v>
      </c>
      <c r="AF56" s="98" t="str">
        <f t="shared" si="89"/>
        <v/>
      </c>
      <c r="AG56" s="98" t="str">
        <f t="shared" si="90"/>
        <v/>
      </c>
      <c r="AH56" s="98" t="str">
        <f t="shared" si="91"/>
        <v/>
      </c>
      <c r="AI56" s="98" t="str">
        <f t="shared" si="92"/>
        <v/>
      </c>
      <c r="AJ56" s="98" t="str">
        <f t="shared" si="93"/>
        <v/>
      </c>
      <c r="AK56" s="98" t="str">
        <f t="shared" si="94"/>
        <v/>
      </c>
      <c r="AL56" s="98" t="str">
        <f t="shared" si="95"/>
        <v/>
      </c>
      <c r="AM56" s="98" t="str">
        <f t="shared" si="96"/>
        <v/>
      </c>
      <c r="AN56" s="98" t="str">
        <f t="shared" si="97"/>
        <v/>
      </c>
      <c r="AO56" s="98" t="str">
        <f t="shared" si="98"/>
        <v/>
      </c>
      <c r="AP56" s="98" t="str">
        <f t="shared" si="99"/>
        <v/>
      </c>
      <c r="AQ56" s="98" t="str">
        <f t="shared" si="100"/>
        <v/>
      </c>
      <c r="AR56" s="98" t="str">
        <f t="shared" si="101"/>
        <v/>
      </c>
      <c r="AS56" s="98" t="str">
        <f t="shared" si="102"/>
        <v/>
      </c>
      <c r="AT56" s="98" t="str">
        <f t="shared" si="103"/>
        <v/>
      </c>
      <c r="AU56" s="98" t="str">
        <f t="shared" si="104"/>
        <v/>
      </c>
      <c r="AV56" s="98" t="str">
        <f t="shared" si="105"/>
        <v/>
      </c>
      <c r="AW56" s="98" t="str">
        <f t="shared" si="106"/>
        <v/>
      </c>
      <c r="AX56" s="98" t="str">
        <f t="shared" si="107"/>
        <v/>
      </c>
      <c r="AY56" s="98" t="str">
        <f t="shared" si="108"/>
        <v/>
      </c>
      <c r="AZ56" s="98" t="str">
        <f t="shared" si="109"/>
        <v/>
      </c>
      <c r="BA56" s="98" t="str">
        <f t="shared" si="110"/>
        <v/>
      </c>
      <c r="BB56" s="98" t="str">
        <f t="shared" si="111"/>
        <v/>
      </c>
      <c r="BC56" s="98" t="str">
        <f t="shared" si="112"/>
        <v/>
      </c>
      <c r="BD56" s="98" t="str">
        <f t="shared" si="113"/>
        <v/>
      </c>
      <c r="BE56" s="98" t="str">
        <f t="shared" si="114"/>
        <v/>
      </c>
      <c r="BF56" s="98" t="str">
        <f t="shared" si="115"/>
        <v/>
      </c>
      <c r="BG56" s="98" t="str">
        <f t="shared" si="116"/>
        <v/>
      </c>
      <c r="BH56" s="98" t="str">
        <f t="shared" si="117"/>
        <v/>
      </c>
      <c r="BI56" s="98" t="str">
        <f t="shared" si="118"/>
        <v/>
      </c>
      <c r="BJ56" s="98" t="str">
        <f t="shared" si="119"/>
        <v/>
      </c>
      <c r="BK56" s="98" t="str">
        <f t="shared" si="120"/>
        <v/>
      </c>
      <c r="BL56" s="98" t="str">
        <f t="shared" si="121"/>
        <v/>
      </c>
      <c r="BM56" s="98" t="str">
        <f t="shared" si="122"/>
        <v/>
      </c>
      <c r="BN56" s="98" t="str">
        <f t="shared" si="123"/>
        <v/>
      </c>
      <c r="BO56" s="98" t="str">
        <f t="shared" si="124"/>
        <v/>
      </c>
      <c r="BP56" s="98" t="str">
        <f t="shared" si="125"/>
        <v/>
      </c>
      <c r="BQ56" s="98" t="str">
        <f t="shared" si="126"/>
        <v/>
      </c>
      <c r="BR56" s="98" t="str">
        <f t="shared" si="127"/>
        <v/>
      </c>
      <c r="BS56" s="98" t="str">
        <f t="shared" si="128"/>
        <v/>
      </c>
      <c r="BT56" s="98" t="str">
        <f t="shared" si="129"/>
        <v/>
      </c>
      <c r="BU56" s="98" t="str">
        <f t="shared" si="130"/>
        <v/>
      </c>
      <c r="BV56" s="98" t="str">
        <f t="shared" si="131"/>
        <v/>
      </c>
      <c r="BW56" s="98" t="str">
        <f t="shared" si="132"/>
        <v/>
      </c>
      <c r="BX56" s="98" t="str">
        <f t="shared" si="133"/>
        <v/>
      </c>
      <c r="BY56" s="98" t="str">
        <f t="shared" si="134"/>
        <v/>
      </c>
      <c r="BZ56" s="98" t="str">
        <f t="shared" si="135"/>
        <v/>
      </c>
      <c r="CA56" s="98" t="str">
        <f t="shared" si="136"/>
        <v/>
      </c>
      <c r="CB56" s="98" t="str">
        <f t="shared" si="137"/>
        <v/>
      </c>
      <c r="CC56" s="98" t="str">
        <f t="shared" si="138"/>
        <v/>
      </c>
      <c r="CD56" s="98" t="str">
        <f t="shared" si="139"/>
        <v/>
      </c>
      <c r="CE56" s="98" t="str">
        <f t="shared" si="140"/>
        <v/>
      </c>
      <c r="CF56" s="98" t="str">
        <f t="shared" si="141"/>
        <v/>
      </c>
      <c r="CG56" s="98" t="str">
        <f t="shared" si="142"/>
        <v/>
      </c>
      <c r="CH56" s="98" t="str">
        <f t="shared" si="346"/>
        <v/>
      </c>
      <c r="CI56" s="98" t="str">
        <f t="shared" si="347"/>
        <v/>
      </c>
      <c r="CJ56" s="98" t="str">
        <f t="shared" si="348"/>
        <v/>
      </c>
      <c r="CK56" s="98" t="str">
        <f t="shared" si="349"/>
        <v/>
      </c>
      <c r="CL56" s="98" t="str">
        <f t="shared" si="350"/>
        <v/>
      </c>
      <c r="CM56" s="98" t="str">
        <f t="shared" si="351"/>
        <v/>
      </c>
      <c r="CN56" s="98" t="str">
        <f t="shared" si="143"/>
        <v/>
      </c>
      <c r="CO56" s="98" t="str">
        <f t="shared" si="144"/>
        <v/>
      </c>
      <c r="CP56" s="98" t="str">
        <f t="shared" si="145"/>
        <v/>
      </c>
      <c r="CQ56" s="98" t="str">
        <f t="shared" si="146"/>
        <v/>
      </c>
      <c r="CR56" s="98" t="str">
        <f t="shared" si="147"/>
        <v/>
      </c>
      <c r="CS56" s="98" t="str">
        <f t="shared" si="148"/>
        <v/>
      </c>
      <c r="CT56" s="98" t="str">
        <f t="shared" si="149"/>
        <v/>
      </c>
      <c r="CU56" s="98" t="str">
        <f t="shared" si="150"/>
        <v/>
      </c>
      <c r="CV56" s="98" t="str">
        <f t="shared" si="151"/>
        <v/>
      </c>
      <c r="CW56" s="98" t="str">
        <f t="shared" si="152"/>
        <v/>
      </c>
      <c r="CX56" s="98" t="str">
        <f t="shared" si="153"/>
        <v/>
      </c>
      <c r="CY56" s="98" t="str">
        <f t="shared" si="154"/>
        <v/>
      </c>
      <c r="CZ56" s="98" t="str">
        <f t="shared" si="155"/>
        <v/>
      </c>
      <c r="DA56" s="98" t="str">
        <f t="shared" si="156"/>
        <v/>
      </c>
      <c r="DB56" s="98" t="str">
        <f t="shared" si="157"/>
        <v/>
      </c>
      <c r="DC56" s="98" t="str">
        <f t="shared" si="158"/>
        <v/>
      </c>
      <c r="DD56" s="98" t="str">
        <f t="shared" si="159"/>
        <v/>
      </c>
      <c r="DE56" s="98" t="str">
        <f t="shared" si="160"/>
        <v/>
      </c>
      <c r="DF56" s="98" t="str">
        <f t="shared" si="161"/>
        <v/>
      </c>
      <c r="DG56" s="98" t="str">
        <f t="shared" si="162"/>
        <v/>
      </c>
      <c r="DH56" s="98" t="str">
        <f t="shared" si="163"/>
        <v/>
      </c>
      <c r="DI56" s="98" t="str">
        <f t="shared" si="164"/>
        <v/>
      </c>
      <c r="DJ56" s="98" t="str">
        <f t="shared" si="165"/>
        <v/>
      </c>
      <c r="DK56" s="98" t="str">
        <f t="shared" si="166"/>
        <v/>
      </c>
      <c r="DL56" s="98" t="str">
        <f t="shared" si="167"/>
        <v/>
      </c>
      <c r="DM56" s="98" t="str">
        <f t="shared" si="168"/>
        <v/>
      </c>
      <c r="DN56" s="98" t="str">
        <f t="shared" si="169"/>
        <v/>
      </c>
    </row>
    <row r="57" spans="1:118" ht="13.5" customHeight="1">
      <c r="A57" s="1397">
        <f t="shared" si="83"/>
        <v>48</v>
      </c>
      <c r="B57" s="1398"/>
      <c r="C57" s="1399"/>
      <c r="D57" s="1400"/>
      <c r="E57" s="1401"/>
      <c r="F57" s="427"/>
      <c r="G57" s="1395"/>
      <c r="H57" s="1396"/>
      <c r="I57" s="1395"/>
      <c r="J57" s="1396"/>
      <c r="K57" s="1399"/>
      <c r="L57" s="1401"/>
      <c r="M57" s="1399"/>
      <c r="N57" s="1401"/>
      <c r="O57" s="1406"/>
      <c r="P57" s="1407"/>
      <c r="Q57" s="1399"/>
      <c r="R57" s="1401"/>
      <c r="S57" s="1402"/>
      <c r="T57" s="1474"/>
      <c r="U57" s="1404" t="str">
        <f t="shared" si="84"/>
        <v/>
      </c>
      <c r="V57" s="1405"/>
      <c r="W57" s="1405"/>
      <c r="X57" s="1405"/>
      <c r="Y57" s="1405"/>
      <c r="Z57" s="1405"/>
      <c r="AA57" s="98" t="str">
        <f t="shared" si="0"/>
        <v/>
      </c>
      <c r="AB57" s="94" t="str">
        <f t="shared" si="85"/>
        <v/>
      </c>
      <c r="AC57" s="94" t="str">
        <f t="shared" si="86"/>
        <v/>
      </c>
      <c r="AD57" s="94" t="str">
        <f t="shared" si="87"/>
        <v/>
      </c>
      <c r="AE57" s="98" t="str">
        <f t="shared" si="88"/>
        <v>○</v>
      </c>
      <c r="AF57" s="98" t="str">
        <f t="shared" si="89"/>
        <v/>
      </c>
      <c r="AG57" s="98" t="str">
        <f t="shared" si="90"/>
        <v/>
      </c>
      <c r="AH57" s="98" t="str">
        <f t="shared" si="91"/>
        <v/>
      </c>
      <c r="AI57" s="98" t="str">
        <f t="shared" si="92"/>
        <v/>
      </c>
      <c r="AJ57" s="98" t="str">
        <f t="shared" si="93"/>
        <v/>
      </c>
      <c r="AK57" s="98" t="str">
        <f t="shared" si="94"/>
        <v/>
      </c>
      <c r="AL57" s="98" t="str">
        <f t="shared" si="95"/>
        <v/>
      </c>
      <c r="AM57" s="98" t="str">
        <f t="shared" si="96"/>
        <v/>
      </c>
      <c r="AN57" s="98" t="str">
        <f t="shared" si="97"/>
        <v/>
      </c>
      <c r="AO57" s="98" t="str">
        <f t="shared" si="98"/>
        <v/>
      </c>
      <c r="AP57" s="98" t="str">
        <f t="shared" si="99"/>
        <v/>
      </c>
      <c r="AQ57" s="98" t="str">
        <f t="shared" si="100"/>
        <v/>
      </c>
      <c r="AR57" s="98" t="str">
        <f t="shared" si="101"/>
        <v/>
      </c>
      <c r="AS57" s="98" t="str">
        <f t="shared" si="102"/>
        <v/>
      </c>
      <c r="AT57" s="98" t="str">
        <f t="shared" si="103"/>
        <v/>
      </c>
      <c r="AU57" s="98" t="str">
        <f t="shared" si="104"/>
        <v/>
      </c>
      <c r="AV57" s="98" t="str">
        <f t="shared" si="105"/>
        <v/>
      </c>
      <c r="AW57" s="98" t="str">
        <f t="shared" si="106"/>
        <v/>
      </c>
      <c r="AX57" s="98" t="str">
        <f t="shared" si="107"/>
        <v/>
      </c>
      <c r="AY57" s="98" t="str">
        <f t="shared" si="108"/>
        <v/>
      </c>
      <c r="AZ57" s="98" t="str">
        <f t="shared" si="109"/>
        <v/>
      </c>
      <c r="BA57" s="98" t="str">
        <f t="shared" si="110"/>
        <v/>
      </c>
      <c r="BB57" s="98" t="str">
        <f t="shared" si="111"/>
        <v/>
      </c>
      <c r="BC57" s="98" t="str">
        <f t="shared" si="112"/>
        <v/>
      </c>
      <c r="BD57" s="98" t="str">
        <f t="shared" si="113"/>
        <v/>
      </c>
      <c r="BE57" s="98" t="str">
        <f t="shared" si="114"/>
        <v/>
      </c>
      <c r="BF57" s="98" t="str">
        <f t="shared" si="115"/>
        <v/>
      </c>
      <c r="BG57" s="98" t="str">
        <f t="shared" si="116"/>
        <v/>
      </c>
      <c r="BH57" s="98" t="str">
        <f t="shared" si="117"/>
        <v/>
      </c>
      <c r="BI57" s="98" t="str">
        <f t="shared" si="118"/>
        <v/>
      </c>
      <c r="BJ57" s="98" t="str">
        <f t="shared" si="119"/>
        <v/>
      </c>
      <c r="BK57" s="98" t="str">
        <f t="shared" si="120"/>
        <v/>
      </c>
      <c r="BL57" s="98" t="str">
        <f t="shared" si="121"/>
        <v/>
      </c>
      <c r="BM57" s="98" t="str">
        <f t="shared" si="122"/>
        <v/>
      </c>
      <c r="BN57" s="98" t="str">
        <f t="shared" si="123"/>
        <v/>
      </c>
      <c r="BO57" s="98" t="str">
        <f t="shared" si="124"/>
        <v/>
      </c>
      <c r="BP57" s="98" t="str">
        <f t="shared" si="125"/>
        <v/>
      </c>
      <c r="BQ57" s="98" t="str">
        <f t="shared" si="126"/>
        <v/>
      </c>
      <c r="BR57" s="98" t="str">
        <f t="shared" si="127"/>
        <v/>
      </c>
      <c r="BS57" s="98" t="str">
        <f t="shared" si="128"/>
        <v/>
      </c>
      <c r="BT57" s="98" t="str">
        <f t="shared" si="129"/>
        <v/>
      </c>
      <c r="BU57" s="98" t="str">
        <f t="shared" si="130"/>
        <v/>
      </c>
      <c r="BV57" s="98" t="str">
        <f t="shared" si="131"/>
        <v/>
      </c>
      <c r="BW57" s="98" t="str">
        <f t="shared" si="132"/>
        <v/>
      </c>
      <c r="BX57" s="98" t="str">
        <f t="shared" si="133"/>
        <v/>
      </c>
      <c r="BY57" s="98" t="str">
        <f t="shared" si="134"/>
        <v/>
      </c>
      <c r="BZ57" s="98" t="str">
        <f t="shared" si="135"/>
        <v/>
      </c>
      <c r="CA57" s="98" t="str">
        <f t="shared" si="136"/>
        <v/>
      </c>
      <c r="CB57" s="98" t="str">
        <f t="shared" si="137"/>
        <v/>
      </c>
      <c r="CC57" s="98" t="str">
        <f t="shared" si="138"/>
        <v/>
      </c>
      <c r="CD57" s="98" t="str">
        <f t="shared" si="139"/>
        <v/>
      </c>
      <c r="CE57" s="98" t="str">
        <f t="shared" si="140"/>
        <v/>
      </c>
      <c r="CF57" s="98" t="str">
        <f t="shared" si="141"/>
        <v/>
      </c>
      <c r="CG57" s="98" t="str">
        <f t="shared" si="142"/>
        <v/>
      </c>
      <c r="CH57" s="98" t="str">
        <f t="shared" si="346"/>
        <v/>
      </c>
      <c r="CI57" s="98" t="str">
        <f t="shared" si="347"/>
        <v/>
      </c>
      <c r="CJ57" s="98" t="str">
        <f t="shared" si="348"/>
        <v/>
      </c>
      <c r="CK57" s="98" t="str">
        <f t="shared" si="349"/>
        <v/>
      </c>
      <c r="CL57" s="98" t="str">
        <f t="shared" si="350"/>
        <v/>
      </c>
      <c r="CM57" s="98" t="str">
        <f t="shared" si="351"/>
        <v/>
      </c>
      <c r="CN57" s="98" t="str">
        <f t="shared" si="143"/>
        <v/>
      </c>
      <c r="CO57" s="98" t="str">
        <f t="shared" si="144"/>
        <v/>
      </c>
      <c r="CP57" s="98" t="str">
        <f t="shared" si="145"/>
        <v/>
      </c>
      <c r="CQ57" s="98" t="str">
        <f t="shared" si="146"/>
        <v/>
      </c>
      <c r="CR57" s="98" t="str">
        <f t="shared" si="147"/>
        <v/>
      </c>
      <c r="CS57" s="98" t="str">
        <f t="shared" si="148"/>
        <v/>
      </c>
      <c r="CT57" s="98" t="str">
        <f t="shared" si="149"/>
        <v/>
      </c>
      <c r="CU57" s="98" t="str">
        <f t="shared" si="150"/>
        <v/>
      </c>
      <c r="CV57" s="98" t="str">
        <f t="shared" si="151"/>
        <v/>
      </c>
      <c r="CW57" s="98" t="str">
        <f t="shared" si="152"/>
        <v/>
      </c>
      <c r="CX57" s="98" t="str">
        <f t="shared" si="153"/>
        <v/>
      </c>
      <c r="CY57" s="98" t="str">
        <f t="shared" si="154"/>
        <v/>
      </c>
      <c r="CZ57" s="98" t="str">
        <f t="shared" si="155"/>
        <v/>
      </c>
      <c r="DA57" s="98" t="str">
        <f t="shared" si="156"/>
        <v/>
      </c>
      <c r="DB57" s="98" t="str">
        <f t="shared" si="157"/>
        <v/>
      </c>
      <c r="DC57" s="98" t="str">
        <f t="shared" si="158"/>
        <v/>
      </c>
      <c r="DD57" s="98" t="str">
        <f t="shared" si="159"/>
        <v/>
      </c>
      <c r="DE57" s="98" t="str">
        <f t="shared" si="160"/>
        <v/>
      </c>
      <c r="DF57" s="98" t="str">
        <f t="shared" si="161"/>
        <v/>
      </c>
      <c r="DG57" s="98" t="str">
        <f t="shared" si="162"/>
        <v/>
      </c>
      <c r="DH57" s="98" t="str">
        <f t="shared" si="163"/>
        <v/>
      </c>
      <c r="DI57" s="98" t="str">
        <f t="shared" si="164"/>
        <v/>
      </c>
      <c r="DJ57" s="98" t="str">
        <f t="shared" si="165"/>
        <v/>
      </c>
      <c r="DK57" s="98" t="str">
        <f t="shared" si="166"/>
        <v/>
      </c>
      <c r="DL57" s="98" t="str">
        <f t="shared" si="167"/>
        <v/>
      </c>
      <c r="DM57" s="98" t="str">
        <f t="shared" si="168"/>
        <v/>
      </c>
      <c r="DN57" s="98" t="str">
        <f t="shared" si="169"/>
        <v/>
      </c>
    </row>
    <row r="58" spans="1:118" ht="13.5" customHeight="1">
      <c r="A58" s="1397">
        <f t="shared" si="83"/>
        <v>49</v>
      </c>
      <c r="B58" s="1398"/>
      <c r="C58" s="1399"/>
      <c r="D58" s="1400"/>
      <c r="E58" s="1401"/>
      <c r="F58" s="427"/>
      <c r="G58" s="1395"/>
      <c r="H58" s="1396"/>
      <c r="I58" s="1395"/>
      <c r="J58" s="1396"/>
      <c r="K58" s="1399"/>
      <c r="L58" s="1401"/>
      <c r="M58" s="1399"/>
      <c r="N58" s="1401"/>
      <c r="O58" s="1406"/>
      <c r="P58" s="1407"/>
      <c r="Q58" s="1399"/>
      <c r="R58" s="1401"/>
      <c r="S58" s="1402"/>
      <c r="T58" s="1474"/>
      <c r="U58" s="1404" t="str">
        <f t="shared" si="84"/>
        <v/>
      </c>
      <c r="V58" s="1405"/>
      <c r="W58" s="1405"/>
      <c r="X58" s="1405"/>
      <c r="Y58" s="1405"/>
      <c r="Z58" s="1405"/>
      <c r="AA58" s="98" t="str">
        <f t="shared" si="0"/>
        <v/>
      </c>
      <c r="AB58" s="94" t="str">
        <f t="shared" si="85"/>
        <v/>
      </c>
      <c r="AC58" s="94" t="str">
        <f t="shared" si="86"/>
        <v/>
      </c>
      <c r="AD58" s="94" t="str">
        <f t="shared" si="87"/>
        <v/>
      </c>
      <c r="AE58" s="98" t="str">
        <f t="shared" si="88"/>
        <v>○</v>
      </c>
      <c r="AF58" s="98" t="str">
        <f t="shared" si="89"/>
        <v/>
      </c>
      <c r="AG58" s="98" t="str">
        <f t="shared" si="90"/>
        <v/>
      </c>
      <c r="AH58" s="98" t="str">
        <f t="shared" si="91"/>
        <v/>
      </c>
      <c r="AI58" s="98" t="str">
        <f t="shared" si="92"/>
        <v/>
      </c>
      <c r="AJ58" s="98" t="str">
        <f t="shared" si="93"/>
        <v/>
      </c>
      <c r="AK58" s="98" t="str">
        <f t="shared" si="94"/>
        <v/>
      </c>
      <c r="AL58" s="98" t="str">
        <f t="shared" si="95"/>
        <v/>
      </c>
      <c r="AM58" s="98" t="str">
        <f t="shared" si="96"/>
        <v/>
      </c>
      <c r="AN58" s="98" t="str">
        <f t="shared" si="97"/>
        <v/>
      </c>
      <c r="AO58" s="98" t="str">
        <f t="shared" si="98"/>
        <v/>
      </c>
      <c r="AP58" s="98" t="str">
        <f t="shared" si="99"/>
        <v/>
      </c>
      <c r="AQ58" s="98" t="str">
        <f t="shared" si="100"/>
        <v/>
      </c>
      <c r="AR58" s="98" t="str">
        <f t="shared" si="101"/>
        <v/>
      </c>
      <c r="AS58" s="98" t="str">
        <f t="shared" si="102"/>
        <v/>
      </c>
      <c r="AT58" s="98" t="str">
        <f t="shared" si="103"/>
        <v/>
      </c>
      <c r="AU58" s="98" t="str">
        <f t="shared" si="104"/>
        <v/>
      </c>
      <c r="AV58" s="98" t="str">
        <f t="shared" si="105"/>
        <v/>
      </c>
      <c r="AW58" s="98" t="str">
        <f t="shared" si="106"/>
        <v/>
      </c>
      <c r="AX58" s="98" t="str">
        <f t="shared" si="107"/>
        <v/>
      </c>
      <c r="AY58" s="98" t="str">
        <f t="shared" si="108"/>
        <v/>
      </c>
      <c r="AZ58" s="98" t="str">
        <f t="shared" si="109"/>
        <v/>
      </c>
      <c r="BA58" s="98" t="str">
        <f t="shared" si="110"/>
        <v/>
      </c>
      <c r="BB58" s="98" t="str">
        <f t="shared" si="111"/>
        <v/>
      </c>
      <c r="BC58" s="98" t="str">
        <f t="shared" si="112"/>
        <v/>
      </c>
      <c r="BD58" s="98" t="str">
        <f t="shared" si="113"/>
        <v/>
      </c>
      <c r="BE58" s="98" t="str">
        <f t="shared" si="114"/>
        <v/>
      </c>
      <c r="BF58" s="98" t="str">
        <f t="shared" si="115"/>
        <v/>
      </c>
      <c r="BG58" s="98" t="str">
        <f t="shared" si="116"/>
        <v/>
      </c>
      <c r="BH58" s="98" t="str">
        <f t="shared" si="117"/>
        <v/>
      </c>
      <c r="BI58" s="98" t="str">
        <f t="shared" si="118"/>
        <v/>
      </c>
      <c r="BJ58" s="98" t="str">
        <f t="shared" si="119"/>
        <v/>
      </c>
      <c r="BK58" s="98" t="str">
        <f t="shared" si="120"/>
        <v/>
      </c>
      <c r="BL58" s="98" t="str">
        <f t="shared" si="121"/>
        <v/>
      </c>
      <c r="BM58" s="98" t="str">
        <f t="shared" si="122"/>
        <v/>
      </c>
      <c r="BN58" s="98" t="str">
        <f t="shared" si="123"/>
        <v/>
      </c>
      <c r="BO58" s="98" t="str">
        <f t="shared" si="124"/>
        <v/>
      </c>
      <c r="BP58" s="98" t="str">
        <f t="shared" si="125"/>
        <v/>
      </c>
      <c r="BQ58" s="98" t="str">
        <f t="shared" si="126"/>
        <v/>
      </c>
      <c r="BR58" s="98" t="str">
        <f t="shared" si="127"/>
        <v/>
      </c>
      <c r="BS58" s="98" t="str">
        <f t="shared" si="128"/>
        <v/>
      </c>
      <c r="BT58" s="98" t="str">
        <f t="shared" si="129"/>
        <v/>
      </c>
      <c r="BU58" s="98" t="str">
        <f t="shared" si="130"/>
        <v/>
      </c>
      <c r="BV58" s="98" t="str">
        <f t="shared" si="131"/>
        <v/>
      </c>
      <c r="BW58" s="98" t="str">
        <f t="shared" si="132"/>
        <v/>
      </c>
      <c r="BX58" s="98" t="str">
        <f t="shared" si="133"/>
        <v/>
      </c>
      <c r="BY58" s="98" t="str">
        <f t="shared" si="134"/>
        <v/>
      </c>
      <c r="BZ58" s="98" t="str">
        <f t="shared" si="135"/>
        <v/>
      </c>
      <c r="CA58" s="98" t="str">
        <f t="shared" si="136"/>
        <v/>
      </c>
      <c r="CB58" s="98" t="str">
        <f t="shared" si="137"/>
        <v/>
      </c>
      <c r="CC58" s="98" t="str">
        <f t="shared" si="138"/>
        <v/>
      </c>
      <c r="CD58" s="98" t="str">
        <f t="shared" si="139"/>
        <v/>
      </c>
      <c r="CE58" s="98" t="str">
        <f t="shared" si="140"/>
        <v/>
      </c>
      <c r="CF58" s="98" t="str">
        <f t="shared" si="141"/>
        <v/>
      </c>
      <c r="CG58" s="98" t="str">
        <f t="shared" si="142"/>
        <v/>
      </c>
      <c r="CH58" s="98" t="str">
        <f t="shared" si="346"/>
        <v/>
      </c>
      <c r="CI58" s="98" t="str">
        <f t="shared" si="347"/>
        <v/>
      </c>
      <c r="CJ58" s="98" t="str">
        <f t="shared" si="348"/>
        <v/>
      </c>
      <c r="CK58" s="98" t="str">
        <f t="shared" si="349"/>
        <v/>
      </c>
      <c r="CL58" s="98" t="str">
        <f t="shared" si="350"/>
        <v/>
      </c>
      <c r="CM58" s="98" t="str">
        <f t="shared" si="351"/>
        <v/>
      </c>
      <c r="CN58" s="98" t="str">
        <f t="shared" si="143"/>
        <v/>
      </c>
      <c r="CO58" s="98" t="str">
        <f t="shared" si="144"/>
        <v/>
      </c>
      <c r="CP58" s="98" t="str">
        <f t="shared" si="145"/>
        <v/>
      </c>
      <c r="CQ58" s="98" t="str">
        <f t="shared" si="146"/>
        <v/>
      </c>
      <c r="CR58" s="98" t="str">
        <f t="shared" si="147"/>
        <v/>
      </c>
      <c r="CS58" s="98" t="str">
        <f t="shared" si="148"/>
        <v/>
      </c>
      <c r="CT58" s="98" t="str">
        <f t="shared" si="149"/>
        <v/>
      </c>
      <c r="CU58" s="98" t="str">
        <f t="shared" si="150"/>
        <v/>
      </c>
      <c r="CV58" s="98" t="str">
        <f t="shared" si="151"/>
        <v/>
      </c>
      <c r="CW58" s="98" t="str">
        <f t="shared" si="152"/>
        <v/>
      </c>
      <c r="CX58" s="98" t="str">
        <f t="shared" si="153"/>
        <v/>
      </c>
      <c r="CY58" s="98" t="str">
        <f t="shared" si="154"/>
        <v/>
      </c>
      <c r="CZ58" s="98" t="str">
        <f t="shared" si="155"/>
        <v/>
      </c>
      <c r="DA58" s="98" t="str">
        <f t="shared" si="156"/>
        <v/>
      </c>
      <c r="DB58" s="98" t="str">
        <f t="shared" si="157"/>
        <v/>
      </c>
      <c r="DC58" s="98" t="str">
        <f t="shared" si="158"/>
        <v/>
      </c>
      <c r="DD58" s="98" t="str">
        <f t="shared" si="159"/>
        <v/>
      </c>
      <c r="DE58" s="98" t="str">
        <f t="shared" si="160"/>
        <v/>
      </c>
      <c r="DF58" s="98" t="str">
        <f t="shared" si="161"/>
        <v/>
      </c>
      <c r="DG58" s="98" t="str">
        <f t="shared" si="162"/>
        <v/>
      </c>
      <c r="DH58" s="98" t="str">
        <f t="shared" si="163"/>
        <v/>
      </c>
      <c r="DI58" s="98" t="str">
        <f t="shared" si="164"/>
        <v/>
      </c>
      <c r="DJ58" s="98" t="str">
        <f t="shared" si="165"/>
        <v/>
      </c>
      <c r="DK58" s="98" t="str">
        <f t="shared" si="166"/>
        <v/>
      </c>
      <c r="DL58" s="98" t="str">
        <f t="shared" si="167"/>
        <v/>
      </c>
      <c r="DM58" s="98" t="str">
        <f t="shared" si="168"/>
        <v/>
      </c>
      <c r="DN58" s="98" t="str">
        <f t="shared" si="169"/>
        <v/>
      </c>
    </row>
    <row r="59" spans="1:118" ht="13.5" customHeight="1">
      <c r="A59" s="1397">
        <f t="shared" si="83"/>
        <v>50</v>
      </c>
      <c r="B59" s="1398"/>
      <c r="C59" s="1399"/>
      <c r="D59" s="1400"/>
      <c r="E59" s="1401"/>
      <c r="F59" s="427"/>
      <c r="G59" s="1395"/>
      <c r="H59" s="1396"/>
      <c r="I59" s="1395"/>
      <c r="J59" s="1396"/>
      <c r="K59" s="1399"/>
      <c r="L59" s="1401"/>
      <c r="M59" s="1399"/>
      <c r="N59" s="1401"/>
      <c r="O59" s="1406"/>
      <c r="P59" s="1407"/>
      <c r="Q59" s="1399"/>
      <c r="R59" s="1401"/>
      <c r="S59" s="1402"/>
      <c r="T59" s="1474"/>
      <c r="U59" s="1404" t="str">
        <f t="shared" si="84"/>
        <v/>
      </c>
      <c r="V59" s="1405"/>
      <c r="W59" s="1405"/>
      <c r="X59" s="1405"/>
      <c r="Y59" s="1405"/>
      <c r="Z59" s="1405"/>
      <c r="AA59" s="98" t="str">
        <f t="shared" si="0"/>
        <v/>
      </c>
      <c r="AB59" s="94" t="str">
        <f t="shared" si="85"/>
        <v/>
      </c>
      <c r="AC59" s="94" t="str">
        <f t="shared" si="86"/>
        <v/>
      </c>
      <c r="AD59" s="94" t="str">
        <f t="shared" si="87"/>
        <v/>
      </c>
      <c r="AE59" s="98" t="str">
        <f t="shared" si="88"/>
        <v>○</v>
      </c>
      <c r="AF59" s="98" t="str">
        <f t="shared" si="89"/>
        <v/>
      </c>
      <c r="AG59" s="98" t="str">
        <f t="shared" si="90"/>
        <v/>
      </c>
      <c r="AH59" s="98" t="str">
        <f t="shared" si="91"/>
        <v/>
      </c>
      <c r="AI59" s="98" t="str">
        <f t="shared" si="92"/>
        <v/>
      </c>
      <c r="AJ59" s="98" t="str">
        <f t="shared" si="93"/>
        <v/>
      </c>
      <c r="AK59" s="98" t="str">
        <f t="shared" si="94"/>
        <v/>
      </c>
      <c r="AL59" s="98" t="str">
        <f t="shared" si="95"/>
        <v/>
      </c>
      <c r="AM59" s="98" t="str">
        <f t="shared" si="96"/>
        <v/>
      </c>
      <c r="AN59" s="98" t="str">
        <f t="shared" si="97"/>
        <v/>
      </c>
      <c r="AO59" s="98" t="str">
        <f t="shared" si="98"/>
        <v/>
      </c>
      <c r="AP59" s="98" t="str">
        <f t="shared" si="99"/>
        <v/>
      </c>
      <c r="AQ59" s="98" t="str">
        <f t="shared" si="100"/>
        <v/>
      </c>
      <c r="AR59" s="98" t="str">
        <f t="shared" si="101"/>
        <v/>
      </c>
      <c r="AS59" s="98" t="str">
        <f t="shared" si="102"/>
        <v/>
      </c>
      <c r="AT59" s="98" t="str">
        <f t="shared" si="103"/>
        <v/>
      </c>
      <c r="AU59" s="98" t="str">
        <f t="shared" si="104"/>
        <v/>
      </c>
      <c r="AV59" s="98" t="str">
        <f t="shared" si="105"/>
        <v/>
      </c>
      <c r="AW59" s="98" t="str">
        <f t="shared" si="106"/>
        <v/>
      </c>
      <c r="AX59" s="98" t="str">
        <f t="shared" si="107"/>
        <v/>
      </c>
      <c r="AY59" s="98" t="str">
        <f t="shared" si="108"/>
        <v/>
      </c>
      <c r="AZ59" s="98" t="str">
        <f t="shared" si="109"/>
        <v/>
      </c>
      <c r="BA59" s="98" t="str">
        <f t="shared" si="110"/>
        <v/>
      </c>
      <c r="BB59" s="98" t="str">
        <f t="shared" si="111"/>
        <v/>
      </c>
      <c r="BC59" s="98" t="str">
        <f t="shared" si="112"/>
        <v/>
      </c>
      <c r="BD59" s="98" t="str">
        <f t="shared" si="113"/>
        <v/>
      </c>
      <c r="BE59" s="98" t="str">
        <f t="shared" si="114"/>
        <v/>
      </c>
      <c r="BF59" s="98" t="str">
        <f t="shared" si="115"/>
        <v/>
      </c>
      <c r="BG59" s="98" t="str">
        <f t="shared" si="116"/>
        <v/>
      </c>
      <c r="BH59" s="98" t="str">
        <f t="shared" si="117"/>
        <v/>
      </c>
      <c r="BI59" s="98" t="str">
        <f t="shared" si="118"/>
        <v/>
      </c>
      <c r="BJ59" s="98" t="str">
        <f t="shared" si="119"/>
        <v/>
      </c>
      <c r="BK59" s="98" t="str">
        <f t="shared" si="120"/>
        <v/>
      </c>
      <c r="BL59" s="98" t="str">
        <f t="shared" si="121"/>
        <v/>
      </c>
      <c r="BM59" s="98" t="str">
        <f t="shared" si="122"/>
        <v/>
      </c>
      <c r="BN59" s="98" t="str">
        <f t="shared" si="123"/>
        <v/>
      </c>
      <c r="BO59" s="98" t="str">
        <f t="shared" si="124"/>
        <v/>
      </c>
      <c r="BP59" s="98" t="str">
        <f t="shared" si="125"/>
        <v/>
      </c>
      <c r="BQ59" s="98" t="str">
        <f t="shared" si="126"/>
        <v/>
      </c>
      <c r="BR59" s="98" t="str">
        <f t="shared" si="127"/>
        <v/>
      </c>
      <c r="BS59" s="98" t="str">
        <f t="shared" si="128"/>
        <v/>
      </c>
      <c r="BT59" s="98" t="str">
        <f t="shared" si="129"/>
        <v/>
      </c>
      <c r="BU59" s="98" t="str">
        <f t="shared" si="130"/>
        <v/>
      </c>
      <c r="BV59" s="98" t="str">
        <f t="shared" si="131"/>
        <v/>
      </c>
      <c r="BW59" s="98" t="str">
        <f t="shared" si="132"/>
        <v/>
      </c>
      <c r="BX59" s="98" t="str">
        <f t="shared" si="133"/>
        <v/>
      </c>
      <c r="BY59" s="98" t="str">
        <f t="shared" si="134"/>
        <v/>
      </c>
      <c r="BZ59" s="98" t="str">
        <f t="shared" si="135"/>
        <v/>
      </c>
      <c r="CA59" s="98" t="str">
        <f t="shared" si="136"/>
        <v/>
      </c>
      <c r="CB59" s="98" t="str">
        <f t="shared" si="137"/>
        <v/>
      </c>
      <c r="CC59" s="98" t="str">
        <f t="shared" si="138"/>
        <v/>
      </c>
      <c r="CD59" s="98" t="str">
        <f t="shared" si="139"/>
        <v/>
      </c>
      <c r="CE59" s="98" t="str">
        <f t="shared" si="140"/>
        <v/>
      </c>
      <c r="CF59" s="98" t="str">
        <f t="shared" si="141"/>
        <v/>
      </c>
      <c r="CG59" s="98" t="str">
        <f t="shared" si="142"/>
        <v/>
      </c>
      <c r="CH59" s="98" t="str">
        <f t="shared" si="346"/>
        <v/>
      </c>
      <c r="CI59" s="98" t="str">
        <f t="shared" si="347"/>
        <v/>
      </c>
      <c r="CJ59" s="98" t="str">
        <f t="shared" si="348"/>
        <v/>
      </c>
      <c r="CK59" s="98" t="str">
        <f t="shared" si="349"/>
        <v/>
      </c>
      <c r="CL59" s="98" t="str">
        <f t="shared" si="350"/>
        <v/>
      </c>
      <c r="CM59" s="98" t="str">
        <f t="shared" si="351"/>
        <v/>
      </c>
      <c r="CN59" s="98" t="str">
        <f t="shared" si="143"/>
        <v/>
      </c>
      <c r="CO59" s="98" t="str">
        <f t="shared" si="144"/>
        <v/>
      </c>
      <c r="CP59" s="98" t="str">
        <f t="shared" si="145"/>
        <v/>
      </c>
      <c r="CQ59" s="98" t="str">
        <f t="shared" si="146"/>
        <v/>
      </c>
      <c r="CR59" s="98" t="str">
        <f t="shared" si="147"/>
        <v/>
      </c>
      <c r="CS59" s="98" t="str">
        <f t="shared" si="148"/>
        <v/>
      </c>
      <c r="CT59" s="98" t="str">
        <f t="shared" si="149"/>
        <v/>
      </c>
      <c r="CU59" s="98" t="str">
        <f t="shared" si="150"/>
        <v/>
      </c>
      <c r="CV59" s="98" t="str">
        <f t="shared" si="151"/>
        <v/>
      </c>
      <c r="CW59" s="98" t="str">
        <f t="shared" si="152"/>
        <v/>
      </c>
      <c r="CX59" s="98" t="str">
        <f t="shared" si="153"/>
        <v/>
      </c>
      <c r="CY59" s="98" t="str">
        <f t="shared" si="154"/>
        <v/>
      </c>
      <c r="CZ59" s="98" t="str">
        <f t="shared" si="155"/>
        <v/>
      </c>
      <c r="DA59" s="98" t="str">
        <f t="shared" si="156"/>
        <v/>
      </c>
      <c r="DB59" s="98" t="str">
        <f t="shared" si="157"/>
        <v/>
      </c>
      <c r="DC59" s="98" t="str">
        <f t="shared" si="158"/>
        <v/>
      </c>
      <c r="DD59" s="98" t="str">
        <f t="shared" si="159"/>
        <v/>
      </c>
      <c r="DE59" s="98" t="str">
        <f t="shared" si="160"/>
        <v/>
      </c>
      <c r="DF59" s="98" t="str">
        <f t="shared" si="161"/>
        <v/>
      </c>
      <c r="DG59" s="98" t="str">
        <f t="shared" si="162"/>
        <v/>
      </c>
      <c r="DH59" s="98" t="str">
        <f t="shared" si="163"/>
        <v/>
      </c>
      <c r="DI59" s="98" t="str">
        <f t="shared" si="164"/>
        <v/>
      </c>
      <c r="DJ59" s="98" t="str">
        <f t="shared" si="165"/>
        <v/>
      </c>
      <c r="DK59" s="98" t="str">
        <f t="shared" si="166"/>
        <v/>
      </c>
      <c r="DL59" s="98" t="str">
        <f t="shared" si="167"/>
        <v/>
      </c>
      <c r="DM59" s="98" t="str">
        <f t="shared" si="168"/>
        <v/>
      </c>
      <c r="DN59" s="98" t="str">
        <f t="shared" si="169"/>
        <v/>
      </c>
    </row>
    <row r="60" spans="1:118" ht="13.5" customHeight="1">
      <c r="A60" s="1397">
        <f t="shared" si="83"/>
        <v>51</v>
      </c>
      <c r="B60" s="1398"/>
      <c r="C60" s="1399"/>
      <c r="D60" s="1400"/>
      <c r="E60" s="1401"/>
      <c r="F60" s="427"/>
      <c r="G60" s="1395"/>
      <c r="H60" s="1396"/>
      <c r="I60" s="1395"/>
      <c r="J60" s="1396"/>
      <c r="K60" s="1399"/>
      <c r="L60" s="1401"/>
      <c r="M60" s="1399"/>
      <c r="N60" s="1401"/>
      <c r="O60" s="1406"/>
      <c r="P60" s="1407"/>
      <c r="Q60" s="1399"/>
      <c r="R60" s="1401"/>
      <c r="S60" s="1402"/>
      <c r="T60" s="1474"/>
      <c r="U60" s="1404" t="str">
        <f t="shared" si="84"/>
        <v/>
      </c>
      <c r="V60" s="1405"/>
      <c r="W60" s="1405"/>
      <c r="X60" s="1405"/>
      <c r="Y60" s="1405"/>
      <c r="Z60" s="1405"/>
      <c r="AA60" s="98" t="str">
        <f t="shared" si="0"/>
        <v/>
      </c>
      <c r="AB60" s="94" t="str">
        <f t="shared" si="85"/>
        <v/>
      </c>
      <c r="AC60" s="94" t="str">
        <f t="shared" si="86"/>
        <v/>
      </c>
      <c r="AD60" s="94" t="str">
        <f t="shared" si="87"/>
        <v/>
      </c>
      <c r="AE60" s="98" t="str">
        <f t="shared" si="88"/>
        <v>○</v>
      </c>
      <c r="AF60" s="98" t="str">
        <f t="shared" si="89"/>
        <v/>
      </c>
      <c r="AG60" s="98" t="str">
        <f t="shared" si="90"/>
        <v/>
      </c>
      <c r="AH60" s="98" t="str">
        <f t="shared" si="91"/>
        <v/>
      </c>
      <c r="AI60" s="98" t="str">
        <f t="shared" si="92"/>
        <v/>
      </c>
      <c r="AJ60" s="98" t="str">
        <f t="shared" si="93"/>
        <v/>
      </c>
      <c r="AK60" s="98" t="str">
        <f t="shared" si="94"/>
        <v/>
      </c>
      <c r="AL60" s="98" t="str">
        <f t="shared" si="95"/>
        <v/>
      </c>
      <c r="AM60" s="98" t="str">
        <f t="shared" si="96"/>
        <v/>
      </c>
      <c r="AN60" s="98" t="str">
        <f t="shared" si="97"/>
        <v/>
      </c>
      <c r="AO60" s="98" t="str">
        <f t="shared" si="98"/>
        <v/>
      </c>
      <c r="AP60" s="98" t="str">
        <f t="shared" si="99"/>
        <v/>
      </c>
      <c r="AQ60" s="98" t="str">
        <f t="shared" si="100"/>
        <v/>
      </c>
      <c r="AR60" s="98" t="str">
        <f t="shared" si="101"/>
        <v/>
      </c>
      <c r="AS60" s="98" t="str">
        <f t="shared" si="102"/>
        <v/>
      </c>
      <c r="AT60" s="98" t="str">
        <f t="shared" si="103"/>
        <v/>
      </c>
      <c r="AU60" s="98" t="str">
        <f t="shared" si="104"/>
        <v/>
      </c>
      <c r="AV60" s="98" t="str">
        <f t="shared" si="105"/>
        <v/>
      </c>
      <c r="AW60" s="98" t="str">
        <f t="shared" si="106"/>
        <v/>
      </c>
      <c r="AX60" s="98" t="str">
        <f t="shared" si="107"/>
        <v/>
      </c>
      <c r="AY60" s="98" t="str">
        <f t="shared" si="108"/>
        <v/>
      </c>
      <c r="AZ60" s="98" t="str">
        <f t="shared" si="109"/>
        <v/>
      </c>
      <c r="BA60" s="98" t="str">
        <f t="shared" si="110"/>
        <v/>
      </c>
      <c r="BB60" s="98" t="str">
        <f t="shared" si="111"/>
        <v/>
      </c>
      <c r="BC60" s="98" t="str">
        <f t="shared" si="112"/>
        <v/>
      </c>
      <c r="BD60" s="98" t="str">
        <f t="shared" si="113"/>
        <v/>
      </c>
      <c r="BE60" s="98" t="str">
        <f t="shared" si="114"/>
        <v/>
      </c>
      <c r="BF60" s="98" t="str">
        <f t="shared" si="115"/>
        <v/>
      </c>
      <c r="BG60" s="98" t="str">
        <f t="shared" si="116"/>
        <v/>
      </c>
      <c r="BH60" s="98" t="str">
        <f t="shared" si="117"/>
        <v/>
      </c>
      <c r="BI60" s="98" t="str">
        <f t="shared" si="118"/>
        <v/>
      </c>
      <c r="BJ60" s="98" t="str">
        <f t="shared" si="119"/>
        <v/>
      </c>
      <c r="BK60" s="98" t="str">
        <f t="shared" si="120"/>
        <v/>
      </c>
      <c r="BL60" s="98" t="str">
        <f t="shared" si="121"/>
        <v/>
      </c>
      <c r="BM60" s="98" t="str">
        <f t="shared" si="122"/>
        <v/>
      </c>
      <c r="BN60" s="98" t="str">
        <f t="shared" si="123"/>
        <v/>
      </c>
      <c r="BO60" s="98" t="str">
        <f t="shared" si="124"/>
        <v/>
      </c>
      <c r="BP60" s="98" t="str">
        <f t="shared" si="125"/>
        <v/>
      </c>
      <c r="BQ60" s="98" t="str">
        <f t="shared" si="126"/>
        <v/>
      </c>
      <c r="BR60" s="98" t="str">
        <f t="shared" si="127"/>
        <v/>
      </c>
      <c r="BS60" s="98" t="str">
        <f t="shared" si="128"/>
        <v/>
      </c>
      <c r="BT60" s="98" t="str">
        <f t="shared" si="129"/>
        <v/>
      </c>
      <c r="BU60" s="98" t="str">
        <f t="shared" si="130"/>
        <v/>
      </c>
      <c r="BV60" s="98" t="str">
        <f t="shared" si="131"/>
        <v/>
      </c>
      <c r="BW60" s="98" t="str">
        <f t="shared" si="132"/>
        <v/>
      </c>
      <c r="BX60" s="98" t="str">
        <f t="shared" si="133"/>
        <v/>
      </c>
      <c r="BY60" s="98" t="str">
        <f t="shared" si="134"/>
        <v/>
      </c>
      <c r="BZ60" s="98" t="str">
        <f t="shared" si="135"/>
        <v/>
      </c>
      <c r="CA60" s="98" t="str">
        <f t="shared" si="136"/>
        <v/>
      </c>
      <c r="CB60" s="98" t="str">
        <f t="shared" si="137"/>
        <v/>
      </c>
      <c r="CC60" s="98" t="str">
        <f t="shared" si="138"/>
        <v/>
      </c>
      <c r="CD60" s="98" t="str">
        <f t="shared" si="139"/>
        <v/>
      </c>
      <c r="CE60" s="98" t="str">
        <f t="shared" si="140"/>
        <v/>
      </c>
      <c r="CF60" s="98" t="str">
        <f t="shared" si="141"/>
        <v/>
      </c>
      <c r="CG60" s="98" t="str">
        <f t="shared" si="142"/>
        <v/>
      </c>
      <c r="CH60" s="98" t="str">
        <f t="shared" si="346"/>
        <v/>
      </c>
      <c r="CI60" s="98" t="str">
        <f t="shared" si="347"/>
        <v/>
      </c>
      <c r="CJ60" s="98" t="str">
        <f t="shared" si="348"/>
        <v/>
      </c>
      <c r="CK60" s="98" t="str">
        <f t="shared" si="349"/>
        <v/>
      </c>
      <c r="CL60" s="98" t="str">
        <f t="shared" si="350"/>
        <v/>
      </c>
      <c r="CM60" s="98" t="str">
        <f t="shared" si="351"/>
        <v/>
      </c>
      <c r="CN60" s="98" t="str">
        <f t="shared" si="143"/>
        <v/>
      </c>
      <c r="CO60" s="98" t="str">
        <f t="shared" si="144"/>
        <v/>
      </c>
      <c r="CP60" s="98" t="str">
        <f t="shared" si="145"/>
        <v/>
      </c>
      <c r="CQ60" s="98" t="str">
        <f t="shared" si="146"/>
        <v/>
      </c>
      <c r="CR60" s="98" t="str">
        <f t="shared" si="147"/>
        <v/>
      </c>
      <c r="CS60" s="98" t="str">
        <f t="shared" si="148"/>
        <v/>
      </c>
      <c r="CT60" s="98" t="str">
        <f t="shared" si="149"/>
        <v/>
      </c>
      <c r="CU60" s="98" t="str">
        <f t="shared" si="150"/>
        <v/>
      </c>
      <c r="CV60" s="98" t="str">
        <f t="shared" si="151"/>
        <v/>
      </c>
      <c r="CW60" s="98" t="str">
        <f t="shared" si="152"/>
        <v/>
      </c>
      <c r="CX60" s="98" t="str">
        <f t="shared" si="153"/>
        <v/>
      </c>
      <c r="CY60" s="98" t="str">
        <f t="shared" si="154"/>
        <v/>
      </c>
      <c r="CZ60" s="98" t="str">
        <f t="shared" si="155"/>
        <v/>
      </c>
      <c r="DA60" s="98" t="str">
        <f t="shared" si="156"/>
        <v/>
      </c>
      <c r="DB60" s="98" t="str">
        <f t="shared" si="157"/>
        <v/>
      </c>
      <c r="DC60" s="98" t="str">
        <f t="shared" si="158"/>
        <v/>
      </c>
      <c r="DD60" s="98" t="str">
        <f t="shared" si="159"/>
        <v/>
      </c>
      <c r="DE60" s="98" t="str">
        <f t="shared" si="160"/>
        <v/>
      </c>
      <c r="DF60" s="98" t="str">
        <f t="shared" si="161"/>
        <v/>
      </c>
      <c r="DG60" s="98" t="str">
        <f t="shared" si="162"/>
        <v/>
      </c>
      <c r="DH60" s="98" t="str">
        <f t="shared" si="163"/>
        <v/>
      </c>
      <c r="DI60" s="98" t="str">
        <f t="shared" si="164"/>
        <v/>
      </c>
      <c r="DJ60" s="98" t="str">
        <f t="shared" si="165"/>
        <v/>
      </c>
      <c r="DK60" s="98" t="str">
        <f t="shared" si="166"/>
        <v/>
      </c>
      <c r="DL60" s="98" t="str">
        <f t="shared" si="167"/>
        <v/>
      </c>
      <c r="DM60" s="98" t="str">
        <f t="shared" si="168"/>
        <v/>
      </c>
      <c r="DN60" s="98" t="str">
        <f t="shared" si="169"/>
        <v/>
      </c>
    </row>
    <row r="61" spans="1:118" ht="13.5" customHeight="1">
      <c r="A61" s="1397">
        <f t="shared" si="83"/>
        <v>52</v>
      </c>
      <c r="B61" s="1398"/>
      <c r="C61" s="1399"/>
      <c r="D61" s="1400"/>
      <c r="E61" s="1401"/>
      <c r="F61" s="427"/>
      <c r="G61" s="1395"/>
      <c r="H61" s="1396"/>
      <c r="I61" s="1395"/>
      <c r="J61" s="1396"/>
      <c r="K61" s="1399"/>
      <c r="L61" s="1401"/>
      <c r="M61" s="1399"/>
      <c r="N61" s="1401"/>
      <c r="O61" s="1406"/>
      <c r="P61" s="1407"/>
      <c r="Q61" s="1399"/>
      <c r="R61" s="1401"/>
      <c r="S61" s="1402"/>
      <c r="T61" s="1474"/>
      <c r="U61" s="1404" t="str">
        <f t="shared" si="84"/>
        <v/>
      </c>
      <c r="V61" s="1405"/>
      <c r="W61" s="1405"/>
      <c r="X61" s="1405"/>
      <c r="Y61" s="1405"/>
      <c r="Z61" s="1405"/>
      <c r="AA61" s="98" t="str">
        <f t="shared" si="0"/>
        <v/>
      </c>
      <c r="AB61" s="94" t="str">
        <f t="shared" si="85"/>
        <v/>
      </c>
      <c r="AC61" s="94" t="str">
        <f t="shared" si="86"/>
        <v/>
      </c>
      <c r="AD61" s="94" t="str">
        <f t="shared" si="87"/>
        <v/>
      </c>
      <c r="AE61" s="98" t="str">
        <f t="shared" si="88"/>
        <v>○</v>
      </c>
      <c r="AF61" s="98" t="str">
        <f t="shared" si="89"/>
        <v/>
      </c>
      <c r="AG61" s="98" t="str">
        <f t="shared" si="90"/>
        <v/>
      </c>
      <c r="AH61" s="98" t="str">
        <f t="shared" si="91"/>
        <v/>
      </c>
      <c r="AI61" s="98" t="str">
        <f t="shared" si="92"/>
        <v/>
      </c>
      <c r="AJ61" s="98" t="str">
        <f t="shared" si="93"/>
        <v/>
      </c>
      <c r="AK61" s="98" t="str">
        <f t="shared" si="94"/>
        <v/>
      </c>
      <c r="AL61" s="98" t="str">
        <f t="shared" si="95"/>
        <v/>
      </c>
      <c r="AM61" s="98" t="str">
        <f t="shared" si="96"/>
        <v/>
      </c>
      <c r="AN61" s="98" t="str">
        <f t="shared" si="97"/>
        <v/>
      </c>
      <c r="AO61" s="98" t="str">
        <f t="shared" si="98"/>
        <v/>
      </c>
      <c r="AP61" s="98" t="str">
        <f t="shared" si="99"/>
        <v/>
      </c>
      <c r="AQ61" s="98" t="str">
        <f t="shared" si="100"/>
        <v/>
      </c>
      <c r="AR61" s="98" t="str">
        <f t="shared" si="101"/>
        <v/>
      </c>
      <c r="AS61" s="98" t="str">
        <f t="shared" si="102"/>
        <v/>
      </c>
      <c r="AT61" s="98" t="str">
        <f t="shared" si="103"/>
        <v/>
      </c>
      <c r="AU61" s="98" t="str">
        <f t="shared" si="104"/>
        <v/>
      </c>
      <c r="AV61" s="98" t="str">
        <f t="shared" si="105"/>
        <v/>
      </c>
      <c r="AW61" s="98" t="str">
        <f t="shared" si="106"/>
        <v/>
      </c>
      <c r="AX61" s="98" t="str">
        <f t="shared" si="107"/>
        <v/>
      </c>
      <c r="AY61" s="98" t="str">
        <f t="shared" si="108"/>
        <v/>
      </c>
      <c r="AZ61" s="98" t="str">
        <f t="shared" si="109"/>
        <v/>
      </c>
      <c r="BA61" s="98" t="str">
        <f t="shared" si="110"/>
        <v/>
      </c>
      <c r="BB61" s="98" t="str">
        <f t="shared" si="111"/>
        <v/>
      </c>
      <c r="BC61" s="98" t="str">
        <f t="shared" si="112"/>
        <v/>
      </c>
      <c r="BD61" s="98" t="str">
        <f t="shared" si="113"/>
        <v/>
      </c>
      <c r="BE61" s="98" t="str">
        <f t="shared" si="114"/>
        <v/>
      </c>
      <c r="BF61" s="98" t="str">
        <f t="shared" si="115"/>
        <v/>
      </c>
      <c r="BG61" s="98" t="str">
        <f t="shared" si="116"/>
        <v/>
      </c>
      <c r="BH61" s="98" t="str">
        <f t="shared" si="117"/>
        <v/>
      </c>
      <c r="BI61" s="98" t="str">
        <f t="shared" si="118"/>
        <v/>
      </c>
      <c r="BJ61" s="98" t="str">
        <f t="shared" si="119"/>
        <v/>
      </c>
      <c r="BK61" s="98" t="str">
        <f t="shared" si="120"/>
        <v/>
      </c>
      <c r="BL61" s="98" t="str">
        <f t="shared" si="121"/>
        <v/>
      </c>
      <c r="BM61" s="98" t="str">
        <f t="shared" si="122"/>
        <v/>
      </c>
      <c r="BN61" s="98" t="str">
        <f t="shared" si="123"/>
        <v/>
      </c>
      <c r="BO61" s="98" t="str">
        <f t="shared" si="124"/>
        <v/>
      </c>
      <c r="BP61" s="98" t="str">
        <f t="shared" si="125"/>
        <v/>
      </c>
      <c r="BQ61" s="98" t="str">
        <f t="shared" si="126"/>
        <v/>
      </c>
      <c r="BR61" s="98" t="str">
        <f t="shared" si="127"/>
        <v/>
      </c>
      <c r="BS61" s="98" t="str">
        <f t="shared" si="128"/>
        <v/>
      </c>
      <c r="BT61" s="98" t="str">
        <f t="shared" si="129"/>
        <v/>
      </c>
      <c r="BU61" s="98" t="str">
        <f t="shared" si="130"/>
        <v/>
      </c>
      <c r="BV61" s="98" t="str">
        <f t="shared" si="131"/>
        <v/>
      </c>
      <c r="BW61" s="98" t="str">
        <f t="shared" si="132"/>
        <v/>
      </c>
      <c r="BX61" s="98" t="str">
        <f t="shared" si="133"/>
        <v/>
      </c>
      <c r="BY61" s="98" t="str">
        <f t="shared" si="134"/>
        <v/>
      </c>
      <c r="BZ61" s="98" t="str">
        <f t="shared" si="135"/>
        <v/>
      </c>
      <c r="CA61" s="98" t="str">
        <f t="shared" si="136"/>
        <v/>
      </c>
      <c r="CB61" s="98" t="str">
        <f t="shared" si="137"/>
        <v/>
      </c>
      <c r="CC61" s="98" t="str">
        <f t="shared" si="138"/>
        <v/>
      </c>
      <c r="CD61" s="98" t="str">
        <f t="shared" si="139"/>
        <v/>
      </c>
      <c r="CE61" s="98" t="str">
        <f t="shared" si="140"/>
        <v/>
      </c>
      <c r="CF61" s="98" t="str">
        <f t="shared" si="141"/>
        <v/>
      </c>
      <c r="CG61" s="98" t="str">
        <f t="shared" si="142"/>
        <v/>
      </c>
      <c r="CH61" s="98" t="str">
        <f t="shared" si="346"/>
        <v/>
      </c>
      <c r="CI61" s="98" t="str">
        <f t="shared" si="347"/>
        <v/>
      </c>
      <c r="CJ61" s="98" t="str">
        <f t="shared" si="348"/>
        <v/>
      </c>
      <c r="CK61" s="98" t="str">
        <f t="shared" si="349"/>
        <v/>
      </c>
      <c r="CL61" s="98" t="str">
        <f t="shared" si="350"/>
        <v/>
      </c>
      <c r="CM61" s="98" t="str">
        <f t="shared" si="351"/>
        <v/>
      </c>
      <c r="CN61" s="98" t="str">
        <f t="shared" si="143"/>
        <v/>
      </c>
      <c r="CO61" s="98" t="str">
        <f t="shared" si="144"/>
        <v/>
      </c>
      <c r="CP61" s="98" t="str">
        <f t="shared" si="145"/>
        <v/>
      </c>
      <c r="CQ61" s="98" t="str">
        <f t="shared" si="146"/>
        <v/>
      </c>
      <c r="CR61" s="98" t="str">
        <f t="shared" si="147"/>
        <v/>
      </c>
      <c r="CS61" s="98" t="str">
        <f t="shared" si="148"/>
        <v/>
      </c>
      <c r="CT61" s="98" t="str">
        <f t="shared" si="149"/>
        <v/>
      </c>
      <c r="CU61" s="98" t="str">
        <f t="shared" si="150"/>
        <v/>
      </c>
      <c r="CV61" s="98" t="str">
        <f t="shared" si="151"/>
        <v/>
      </c>
      <c r="CW61" s="98" t="str">
        <f t="shared" si="152"/>
        <v/>
      </c>
      <c r="CX61" s="98" t="str">
        <f t="shared" si="153"/>
        <v/>
      </c>
      <c r="CY61" s="98" t="str">
        <f t="shared" si="154"/>
        <v/>
      </c>
      <c r="CZ61" s="98" t="str">
        <f t="shared" si="155"/>
        <v/>
      </c>
      <c r="DA61" s="98" t="str">
        <f t="shared" si="156"/>
        <v/>
      </c>
      <c r="DB61" s="98" t="str">
        <f t="shared" si="157"/>
        <v/>
      </c>
      <c r="DC61" s="98" t="str">
        <f t="shared" si="158"/>
        <v/>
      </c>
      <c r="DD61" s="98" t="str">
        <f t="shared" si="159"/>
        <v/>
      </c>
      <c r="DE61" s="98" t="str">
        <f t="shared" si="160"/>
        <v/>
      </c>
      <c r="DF61" s="98" t="str">
        <f t="shared" si="161"/>
        <v/>
      </c>
      <c r="DG61" s="98" t="str">
        <f t="shared" si="162"/>
        <v/>
      </c>
      <c r="DH61" s="98" t="str">
        <f t="shared" si="163"/>
        <v/>
      </c>
      <c r="DI61" s="98" t="str">
        <f t="shared" si="164"/>
        <v/>
      </c>
      <c r="DJ61" s="98" t="str">
        <f t="shared" si="165"/>
        <v/>
      </c>
      <c r="DK61" s="98" t="str">
        <f t="shared" si="166"/>
        <v/>
      </c>
      <c r="DL61" s="98" t="str">
        <f t="shared" si="167"/>
        <v/>
      </c>
      <c r="DM61" s="98" t="str">
        <f t="shared" si="168"/>
        <v/>
      </c>
      <c r="DN61" s="98" t="str">
        <f t="shared" si="169"/>
        <v/>
      </c>
    </row>
    <row r="62" spans="1:118" ht="13.5" customHeight="1">
      <c r="A62" s="1397">
        <f t="shared" si="83"/>
        <v>53</v>
      </c>
      <c r="B62" s="1398"/>
      <c r="C62" s="1399"/>
      <c r="D62" s="1400"/>
      <c r="E62" s="1401"/>
      <c r="F62" s="427"/>
      <c r="G62" s="1395"/>
      <c r="H62" s="1396"/>
      <c r="I62" s="1395"/>
      <c r="J62" s="1396"/>
      <c r="K62" s="1399"/>
      <c r="L62" s="1401"/>
      <c r="M62" s="1399"/>
      <c r="N62" s="1401"/>
      <c r="O62" s="1406"/>
      <c r="P62" s="1407"/>
      <c r="Q62" s="1399"/>
      <c r="R62" s="1401"/>
      <c r="S62" s="1402"/>
      <c r="T62" s="1474"/>
      <c r="U62" s="1404" t="str">
        <f t="shared" si="84"/>
        <v/>
      </c>
      <c r="V62" s="1405"/>
      <c r="W62" s="1405"/>
      <c r="X62" s="1405"/>
      <c r="Y62" s="1405"/>
      <c r="Z62" s="1405"/>
      <c r="AA62" s="98" t="str">
        <f t="shared" si="0"/>
        <v/>
      </c>
      <c r="AB62" s="94" t="str">
        <f t="shared" si="85"/>
        <v/>
      </c>
      <c r="AC62" s="94" t="str">
        <f t="shared" si="86"/>
        <v/>
      </c>
      <c r="AD62" s="94" t="str">
        <f t="shared" si="87"/>
        <v/>
      </c>
      <c r="AE62" s="98" t="str">
        <f t="shared" si="88"/>
        <v>○</v>
      </c>
      <c r="AF62" s="98" t="str">
        <f t="shared" si="89"/>
        <v/>
      </c>
      <c r="AG62" s="98" t="str">
        <f t="shared" si="90"/>
        <v/>
      </c>
      <c r="AH62" s="98" t="str">
        <f t="shared" si="91"/>
        <v/>
      </c>
      <c r="AI62" s="98" t="str">
        <f t="shared" si="92"/>
        <v/>
      </c>
      <c r="AJ62" s="98" t="str">
        <f t="shared" si="93"/>
        <v/>
      </c>
      <c r="AK62" s="98" t="str">
        <f t="shared" si="94"/>
        <v/>
      </c>
      <c r="AL62" s="98" t="str">
        <f t="shared" si="95"/>
        <v/>
      </c>
      <c r="AM62" s="98" t="str">
        <f t="shared" si="96"/>
        <v/>
      </c>
      <c r="AN62" s="98" t="str">
        <f t="shared" si="97"/>
        <v/>
      </c>
      <c r="AO62" s="98" t="str">
        <f t="shared" si="98"/>
        <v/>
      </c>
      <c r="AP62" s="98" t="str">
        <f t="shared" si="99"/>
        <v/>
      </c>
      <c r="AQ62" s="98" t="str">
        <f t="shared" si="100"/>
        <v/>
      </c>
      <c r="AR62" s="98" t="str">
        <f t="shared" si="101"/>
        <v/>
      </c>
      <c r="AS62" s="98" t="str">
        <f t="shared" si="102"/>
        <v/>
      </c>
      <c r="AT62" s="98" t="str">
        <f t="shared" si="103"/>
        <v/>
      </c>
      <c r="AU62" s="98" t="str">
        <f t="shared" si="104"/>
        <v/>
      </c>
      <c r="AV62" s="98" t="str">
        <f t="shared" si="105"/>
        <v/>
      </c>
      <c r="AW62" s="98" t="str">
        <f t="shared" si="106"/>
        <v/>
      </c>
      <c r="AX62" s="98" t="str">
        <f t="shared" si="107"/>
        <v/>
      </c>
      <c r="AY62" s="98" t="str">
        <f t="shared" si="108"/>
        <v/>
      </c>
      <c r="AZ62" s="98" t="str">
        <f t="shared" si="109"/>
        <v/>
      </c>
      <c r="BA62" s="98" t="str">
        <f t="shared" si="110"/>
        <v/>
      </c>
      <c r="BB62" s="98" t="str">
        <f t="shared" si="111"/>
        <v/>
      </c>
      <c r="BC62" s="98" t="str">
        <f t="shared" si="112"/>
        <v/>
      </c>
      <c r="BD62" s="98" t="str">
        <f t="shared" si="113"/>
        <v/>
      </c>
      <c r="BE62" s="98" t="str">
        <f t="shared" si="114"/>
        <v/>
      </c>
      <c r="BF62" s="98" t="str">
        <f t="shared" si="115"/>
        <v/>
      </c>
      <c r="BG62" s="98" t="str">
        <f t="shared" si="116"/>
        <v/>
      </c>
      <c r="BH62" s="98" t="str">
        <f t="shared" si="117"/>
        <v/>
      </c>
      <c r="BI62" s="98" t="str">
        <f t="shared" si="118"/>
        <v/>
      </c>
      <c r="BJ62" s="98" t="str">
        <f t="shared" si="119"/>
        <v/>
      </c>
      <c r="BK62" s="98" t="str">
        <f t="shared" si="120"/>
        <v/>
      </c>
      <c r="BL62" s="98" t="str">
        <f t="shared" si="121"/>
        <v/>
      </c>
      <c r="BM62" s="98" t="str">
        <f t="shared" si="122"/>
        <v/>
      </c>
      <c r="BN62" s="98" t="str">
        <f t="shared" si="123"/>
        <v/>
      </c>
      <c r="BO62" s="98" t="str">
        <f t="shared" si="124"/>
        <v/>
      </c>
      <c r="BP62" s="98" t="str">
        <f t="shared" si="125"/>
        <v/>
      </c>
      <c r="BQ62" s="98" t="str">
        <f t="shared" si="126"/>
        <v/>
      </c>
      <c r="BR62" s="98" t="str">
        <f t="shared" si="127"/>
        <v/>
      </c>
      <c r="BS62" s="98" t="str">
        <f t="shared" si="128"/>
        <v/>
      </c>
      <c r="BT62" s="98" t="str">
        <f t="shared" si="129"/>
        <v/>
      </c>
      <c r="BU62" s="98" t="str">
        <f t="shared" si="130"/>
        <v/>
      </c>
      <c r="BV62" s="98" t="str">
        <f t="shared" si="131"/>
        <v/>
      </c>
      <c r="BW62" s="98" t="str">
        <f t="shared" si="132"/>
        <v/>
      </c>
      <c r="BX62" s="98" t="str">
        <f t="shared" si="133"/>
        <v/>
      </c>
      <c r="BY62" s="98" t="str">
        <f t="shared" si="134"/>
        <v/>
      </c>
      <c r="BZ62" s="98" t="str">
        <f t="shared" si="135"/>
        <v/>
      </c>
      <c r="CA62" s="98" t="str">
        <f t="shared" si="136"/>
        <v/>
      </c>
      <c r="CB62" s="98" t="str">
        <f t="shared" si="137"/>
        <v/>
      </c>
      <c r="CC62" s="98" t="str">
        <f t="shared" si="138"/>
        <v/>
      </c>
      <c r="CD62" s="98" t="str">
        <f t="shared" si="139"/>
        <v/>
      </c>
      <c r="CE62" s="98" t="str">
        <f t="shared" si="140"/>
        <v/>
      </c>
      <c r="CF62" s="98" t="str">
        <f t="shared" si="141"/>
        <v/>
      </c>
      <c r="CG62" s="98" t="str">
        <f t="shared" si="142"/>
        <v/>
      </c>
      <c r="CH62" s="98" t="str">
        <f t="shared" si="346"/>
        <v/>
      </c>
      <c r="CI62" s="98" t="str">
        <f t="shared" si="347"/>
        <v/>
      </c>
      <c r="CJ62" s="98" t="str">
        <f t="shared" si="348"/>
        <v/>
      </c>
      <c r="CK62" s="98" t="str">
        <f t="shared" si="349"/>
        <v/>
      </c>
      <c r="CL62" s="98" t="str">
        <f t="shared" si="350"/>
        <v/>
      </c>
      <c r="CM62" s="98" t="str">
        <f t="shared" si="351"/>
        <v/>
      </c>
      <c r="CN62" s="98" t="str">
        <f t="shared" si="143"/>
        <v/>
      </c>
      <c r="CO62" s="98" t="str">
        <f t="shared" si="144"/>
        <v/>
      </c>
      <c r="CP62" s="98" t="str">
        <f t="shared" si="145"/>
        <v/>
      </c>
      <c r="CQ62" s="98" t="str">
        <f t="shared" si="146"/>
        <v/>
      </c>
      <c r="CR62" s="98" t="str">
        <f t="shared" si="147"/>
        <v/>
      </c>
      <c r="CS62" s="98" t="str">
        <f t="shared" si="148"/>
        <v/>
      </c>
      <c r="CT62" s="98" t="str">
        <f t="shared" si="149"/>
        <v/>
      </c>
      <c r="CU62" s="98" t="str">
        <f t="shared" si="150"/>
        <v/>
      </c>
      <c r="CV62" s="98" t="str">
        <f t="shared" si="151"/>
        <v/>
      </c>
      <c r="CW62" s="98" t="str">
        <f t="shared" si="152"/>
        <v/>
      </c>
      <c r="CX62" s="98" t="str">
        <f t="shared" si="153"/>
        <v/>
      </c>
      <c r="CY62" s="98" t="str">
        <f t="shared" si="154"/>
        <v/>
      </c>
      <c r="CZ62" s="98" t="str">
        <f t="shared" si="155"/>
        <v/>
      </c>
      <c r="DA62" s="98" t="str">
        <f t="shared" si="156"/>
        <v/>
      </c>
      <c r="DB62" s="98" t="str">
        <f t="shared" si="157"/>
        <v/>
      </c>
      <c r="DC62" s="98" t="str">
        <f t="shared" si="158"/>
        <v/>
      </c>
      <c r="DD62" s="98" t="str">
        <f t="shared" si="159"/>
        <v/>
      </c>
      <c r="DE62" s="98" t="str">
        <f t="shared" si="160"/>
        <v/>
      </c>
      <c r="DF62" s="98" t="str">
        <f t="shared" si="161"/>
        <v/>
      </c>
      <c r="DG62" s="98" t="str">
        <f t="shared" si="162"/>
        <v/>
      </c>
      <c r="DH62" s="98" t="str">
        <f t="shared" si="163"/>
        <v/>
      </c>
      <c r="DI62" s="98" t="str">
        <f t="shared" si="164"/>
        <v/>
      </c>
      <c r="DJ62" s="98" t="str">
        <f t="shared" si="165"/>
        <v/>
      </c>
      <c r="DK62" s="98" t="str">
        <f t="shared" si="166"/>
        <v/>
      </c>
      <c r="DL62" s="98" t="str">
        <f t="shared" si="167"/>
        <v/>
      </c>
      <c r="DM62" s="98" t="str">
        <f t="shared" si="168"/>
        <v/>
      </c>
      <c r="DN62" s="98" t="str">
        <f t="shared" si="169"/>
        <v/>
      </c>
    </row>
    <row r="63" spans="1:118" ht="13.5" customHeight="1">
      <c r="A63" s="1397">
        <f t="shared" si="83"/>
        <v>54</v>
      </c>
      <c r="B63" s="1398"/>
      <c r="C63" s="1399"/>
      <c r="D63" s="1400"/>
      <c r="E63" s="1401"/>
      <c r="F63" s="427"/>
      <c r="G63" s="1395"/>
      <c r="H63" s="1396"/>
      <c r="I63" s="1395"/>
      <c r="J63" s="1396"/>
      <c r="K63" s="1399"/>
      <c r="L63" s="1401"/>
      <c r="M63" s="1399"/>
      <c r="N63" s="1401"/>
      <c r="O63" s="1406"/>
      <c r="P63" s="1407"/>
      <c r="Q63" s="1399"/>
      <c r="R63" s="1401"/>
      <c r="S63" s="1402"/>
      <c r="T63" s="1474"/>
      <c r="U63" s="1404" t="str">
        <f t="shared" si="84"/>
        <v/>
      </c>
      <c r="V63" s="1405"/>
      <c r="W63" s="1405"/>
      <c r="X63" s="1405"/>
      <c r="Y63" s="1405"/>
      <c r="Z63" s="1405"/>
      <c r="AA63" s="98" t="str">
        <f t="shared" si="0"/>
        <v/>
      </c>
      <c r="AB63" s="94" t="str">
        <f t="shared" si="85"/>
        <v/>
      </c>
      <c r="AC63" s="94" t="str">
        <f t="shared" si="86"/>
        <v/>
      </c>
      <c r="AD63" s="94" t="str">
        <f t="shared" si="87"/>
        <v/>
      </c>
      <c r="AE63" s="98" t="str">
        <f t="shared" si="88"/>
        <v>○</v>
      </c>
      <c r="AF63" s="98" t="str">
        <f t="shared" si="89"/>
        <v/>
      </c>
      <c r="AG63" s="98" t="str">
        <f t="shared" si="90"/>
        <v/>
      </c>
      <c r="AH63" s="98" t="str">
        <f t="shared" si="91"/>
        <v/>
      </c>
      <c r="AI63" s="98" t="str">
        <f t="shared" si="92"/>
        <v/>
      </c>
      <c r="AJ63" s="98" t="str">
        <f t="shared" si="93"/>
        <v/>
      </c>
      <c r="AK63" s="98" t="str">
        <f t="shared" si="94"/>
        <v/>
      </c>
      <c r="AL63" s="98" t="str">
        <f t="shared" si="95"/>
        <v/>
      </c>
      <c r="AM63" s="98" t="str">
        <f t="shared" si="96"/>
        <v/>
      </c>
      <c r="AN63" s="98" t="str">
        <f t="shared" si="97"/>
        <v/>
      </c>
      <c r="AO63" s="98" t="str">
        <f t="shared" si="98"/>
        <v/>
      </c>
      <c r="AP63" s="98" t="str">
        <f t="shared" si="99"/>
        <v/>
      </c>
      <c r="AQ63" s="98" t="str">
        <f t="shared" si="100"/>
        <v/>
      </c>
      <c r="AR63" s="98" t="str">
        <f t="shared" si="101"/>
        <v/>
      </c>
      <c r="AS63" s="98" t="str">
        <f t="shared" si="102"/>
        <v/>
      </c>
      <c r="AT63" s="98" t="str">
        <f t="shared" si="103"/>
        <v/>
      </c>
      <c r="AU63" s="98" t="str">
        <f t="shared" si="104"/>
        <v/>
      </c>
      <c r="AV63" s="98" t="str">
        <f t="shared" si="105"/>
        <v/>
      </c>
      <c r="AW63" s="98" t="str">
        <f t="shared" si="106"/>
        <v/>
      </c>
      <c r="AX63" s="98" t="str">
        <f t="shared" si="107"/>
        <v/>
      </c>
      <c r="AY63" s="98" t="str">
        <f t="shared" si="108"/>
        <v/>
      </c>
      <c r="AZ63" s="98" t="str">
        <f t="shared" si="109"/>
        <v/>
      </c>
      <c r="BA63" s="98" t="str">
        <f t="shared" si="110"/>
        <v/>
      </c>
      <c r="BB63" s="98" t="str">
        <f t="shared" si="111"/>
        <v/>
      </c>
      <c r="BC63" s="98" t="str">
        <f t="shared" si="112"/>
        <v/>
      </c>
      <c r="BD63" s="98" t="str">
        <f t="shared" si="113"/>
        <v/>
      </c>
      <c r="BE63" s="98" t="str">
        <f t="shared" si="114"/>
        <v/>
      </c>
      <c r="BF63" s="98" t="str">
        <f t="shared" si="115"/>
        <v/>
      </c>
      <c r="BG63" s="98" t="str">
        <f t="shared" si="116"/>
        <v/>
      </c>
      <c r="BH63" s="98" t="str">
        <f t="shared" si="117"/>
        <v/>
      </c>
      <c r="BI63" s="98" t="str">
        <f t="shared" si="118"/>
        <v/>
      </c>
      <c r="BJ63" s="98" t="str">
        <f t="shared" si="119"/>
        <v/>
      </c>
      <c r="BK63" s="98" t="str">
        <f t="shared" si="120"/>
        <v/>
      </c>
      <c r="BL63" s="98" t="str">
        <f t="shared" si="121"/>
        <v/>
      </c>
      <c r="BM63" s="98" t="str">
        <f t="shared" si="122"/>
        <v/>
      </c>
      <c r="BN63" s="98" t="str">
        <f t="shared" si="123"/>
        <v/>
      </c>
      <c r="BO63" s="98" t="str">
        <f t="shared" si="124"/>
        <v/>
      </c>
      <c r="BP63" s="98" t="str">
        <f t="shared" si="125"/>
        <v/>
      </c>
      <c r="BQ63" s="98" t="str">
        <f t="shared" si="126"/>
        <v/>
      </c>
      <c r="BR63" s="98" t="str">
        <f t="shared" si="127"/>
        <v/>
      </c>
      <c r="BS63" s="98" t="str">
        <f t="shared" si="128"/>
        <v/>
      </c>
      <c r="BT63" s="98" t="str">
        <f t="shared" si="129"/>
        <v/>
      </c>
      <c r="BU63" s="98" t="str">
        <f t="shared" si="130"/>
        <v/>
      </c>
      <c r="BV63" s="98" t="str">
        <f t="shared" si="131"/>
        <v/>
      </c>
      <c r="BW63" s="98" t="str">
        <f t="shared" si="132"/>
        <v/>
      </c>
      <c r="BX63" s="98" t="str">
        <f t="shared" si="133"/>
        <v/>
      </c>
      <c r="BY63" s="98" t="str">
        <f t="shared" si="134"/>
        <v/>
      </c>
      <c r="BZ63" s="98" t="str">
        <f t="shared" si="135"/>
        <v/>
      </c>
      <c r="CA63" s="98" t="str">
        <f t="shared" si="136"/>
        <v/>
      </c>
      <c r="CB63" s="98" t="str">
        <f t="shared" si="137"/>
        <v/>
      </c>
      <c r="CC63" s="98" t="str">
        <f t="shared" si="138"/>
        <v/>
      </c>
      <c r="CD63" s="98" t="str">
        <f t="shared" si="139"/>
        <v/>
      </c>
      <c r="CE63" s="98" t="str">
        <f t="shared" si="140"/>
        <v/>
      </c>
      <c r="CF63" s="98" t="str">
        <f t="shared" si="141"/>
        <v/>
      </c>
      <c r="CG63" s="98" t="str">
        <f t="shared" si="142"/>
        <v/>
      </c>
      <c r="CH63" s="98" t="str">
        <f t="shared" si="346"/>
        <v/>
      </c>
      <c r="CI63" s="98" t="str">
        <f t="shared" si="347"/>
        <v/>
      </c>
      <c r="CJ63" s="98" t="str">
        <f t="shared" si="348"/>
        <v/>
      </c>
      <c r="CK63" s="98" t="str">
        <f t="shared" si="349"/>
        <v/>
      </c>
      <c r="CL63" s="98" t="str">
        <f t="shared" si="350"/>
        <v/>
      </c>
      <c r="CM63" s="98" t="str">
        <f t="shared" si="351"/>
        <v/>
      </c>
      <c r="CN63" s="98" t="str">
        <f t="shared" si="143"/>
        <v/>
      </c>
      <c r="CO63" s="98" t="str">
        <f t="shared" si="144"/>
        <v/>
      </c>
      <c r="CP63" s="98" t="str">
        <f t="shared" si="145"/>
        <v/>
      </c>
      <c r="CQ63" s="98" t="str">
        <f t="shared" si="146"/>
        <v/>
      </c>
      <c r="CR63" s="98" t="str">
        <f t="shared" si="147"/>
        <v/>
      </c>
      <c r="CS63" s="98" t="str">
        <f t="shared" si="148"/>
        <v/>
      </c>
      <c r="CT63" s="98" t="str">
        <f t="shared" si="149"/>
        <v/>
      </c>
      <c r="CU63" s="98" t="str">
        <f t="shared" si="150"/>
        <v/>
      </c>
      <c r="CV63" s="98" t="str">
        <f t="shared" si="151"/>
        <v/>
      </c>
      <c r="CW63" s="98" t="str">
        <f t="shared" si="152"/>
        <v/>
      </c>
      <c r="CX63" s="98" t="str">
        <f t="shared" si="153"/>
        <v/>
      </c>
      <c r="CY63" s="98" t="str">
        <f t="shared" si="154"/>
        <v/>
      </c>
      <c r="CZ63" s="98" t="str">
        <f t="shared" si="155"/>
        <v/>
      </c>
      <c r="DA63" s="98" t="str">
        <f t="shared" si="156"/>
        <v/>
      </c>
      <c r="DB63" s="98" t="str">
        <f t="shared" si="157"/>
        <v/>
      </c>
      <c r="DC63" s="98" t="str">
        <f t="shared" si="158"/>
        <v/>
      </c>
      <c r="DD63" s="98" t="str">
        <f t="shared" si="159"/>
        <v/>
      </c>
      <c r="DE63" s="98" t="str">
        <f t="shared" si="160"/>
        <v/>
      </c>
      <c r="DF63" s="98" t="str">
        <f t="shared" si="161"/>
        <v/>
      </c>
      <c r="DG63" s="98" t="str">
        <f t="shared" si="162"/>
        <v/>
      </c>
      <c r="DH63" s="98" t="str">
        <f t="shared" si="163"/>
        <v/>
      </c>
      <c r="DI63" s="98" t="str">
        <f t="shared" si="164"/>
        <v/>
      </c>
      <c r="DJ63" s="98" t="str">
        <f t="shared" si="165"/>
        <v/>
      </c>
      <c r="DK63" s="98" t="str">
        <f t="shared" si="166"/>
        <v/>
      </c>
      <c r="DL63" s="98" t="str">
        <f t="shared" si="167"/>
        <v/>
      </c>
      <c r="DM63" s="98" t="str">
        <f t="shared" si="168"/>
        <v/>
      </c>
      <c r="DN63" s="98" t="str">
        <f t="shared" si="169"/>
        <v/>
      </c>
    </row>
    <row r="64" spans="1:118" ht="13.5" customHeight="1">
      <c r="A64" s="1397">
        <f t="shared" si="83"/>
        <v>55</v>
      </c>
      <c r="B64" s="1398"/>
      <c r="C64" s="1399"/>
      <c r="D64" s="1400"/>
      <c r="E64" s="1401"/>
      <c r="F64" s="427"/>
      <c r="G64" s="1395"/>
      <c r="H64" s="1396"/>
      <c r="I64" s="1395"/>
      <c r="J64" s="1396"/>
      <c r="K64" s="1399"/>
      <c r="L64" s="1401"/>
      <c r="M64" s="1399"/>
      <c r="N64" s="1401"/>
      <c r="O64" s="1406"/>
      <c r="P64" s="1407"/>
      <c r="Q64" s="1399"/>
      <c r="R64" s="1401"/>
      <c r="S64" s="1402"/>
      <c r="T64" s="1474"/>
      <c r="U64" s="1404" t="str">
        <f t="shared" si="84"/>
        <v/>
      </c>
      <c r="V64" s="1405"/>
      <c r="W64" s="1405"/>
      <c r="X64" s="1405"/>
      <c r="Y64" s="1405"/>
      <c r="Z64" s="1405"/>
      <c r="AA64" s="98" t="str">
        <f t="shared" si="0"/>
        <v/>
      </c>
      <c r="AB64" s="94" t="str">
        <f t="shared" si="85"/>
        <v/>
      </c>
      <c r="AC64" s="94" t="str">
        <f t="shared" si="86"/>
        <v/>
      </c>
      <c r="AD64" s="94" t="str">
        <f t="shared" si="87"/>
        <v/>
      </c>
      <c r="AE64" s="98" t="str">
        <f t="shared" si="88"/>
        <v>○</v>
      </c>
      <c r="AF64" s="98" t="str">
        <f t="shared" si="89"/>
        <v/>
      </c>
      <c r="AG64" s="98" t="str">
        <f t="shared" si="90"/>
        <v/>
      </c>
      <c r="AH64" s="98" t="str">
        <f t="shared" si="91"/>
        <v/>
      </c>
      <c r="AI64" s="98" t="str">
        <f t="shared" si="92"/>
        <v/>
      </c>
      <c r="AJ64" s="98" t="str">
        <f t="shared" si="93"/>
        <v/>
      </c>
      <c r="AK64" s="98" t="str">
        <f t="shared" si="94"/>
        <v/>
      </c>
      <c r="AL64" s="98" t="str">
        <f t="shared" si="95"/>
        <v/>
      </c>
      <c r="AM64" s="98" t="str">
        <f t="shared" si="96"/>
        <v/>
      </c>
      <c r="AN64" s="98" t="str">
        <f t="shared" si="97"/>
        <v/>
      </c>
      <c r="AO64" s="98" t="str">
        <f t="shared" si="98"/>
        <v/>
      </c>
      <c r="AP64" s="98" t="str">
        <f t="shared" si="99"/>
        <v/>
      </c>
      <c r="AQ64" s="98" t="str">
        <f t="shared" si="100"/>
        <v/>
      </c>
      <c r="AR64" s="98" t="str">
        <f t="shared" si="101"/>
        <v/>
      </c>
      <c r="AS64" s="98" t="str">
        <f t="shared" si="102"/>
        <v/>
      </c>
      <c r="AT64" s="98" t="str">
        <f t="shared" si="103"/>
        <v/>
      </c>
      <c r="AU64" s="98" t="str">
        <f t="shared" si="104"/>
        <v/>
      </c>
      <c r="AV64" s="98" t="str">
        <f t="shared" si="105"/>
        <v/>
      </c>
      <c r="AW64" s="98" t="str">
        <f t="shared" si="106"/>
        <v/>
      </c>
      <c r="AX64" s="98" t="str">
        <f t="shared" si="107"/>
        <v/>
      </c>
      <c r="AY64" s="98" t="str">
        <f t="shared" si="108"/>
        <v/>
      </c>
      <c r="AZ64" s="98" t="str">
        <f t="shared" si="109"/>
        <v/>
      </c>
      <c r="BA64" s="98" t="str">
        <f t="shared" si="110"/>
        <v/>
      </c>
      <c r="BB64" s="98" t="str">
        <f t="shared" si="111"/>
        <v/>
      </c>
      <c r="BC64" s="98" t="str">
        <f t="shared" si="112"/>
        <v/>
      </c>
      <c r="BD64" s="98" t="str">
        <f t="shared" si="113"/>
        <v/>
      </c>
      <c r="BE64" s="98" t="str">
        <f t="shared" si="114"/>
        <v/>
      </c>
      <c r="BF64" s="98" t="str">
        <f t="shared" si="115"/>
        <v/>
      </c>
      <c r="BG64" s="98" t="str">
        <f t="shared" si="116"/>
        <v/>
      </c>
      <c r="BH64" s="98" t="str">
        <f t="shared" si="117"/>
        <v/>
      </c>
      <c r="BI64" s="98" t="str">
        <f t="shared" si="118"/>
        <v/>
      </c>
      <c r="BJ64" s="98" t="str">
        <f t="shared" si="119"/>
        <v/>
      </c>
      <c r="BK64" s="98" t="str">
        <f t="shared" si="120"/>
        <v/>
      </c>
      <c r="BL64" s="98" t="str">
        <f t="shared" si="121"/>
        <v/>
      </c>
      <c r="BM64" s="98" t="str">
        <f t="shared" si="122"/>
        <v/>
      </c>
      <c r="BN64" s="98" t="str">
        <f t="shared" si="123"/>
        <v/>
      </c>
      <c r="BO64" s="98" t="str">
        <f t="shared" si="124"/>
        <v/>
      </c>
      <c r="BP64" s="98" t="str">
        <f t="shared" si="125"/>
        <v/>
      </c>
      <c r="BQ64" s="98" t="str">
        <f t="shared" si="126"/>
        <v/>
      </c>
      <c r="BR64" s="98" t="str">
        <f t="shared" si="127"/>
        <v/>
      </c>
      <c r="BS64" s="98" t="str">
        <f t="shared" si="128"/>
        <v/>
      </c>
      <c r="BT64" s="98" t="str">
        <f t="shared" si="129"/>
        <v/>
      </c>
      <c r="BU64" s="98" t="str">
        <f t="shared" si="130"/>
        <v/>
      </c>
      <c r="BV64" s="98" t="str">
        <f t="shared" si="131"/>
        <v/>
      </c>
      <c r="BW64" s="98" t="str">
        <f t="shared" si="132"/>
        <v/>
      </c>
      <c r="BX64" s="98" t="str">
        <f t="shared" si="133"/>
        <v/>
      </c>
      <c r="BY64" s="98" t="str">
        <f t="shared" si="134"/>
        <v/>
      </c>
      <c r="BZ64" s="98" t="str">
        <f t="shared" si="135"/>
        <v/>
      </c>
      <c r="CA64" s="98" t="str">
        <f t="shared" si="136"/>
        <v/>
      </c>
      <c r="CB64" s="98" t="str">
        <f t="shared" si="137"/>
        <v/>
      </c>
      <c r="CC64" s="98" t="str">
        <f t="shared" si="138"/>
        <v/>
      </c>
      <c r="CD64" s="98" t="str">
        <f t="shared" si="139"/>
        <v/>
      </c>
      <c r="CE64" s="98" t="str">
        <f t="shared" si="140"/>
        <v/>
      </c>
      <c r="CF64" s="98" t="str">
        <f t="shared" si="141"/>
        <v/>
      </c>
      <c r="CG64" s="98" t="str">
        <f t="shared" si="142"/>
        <v/>
      </c>
      <c r="CH64" s="98" t="str">
        <f t="shared" si="346"/>
        <v/>
      </c>
      <c r="CI64" s="98" t="str">
        <f t="shared" si="347"/>
        <v/>
      </c>
      <c r="CJ64" s="98" t="str">
        <f t="shared" si="348"/>
        <v/>
      </c>
      <c r="CK64" s="98" t="str">
        <f t="shared" si="349"/>
        <v/>
      </c>
      <c r="CL64" s="98" t="str">
        <f t="shared" si="350"/>
        <v/>
      </c>
      <c r="CM64" s="98" t="str">
        <f t="shared" si="351"/>
        <v/>
      </c>
      <c r="CN64" s="98" t="str">
        <f t="shared" si="143"/>
        <v/>
      </c>
      <c r="CO64" s="98" t="str">
        <f t="shared" si="144"/>
        <v/>
      </c>
      <c r="CP64" s="98" t="str">
        <f t="shared" si="145"/>
        <v/>
      </c>
      <c r="CQ64" s="98" t="str">
        <f t="shared" si="146"/>
        <v/>
      </c>
      <c r="CR64" s="98" t="str">
        <f t="shared" si="147"/>
        <v/>
      </c>
      <c r="CS64" s="98" t="str">
        <f t="shared" si="148"/>
        <v/>
      </c>
      <c r="CT64" s="98" t="str">
        <f t="shared" si="149"/>
        <v/>
      </c>
      <c r="CU64" s="98" t="str">
        <f t="shared" si="150"/>
        <v/>
      </c>
      <c r="CV64" s="98" t="str">
        <f t="shared" si="151"/>
        <v/>
      </c>
      <c r="CW64" s="98" t="str">
        <f t="shared" si="152"/>
        <v/>
      </c>
      <c r="CX64" s="98" t="str">
        <f t="shared" si="153"/>
        <v/>
      </c>
      <c r="CY64" s="98" t="str">
        <f t="shared" si="154"/>
        <v/>
      </c>
      <c r="CZ64" s="98" t="str">
        <f t="shared" si="155"/>
        <v/>
      </c>
      <c r="DA64" s="98" t="str">
        <f t="shared" si="156"/>
        <v/>
      </c>
      <c r="DB64" s="98" t="str">
        <f t="shared" si="157"/>
        <v/>
      </c>
      <c r="DC64" s="98" t="str">
        <f t="shared" si="158"/>
        <v/>
      </c>
      <c r="DD64" s="98" t="str">
        <f t="shared" si="159"/>
        <v/>
      </c>
      <c r="DE64" s="98" t="str">
        <f t="shared" si="160"/>
        <v/>
      </c>
      <c r="DF64" s="98" t="str">
        <f t="shared" si="161"/>
        <v/>
      </c>
      <c r="DG64" s="98" t="str">
        <f t="shared" si="162"/>
        <v/>
      </c>
      <c r="DH64" s="98" t="str">
        <f t="shared" si="163"/>
        <v/>
      </c>
      <c r="DI64" s="98" t="str">
        <f t="shared" si="164"/>
        <v/>
      </c>
      <c r="DJ64" s="98" t="str">
        <f t="shared" si="165"/>
        <v/>
      </c>
      <c r="DK64" s="98" t="str">
        <f t="shared" si="166"/>
        <v/>
      </c>
      <c r="DL64" s="98" t="str">
        <f t="shared" si="167"/>
        <v/>
      </c>
      <c r="DM64" s="98" t="str">
        <f t="shared" si="168"/>
        <v/>
      </c>
      <c r="DN64" s="98" t="str">
        <f t="shared" si="169"/>
        <v/>
      </c>
    </row>
    <row r="65" spans="1:118" ht="13.5" customHeight="1">
      <c r="A65" s="1397">
        <f t="shared" si="83"/>
        <v>56</v>
      </c>
      <c r="B65" s="1398"/>
      <c r="C65" s="1399"/>
      <c r="D65" s="1400"/>
      <c r="E65" s="1401"/>
      <c r="F65" s="427"/>
      <c r="G65" s="1395"/>
      <c r="H65" s="1396"/>
      <c r="I65" s="1395"/>
      <c r="J65" s="1396"/>
      <c r="K65" s="1399"/>
      <c r="L65" s="1401"/>
      <c r="M65" s="1399"/>
      <c r="N65" s="1401"/>
      <c r="O65" s="1406"/>
      <c r="P65" s="1407"/>
      <c r="Q65" s="1399"/>
      <c r="R65" s="1401"/>
      <c r="S65" s="1402"/>
      <c r="T65" s="1474"/>
      <c r="U65" s="1404" t="str">
        <f t="shared" si="84"/>
        <v/>
      </c>
      <c r="V65" s="1405"/>
      <c r="W65" s="1405"/>
      <c r="X65" s="1405"/>
      <c r="Y65" s="1405"/>
      <c r="Z65" s="1405"/>
      <c r="AA65" s="98" t="str">
        <f t="shared" si="0"/>
        <v/>
      </c>
      <c r="AB65" s="94" t="str">
        <f t="shared" si="85"/>
        <v/>
      </c>
      <c r="AC65" s="94" t="str">
        <f t="shared" si="86"/>
        <v/>
      </c>
      <c r="AD65" s="94" t="str">
        <f t="shared" si="87"/>
        <v/>
      </c>
      <c r="AE65" s="98" t="str">
        <f t="shared" si="88"/>
        <v>○</v>
      </c>
      <c r="AF65" s="98" t="str">
        <f t="shared" si="89"/>
        <v/>
      </c>
      <c r="AG65" s="98" t="str">
        <f t="shared" si="90"/>
        <v/>
      </c>
      <c r="AH65" s="98" t="str">
        <f t="shared" si="91"/>
        <v/>
      </c>
      <c r="AI65" s="98" t="str">
        <f t="shared" si="92"/>
        <v/>
      </c>
      <c r="AJ65" s="98" t="str">
        <f t="shared" si="93"/>
        <v/>
      </c>
      <c r="AK65" s="98" t="str">
        <f t="shared" si="94"/>
        <v/>
      </c>
      <c r="AL65" s="98" t="str">
        <f t="shared" si="95"/>
        <v/>
      </c>
      <c r="AM65" s="98" t="str">
        <f t="shared" si="96"/>
        <v/>
      </c>
      <c r="AN65" s="98" t="str">
        <f t="shared" si="97"/>
        <v/>
      </c>
      <c r="AO65" s="98" t="str">
        <f t="shared" si="98"/>
        <v/>
      </c>
      <c r="AP65" s="98" t="str">
        <f t="shared" si="99"/>
        <v/>
      </c>
      <c r="AQ65" s="98" t="str">
        <f t="shared" si="100"/>
        <v/>
      </c>
      <c r="AR65" s="98" t="str">
        <f t="shared" si="101"/>
        <v/>
      </c>
      <c r="AS65" s="98" t="str">
        <f t="shared" si="102"/>
        <v/>
      </c>
      <c r="AT65" s="98" t="str">
        <f t="shared" si="103"/>
        <v/>
      </c>
      <c r="AU65" s="98" t="str">
        <f t="shared" si="104"/>
        <v/>
      </c>
      <c r="AV65" s="98" t="str">
        <f t="shared" si="105"/>
        <v/>
      </c>
      <c r="AW65" s="98" t="str">
        <f t="shared" si="106"/>
        <v/>
      </c>
      <c r="AX65" s="98" t="str">
        <f t="shared" si="107"/>
        <v/>
      </c>
      <c r="AY65" s="98" t="str">
        <f t="shared" si="108"/>
        <v/>
      </c>
      <c r="AZ65" s="98" t="str">
        <f t="shared" si="109"/>
        <v/>
      </c>
      <c r="BA65" s="98" t="str">
        <f t="shared" si="110"/>
        <v/>
      </c>
      <c r="BB65" s="98" t="str">
        <f t="shared" si="111"/>
        <v/>
      </c>
      <c r="BC65" s="98" t="str">
        <f t="shared" si="112"/>
        <v/>
      </c>
      <c r="BD65" s="98" t="str">
        <f t="shared" si="113"/>
        <v/>
      </c>
      <c r="BE65" s="98" t="str">
        <f t="shared" si="114"/>
        <v/>
      </c>
      <c r="BF65" s="98" t="str">
        <f t="shared" si="115"/>
        <v/>
      </c>
      <c r="BG65" s="98" t="str">
        <f t="shared" si="116"/>
        <v/>
      </c>
      <c r="BH65" s="98" t="str">
        <f t="shared" si="117"/>
        <v/>
      </c>
      <c r="BI65" s="98" t="str">
        <f t="shared" si="118"/>
        <v/>
      </c>
      <c r="BJ65" s="98" t="str">
        <f t="shared" si="119"/>
        <v/>
      </c>
      <c r="BK65" s="98" t="str">
        <f t="shared" si="120"/>
        <v/>
      </c>
      <c r="BL65" s="98" t="str">
        <f t="shared" si="121"/>
        <v/>
      </c>
      <c r="BM65" s="98" t="str">
        <f t="shared" si="122"/>
        <v/>
      </c>
      <c r="BN65" s="98" t="str">
        <f t="shared" si="123"/>
        <v/>
      </c>
      <c r="BO65" s="98" t="str">
        <f t="shared" si="124"/>
        <v/>
      </c>
      <c r="BP65" s="98" t="str">
        <f t="shared" si="125"/>
        <v/>
      </c>
      <c r="BQ65" s="98" t="str">
        <f t="shared" si="126"/>
        <v/>
      </c>
      <c r="BR65" s="98" t="str">
        <f t="shared" si="127"/>
        <v/>
      </c>
      <c r="BS65" s="98" t="str">
        <f t="shared" si="128"/>
        <v/>
      </c>
      <c r="BT65" s="98" t="str">
        <f t="shared" si="129"/>
        <v/>
      </c>
      <c r="BU65" s="98" t="str">
        <f t="shared" si="130"/>
        <v/>
      </c>
      <c r="BV65" s="98" t="str">
        <f t="shared" si="131"/>
        <v/>
      </c>
      <c r="BW65" s="98" t="str">
        <f t="shared" si="132"/>
        <v/>
      </c>
      <c r="BX65" s="98" t="str">
        <f t="shared" si="133"/>
        <v/>
      </c>
      <c r="BY65" s="98" t="str">
        <f t="shared" si="134"/>
        <v/>
      </c>
      <c r="BZ65" s="98" t="str">
        <f t="shared" si="135"/>
        <v/>
      </c>
      <c r="CA65" s="98" t="str">
        <f t="shared" si="136"/>
        <v/>
      </c>
      <c r="CB65" s="98" t="str">
        <f t="shared" si="137"/>
        <v/>
      </c>
      <c r="CC65" s="98" t="str">
        <f t="shared" si="138"/>
        <v/>
      </c>
      <c r="CD65" s="98" t="str">
        <f t="shared" si="139"/>
        <v/>
      </c>
      <c r="CE65" s="98" t="str">
        <f t="shared" si="140"/>
        <v/>
      </c>
      <c r="CF65" s="98" t="str">
        <f t="shared" si="141"/>
        <v/>
      </c>
      <c r="CG65" s="98" t="str">
        <f t="shared" si="142"/>
        <v/>
      </c>
      <c r="CH65" s="98" t="str">
        <f t="shared" si="346"/>
        <v/>
      </c>
      <c r="CI65" s="98" t="str">
        <f t="shared" si="347"/>
        <v/>
      </c>
      <c r="CJ65" s="98" t="str">
        <f t="shared" si="348"/>
        <v/>
      </c>
      <c r="CK65" s="98" t="str">
        <f t="shared" si="349"/>
        <v/>
      </c>
      <c r="CL65" s="98" t="str">
        <f t="shared" si="350"/>
        <v/>
      </c>
      <c r="CM65" s="98" t="str">
        <f t="shared" si="351"/>
        <v/>
      </c>
      <c r="CN65" s="98" t="str">
        <f t="shared" si="143"/>
        <v/>
      </c>
      <c r="CO65" s="98" t="str">
        <f t="shared" si="144"/>
        <v/>
      </c>
      <c r="CP65" s="98" t="str">
        <f t="shared" si="145"/>
        <v/>
      </c>
      <c r="CQ65" s="98" t="str">
        <f t="shared" si="146"/>
        <v/>
      </c>
      <c r="CR65" s="98" t="str">
        <f t="shared" si="147"/>
        <v/>
      </c>
      <c r="CS65" s="98" t="str">
        <f t="shared" si="148"/>
        <v/>
      </c>
      <c r="CT65" s="98" t="str">
        <f t="shared" si="149"/>
        <v/>
      </c>
      <c r="CU65" s="98" t="str">
        <f t="shared" si="150"/>
        <v/>
      </c>
      <c r="CV65" s="98" t="str">
        <f t="shared" si="151"/>
        <v/>
      </c>
      <c r="CW65" s="98" t="str">
        <f t="shared" si="152"/>
        <v/>
      </c>
      <c r="CX65" s="98" t="str">
        <f t="shared" si="153"/>
        <v/>
      </c>
      <c r="CY65" s="98" t="str">
        <f t="shared" si="154"/>
        <v/>
      </c>
      <c r="CZ65" s="98" t="str">
        <f t="shared" si="155"/>
        <v/>
      </c>
      <c r="DA65" s="98" t="str">
        <f t="shared" si="156"/>
        <v/>
      </c>
      <c r="DB65" s="98" t="str">
        <f t="shared" si="157"/>
        <v/>
      </c>
      <c r="DC65" s="98" t="str">
        <f t="shared" si="158"/>
        <v/>
      </c>
      <c r="DD65" s="98" t="str">
        <f t="shared" si="159"/>
        <v/>
      </c>
      <c r="DE65" s="98" t="str">
        <f t="shared" si="160"/>
        <v/>
      </c>
      <c r="DF65" s="98" t="str">
        <f t="shared" si="161"/>
        <v/>
      </c>
      <c r="DG65" s="98" t="str">
        <f t="shared" si="162"/>
        <v/>
      </c>
      <c r="DH65" s="98" t="str">
        <f t="shared" si="163"/>
        <v/>
      </c>
      <c r="DI65" s="98" t="str">
        <f t="shared" si="164"/>
        <v/>
      </c>
      <c r="DJ65" s="98" t="str">
        <f t="shared" si="165"/>
        <v/>
      </c>
      <c r="DK65" s="98" t="str">
        <f t="shared" si="166"/>
        <v/>
      </c>
      <c r="DL65" s="98" t="str">
        <f t="shared" si="167"/>
        <v/>
      </c>
      <c r="DM65" s="98" t="str">
        <f t="shared" si="168"/>
        <v/>
      </c>
      <c r="DN65" s="98" t="str">
        <f t="shared" si="169"/>
        <v/>
      </c>
    </row>
    <row r="66" spans="1:118" ht="13.5" customHeight="1">
      <c r="A66" s="1397">
        <f t="shared" si="83"/>
        <v>57</v>
      </c>
      <c r="B66" s="1398"/>
      <c r="C66" s="1399"/>
      <c r="D66" s="1400"/>
      <c r="E66" s="1401"/>
      <c r="F66" s="427"/>
      <c r="G66" s="1395"/>
      <c r="H66" s="1396"/>
      <c r="I66" s="1395"/>
      <c r="J66" s="1396"/>
      <c r="K66" s="1399"/>
      <c r="L66" s="1401"/>
      <c r="M66" s="1399"/>
      <c r="N66" s="1401"/>
      <c r="O66" s="1406"/>
      <c r="P66" s="1407"/>
      <c r="Q66" s="1399"/>
      <c r="R66" s="1401"/>
      <c r="S66" s="1402"/>
      <c r="T66" s="1474"/>
      <c r="U66" s="1404" t="str">
        <f t="shared" si="84"/>
        <v/>
      </c>
      <c r="V66" s="1405"/>
      <c r="W66" s="1405"/>
      <c r="X66" s="1405"/>
      <c r="Y66" s="1405"/>
      <c r="Z66" s="1405"/>
      <c r="AA66" s="98" t="str">
        <f t="shared" si="0"/>
        <v/>
      </c>
      <c r="AB66" s="94" t="str">
        <f t="shared" si="85"/>
        <v/>
      </c>
      <c r="AC66" s="94" t="str">
        <f t="shared" si="86"/>
        <v/>
      </c>
      <c r="AD66" s="94" t="str">
        <f t="shared" si="87"/>
        <v/>
      </c>
      <c r="AE66" s="98" t="str">
        <f t="shared" si="88"/>
        <v>○</v>
      </c>
      <c r="AF66" s="98" t="str">
        <f t="shared" si="89"/>
        <v/>
      </c>
      <c r="AG66" s="98" t="str">
        <f t="shared" si="90"/>
        <v/>
      </c>
      <c r="AH66" s="98" t="str">
        <f t="shared" si="91"/>
        <v/>
      </c>
      <c r="AI66" s="98" t="str">
        <f t="shared" si="92"/>
        <v/>
      </c>
      <c r="AJ66" s="98" t="str">
        <f t="shared" si="93"/>
        <v/>
      </c>
      <c r="AK66" s="98" t="str">
        <f t="shared" si="94"/>
        <v/>
      </c>
      <c r="AL66" s="98" t="str">
        <f t="shared" si="95"/>
        <v/>
      </c>
      <c r="AM66" s="98" t="str">
        <f t="shared" si="96"/>
        <v/>
      </c>
      <c r="AN66" s="98" t="str">
        <f t="shared" si="97"/>
        <v/>
      </c>
      <c r="AO66" s="98" t="str">
        <f t="shared" si="98"/>
        <v/>
      </c>
      <c r="AP66" s="98" t="str">
        <f t="shared" si="99"/>
        <v/>
      </c>
      <c r="AQ66" s="98" t="str">
        <f t="shared" si="100"/>
        <v/>
      </c>
      <c r="AR66" s="98" t="str">
        <f t="shared" si="101"/>
        <v/>
      </c>
      <c r="AS66" s="98" t="str">
        <f t="shared" si="102"/>
        <v/>
      </c>
      <c r="AT66" s="98" t="str">
        <f t="shared" si="103"/>
        <v/>
      </c>
      <c r="AU66" s="98" t="str">
        <f t="shared" si="104"/>
        <v/>
      </c>
      <c r="AV66" s="98" t="str">
        <f t="shared" si="105"/>
        <v/>
      </c>
      <c r="AW66" s="98" t="str">
        <f t="shared" si="106"/>
        <v/>
      </c>
      <c r="AX66" s="98" t="str">
        <f t="shared" si="107"/>
        <v/>
      </c>
      <c r="AY66" s="98" t="str">
        <f t="shared" si="108"/>
        <v/>
      </c>
      <c r="AZ66" s="98" t="str">
        <f t="shared" si="109"/>
        <v/>
      </c>
      <c r="BA66" s="98" t="str">
        <f t="shared" si="110"/>
        <v/>
      </c>
      <c r="BB66" s="98" t="str">
        <f t="shared" si="111"/>
        <v/>
      </c>
      <c r="BC66" s="98" t="str">
        <f t="shared" si="112"/>
        <v/>
      </c>
      <c r="BD66" s="98" t="str">
        <f t="shared" si="113"/>
        <v/>
      </c>
      <c r="BE66" s="98" t="str">
        <f t="shared" si="114"/>
        <v/>
      </c>
      <c r="BF66" s="98" t="str">
        <f t="shared" si="115"/>
        <v/>
      </c>
      <c r="BG66" s="98" t="str">
        <f t="shared" si="116"/>
        <v/>
      </c>
      <c r="BH66" s="98" t="str">
        <f t="shared" si="117"/>
        <v/>
      </c>
      <c r="BI66" s="98" t="str">
        <f t="shared" si="118"/>
        <v/>
      </c>
      <c r="BJ66" s="98" t="str">
        <f t="shared" si="119"/>
        <v/>
      </c>
      <c r="BK66" s="98" t="str">
        <f t="shared" si="120"/>
        <v/>
      </c>
      <c r="BL66" s="98" t="str">
        <f t="shared" si="121"/>
        <v/>
      </c>
      <c r="BM66" s="98" t="str">
        <f t="shared" si="122"/>
        <v/>
      </c>
      <c r="BN66" s="98" t="str">
        <f t="shared" si="123"/>
        <v/>
      </c>
      <c r="BO66" s="98" t="str">
        <f t="shared" si="124"/>
        <v/>
      </c>
      <c r="BP66" s="98" t="str">
        <f t="shared" si="125"/>
        <v/>
      </c>
      <c r="BQ66" s="98" t="str">
        <f t="shared" si="126"/>
        <v/>
      </c>
      <c r="BR66" s="98" t="str">
        <f t="shared" si="127"/>
        <v/>
      </c>
      <c r="BS66" s="98" t="str">
        <f t="shared" si="128"/>
        <v/>
      </c>
      <c r="BT66" s="98" t="str">
        <f t="shared" si="129"/>
        <v/>
      </c>
      <c r="BU66" s="98" t="str">
        <f t="shared" si="130"/>
        <v/>
      </c>
      <c r="BV66" s="98" t="str">
        <f t="shared" si="131"/>
        <v/>
      </c>
      <c r="BW66" s="98" t="str">
        <f t="shared" si="132"/>
        <v/>
      </c>
      <c r="BX66" s="98" t="str">
        <f t="shared" si="133"/>
        <v/>
      </c>
      <c r="BY66" s="98" t="str">
        <f t="shared" si="134"/>
        <v/>
      </c>
      <c r="BZ66" s="98" t="str">
        <f t="shared" si="135"/>
        <v/>
      </c>
      <c r="CA66" s="98" t="str">
        <f t="shared" si="136"/>
        <v/>
      </c>
      <c r="CB66" s="98" t="str">
        <f t="shared" si="137"/>
        <v/>
      </c>
      <c r="CC66" s="98" t="str">
        <f t="shared" si="138"/>
        <v/>
      </c>
      <c r="CD66" s="98" t="str">
        <f t="shared" si="139"/>
        <v/>
      </c>
      <c r="CE66" s="98" t="str">
        <f t="shared" si="140"/>
        <v/>
      </c>
      <c r="CF66" s="98" t="str">
        <f t="shared" si="141"/>
        <v/>
      </c>
      <c r="CG66" s="98" t="str">
        <f t="shared" si="142"/>
        <v/>
      </c>
      <c r="CH66" s="98" t="str">
        <f t="shared" si="346"/>
        <v/>
      </c>
      <c r="CI66" s="98" t="str">
        <f t="shared" si="347"/>
        <v/>
      </c>
      <c r="CJ66" s="98" t="str">
        <f t="shared" si="348"/>
        <v/>
      </c>
      <c r="CK66" s="98" t="str">
        <f t="shared" si="349"/>
        <v/>
      </c>
      <c r="CL66" s="98" t="str">
        <f t="shared" si="350"/>
        <v/>
      </c>
      <c r="CM66" s="98" t="str">
        <f t="shared" si="351"/>
        <v/>
      </c>
      <c r="CN66" s="98" t="str">
        <f t="shared" si="143"/>
        <v/>
      </c>
      <c r="CO66" s="98" t="str">
        <f t="shared" si="144"/>
        <v/>
      </c>
      <c r="CP66" s="98" t="str">
        <f t="shared" si="145"/>
        <v/>
      </c>
      <c r="CQ66" s="98" t="str">
        <f t="shared" si="146"/>
        <v/>
      </c>
      <c r="CR66" s="98" t="str">
        <f t="shared" si="147"/>
        <v/>
      </c>
      <c r="CS66" s="98" t="str">
        <f t="shared" si="148"/>
        <v/>
      </c>
      <c r="CT66" s="98" t="str">
        <f t="shared" si="149"/>
        <v/>
      </c>
      <c r="CU66" s="98" t="str">
        <f t="shared" si="150"/>
        <v/>
      </c>
      <c r="CV66" s="98" t="str">
        <f t="shared" si="151"/>
        <v/>
      </c>
      <c r="CW66" s="98" t="str">
        <f t="shared" si="152"/>
        <v/>
      </c>
      <c r="CX66" s="98" t="str">
        <f t="shared" si="153"/>
        <v/>
      </c>
      <c r="CY66" s="98" t="str">
        <f t="shared" si="154"/>
        <v/>
      </c>
      <c r="CZ66" s="98" t="str">
        <f t="shared" si="155"/>
        <v/>
      </c>
      <c r="DA66" s="98" t="str">
        <f t="shared" si="156"/>
        <v/>
      </c>
      <c r="DB66" s="98" t="str">
        <f t="shared" si="157"/>
        <v/>
      </c>
      <c r="DC66" s="98" t="str">
        <f t="shared" si="158"/>
        <v/>
      </c>
      <c r="DD66" s="98" t="str">
        <f t="shared" si="159"/>
        <v/>
      </c>
      <c r="DE66" s="98" t="str">
        <f t="shared" si="160"/>
        <v/>
      </c>
      <c r="DF66" s="98" t="str">
        <f t="shared" si="161"/>
        <v/>
      </c>
      <c r="DG66" s="98" t="str">
        <f t="shared" si="162"/>
        <v/>
      </c>
      <c r="DH66" s="98" t="str">
        <f t="shared" si="163"/>
        <v/>
      </c>
      <c r="DI66" s="98" t="str">
        <f t="shared" si="164"/>
        <v/>
      </c>
      <c r="DJ66" s="98" t="str">
        <f t="shared" si="165"/>
        <v/>
      </c>
      <c r="DK66" s="98" t="str">
        <f t="shared" si="166"/>
        <v/>
      </c>
      <c r="DL66" s="98" t="str">
        <f t="shared" si="167"/>
        <v/>
      </c>
      <c r="DM66" s="98" t="str">
        <f t="shared" si="168"/>
        <v/>
      </c>
      <c r="DN66" s="98" t="str">
        <f t="shared" si="169"/>
        <v/>
      </c>
    </row>
    <row r="67" spans="1:118" ht="13.5" customHeight="1">
      <c r="A67" s="1397">
        <f t="shared" si="83"/>
        <v>58</v>
      </c>
      <c r="B67" s="1398"/>
      <c r="C67" s="1399"/>
      <c r="D67" s="1400"/>
      <c r="E67" s="1401"/>
      <c r="F67" s="427"/>
      <c r="G67" s="1395"/>
      <c r="H67" s="1396"/>
      <c r="I67" s="1395"/>
      <c r="J67" s="1396"/>
      <c r="K67" s="1399"/>
      <c r="L67" s="1401"/>
      <c r="M67" s="1399"/>
      <c r="N67" s="1401"/>
      <c r="O67" s="1406"/>
      <c r="P67" s="1407"/>
      <c r="Q67" s="1399"/>
      <c r="R67" s="1401"/>
      <c r="S67" s="1402"/>
      <c r="T67" s="1474"/>
      <c r="U67" s="1404" t="str">
        <f t="shared" si="84"/>
        <v/>
      </c>
      <c r="V67" s="1405"/>
      <c r="W67" s="1405"/>
      <c r="X67" s="1405"/>
      <c r="Y67" s="1405"/>
      <c r="Z67" s="1405"/>
      <c r="AA67" s="98" t="str">
        <f t="shared" si="0"/>
        <v/>
      </c>
      <c r="AB67" s="94" t="str">
        <f t="shared" si="85"/>
        <v/>
      </c>
      <c r="AC67" s="94" t="str">
        <f t="shared" si="86"/>
        <v/>
      </c>
      <c r="AD67" s="94" t="str">
        <f t="shared" si="87"/>
        <v/>
      </c>
      <c r="AE67" s="98" t="str">
        <f t="shared" si="88"/>
        <v>○</v>
      </c>
      <c r="AF67" s="98" t="str">
        <f t="shared" si="89"/>
        <v/>
      </c>
      <c r="AG67" s="98" t="str">
        <f t="shared" si="90"/>
        <v/>
      </c>
      <c r="AH67" s="98" t="str">
        <f t="shared" si="91"/>
        <v/>
      </c>
      <c r="AI67" s="98" t="str">
        <f t="shared" si="92"/>
        <v/>
      </c>
      <c r="AJ67" s="98" t="str">
        <f t="shared" si="93"/>
        <v/>
      </c>
      <c r="AK67" s="98" t="str">
        <f t="shared" si="94"/>
        <v/>
      </c>
      <c r="AL67" s="98" t="str">
        <f t="shared" si="95"/>
        <v/>
      </c>
      <c r="AM67" s="98" t="str">
        <f t="shared" si="96"/>
        <v/>
      </c>
      <c r="AN67" s="98" t="str">
        <f t="shared" si="97"/>
        <v/>
      </c>
      <c r="AO67" s="98" t="str">
        <f t="shared" si="98"/>
        <v/>
      </c>
      <c r="AP67" s="98" t="str">
        <f t="shared" si="99"/>
        <v/>
      </c>
      <c r="AQ67" s="98" t="str">
        <f t="shared" si="100"/>
        <v/>
      </c>
      <c r="AR67" s="98" t="str">
        <f t="shared" si="101"/>
        <v/>
      </c>
      <c r="AS67" s="98" t="str">
        <f t="shared" si="102"/>
        <v/>
      </c>
      <c r="AT67" s="98" t="str">
        <f t="shared" si="103"/>
        <v/>
      </c>
      <c r="AU67" s="98" t="str">
        <f t="shared" si="104"/>
        <v/>
      </c>
      <c r="AV67" s="98" t="str">
        <f t="shared" si="105"/>
        <v/>
      </c>
      <c r="AW67" s="98" t="str">
        <f t="shared" si="106"/>
        <v/>
      </c>
      <c r="AX67" s="98" t="str">
        <f t="shared" si="107"/>
        <v/>
      </c>
      <c r="AY67" s="98" t="str">
        <f t="shared" si="108"/>
        <v/>
      </c>
      <c r="AZ67" s="98" t="str">
        <f t="shared" si="109"/>
        <v/>
      </c>
      <c r="BA67" s="98" t="str">
        <f t="shared" si="110"/>
        <v/>
      </c>
      <c r="BB67" s="98" t="str">
        <f t="shared" si="111"/>
        <v/>
      </c>
      <c r="BC67" s="98" t="str">
        <f t="shared" si="112"/>
        <v/>
      </c>
      <c r="BD67" s="98" t="str">
        <f t="shared" si="113"/>
        <v/>
      </c>
      <c r="BE67" s="98" t="str">
        <f t="shared" si="114"/>
        <v/>
      </c>
      <c r="BF67" s="98" t="str">
        <f t="shared" si="115"/>
        <v/>
      </c>
      <c r="BG67" s="98" t="str">
        <f t="shared" si="116"/>
        <v/>
      </c>
      <c r="BH67" s="98" t="str">
        <f t="shared" si="117"/>
        <v/>
      </c>
      <c r="BI67" s="98" t="str">
        <f t="shared" si="118"/>
        <v/>
      </c>
      <c r="BJ67" s="98" t="str">
        <f t="shared" si="119"/>
        <v/>
      </c>
      <c r="BK67" s="98" t="str">
        <f t="shared" si="120"/>
        <v/>
      </c>
      <c r="BL67" s="98" t="str">
        <f t="shared" si="121"/>
        <v/>
      </c>
      <c r="BM67" s="98" t="str">
        <f t="shared" si="122"/>
        <v/>
      </c>
      <c r="BN67" s="98" t="str">
        <f t="shared" si="123"/>
        <v/>
      </c>
      <c r="BO67" s="98" t="str">
        <f t="shared" si="124"/>
        <v/>
      </c>
      <c r="BP67" s="98" t="str">
        <f t="shared" si="125"/>
        <v/>
      </c>
      <c r="BQ67" s="98" t="str">
        <f t="shared" si="126"/>
        <v/>
      </c>
      <c r="BR67" s="98" t="str">
        <f t="shared" si="127"/>
        <v/>
      </c>
      <c r="BS67" s="98" t="str">
        <f t="shared" si="128"/>
        <v/>
      </c>
      <c r="BT67" s="98" t="str">
        <f t="shared" si="129"/>
        <v/>
      </c>
      <c r="BU67" s="98" t="str">
        <f t="shared" si="130"/>
        <v/>
      </c>
      <c r="BV67" s="98" t="str">
        <f t="shared" si="131"/>
        <v/>
      </c>
      <c r="BW67" s="98" t="str">
        <f t="shared" si="132"/>
        <v/>
      </c>
      <c r="BX67" s="98" t="str">
        <f t="shared" si="133"/>
        <v/>
      </c>
      <c r="BY67" s="98" t="str">
        <f t="shared" si="134"/>
        <v/>
      </c>
      <c r="BZ67" s="98" t="str">
        <f t="shared" si="135"/>
        <v/>
      </c>
      <c r="CA67" s="98" t="str">
        <f t="shared" si="136"/>
        <v/>
      </c>
      <c r="CB67" s="98" t="str">
        <f t="shared" si="137"/>
        <v/>
      </c>
      <c r="CC67" s="98" t="str">
        <f t="shared" si="138"/>
        <v/>
      </c>
      <c r="CD67" s="98" t="str">
        <f t="shared" si="139"/>
        <v/>
      </c>
      <c r="CE67" s="98" t="str">
        <f t="shared" si="140"/>
        <v/>
      </c>
      <c r="CF67" s="98" t="str">
        <f t="shared" si="141"/>
        <v/>
      </c>
      <c r="CG67" s="98" t="str">
        <f t="shared" si="142"/>
        <v/>
      </c>
      <c r="CH67" s="98" t="str">
        <f t="shared" si="346"/>
        <v/>
      </c>
      <c r="CI67" s="98" t="str">
        <f t="shared" si="347"/>
        <v/>
      </c>
      <c r="CJ67" s="98" t="str">
        <f t="shared" si="348"/>
        <v/>
      </c>
      <c r="CK67" s="98" t="str">
        <f t="shared" si="349"/>
        <v/>
      </c>
      <c r="CL67" s="98" t="str">
        <f t="shared" si="350"/>
        <v/>
      </c>
      <c r="CM67" s="98" t="str">
        <f t="shared" si="351"/>
        <v/>
      </c>
      <c r="CN67" s="98" t="str">
        <f t="shared" si="143"/>
        <v/>
      </c>
      <c r="CO67" s="98" t="str">
        <f t="shared" si="144"/>
        <v/>
      </c>
      <c r="CP67" s="98" t="str">
        <f t="shared" si="145"/>
        <v/>
      </c>
      <c r="CQ67" s="98" t="str">
        <f t="shared" si="146"/>
        <v/>
      </c>
      <c r="CR67" s="98" t="str">
        <f t="shared" si="147"/>
        <v/>
      </c>
      <c r="CS67" s="98" t="str">
        <f t="shared" si="148"/>
        <v/>
      </c>
      <c r="CT67" s="98" t="str">
        <f t="shared" si="149"/>
        <v/>
      </c>
      <c r="CU67" s="98" t="str">
        <f t="shared" si="150"/>
        <v/>
      </c>
      <c r="CV67" s="98" t="str">
        <f t="shared" si="151"/>
        <v/>
      </c>
      <c r="CW67" s="98" t="str">
        <f t="shared" si="152"/>
        <v/>
      </c>
      <c r="CX67" s="98" t="str">
        <f t="shared" si="153"/>
        <v/>
      </c>
      <c r="CY67" s="98" t="str">
        <f t="shared" si="154"/>
        <v/>
      </c>
      <c r="CZ67" s="98" t="str">
        <f t="shared" si="155"/>
        <v/>
      </c>
      <c r="DA67" s="98" t="str">
        <f t="shared" si="156"/>
        <v/>
      </c>
      <c r="DB67" s="98" t="str">
        <f t="shared" si="157"/>
        <v/>
      </c>
      <c r="DC67" s="98" t="str">
        <f t="shared" si="158"/>
        <v/>
      </c>
      <c r="DD67" s="98" t="str">
        <f t="shared" si="159"/>
        <v/>
      </c>
      <c r="DE67" s="98" t="str">
        <f t="shared" si="160"/>
        <v/>
      </c>
      <c r="DF67" s="98" t="str">
        <f t="shared" si="161"/>
        <v/>
      </c>
      <c r="DG67" s="98" t="str">
        <f t="shared" si="162"/>
        <v/>
      </c>
      <c r="DH67" s="98" t="str">
        <f t="shared" si="163"/>
        <v/>
      </c>
      <c r="DI67" s="98" t="str">
        <f t="shared" si="164"/>
        <v/>
      </c>
      <c r="DJ67" s="98" t="str">
        <f t="shared" si="165"/>
        <v/>
      </c>
      <c r="DK67" s="98" t="str">
        <f t="shared" si="166"/>
        <v/>
      </c>
      <c r="DL67" s="98" t="str">
        <f t="shared" si="167"/>
        <v/>
      </c>
      <c r="DM67" s="98" t="str">
        <f t="shared" si="168"/>
        <v/>
      </c>
      <c r="DN67" s="98" t="str">
        <f t="shared" si="169"/>
        <v/>
      </c>
    </row>
    <row r="68" spans="1:118" ht="13.5" customHeight="1">
      <c r="A68" s="1397">
        <f t="shared" si="83"/>
        <v>59</v>
      </c>
      <c r="B68" s="1398"/>
      <c r="C68" s="1399"/>
      <c r="D68" s="1400"/>
      <c r="E68" s="1401"/>
      <c r="F68" s="427"/>
      <c r="G68" s="1395"/>
      <c r="H68" s="1396"/>
      <c r="I68" s="1395"/>
      <c r="J68" s="1396"/>
      <c r="K68" s="1399"/>
      <c r="L68" s="1401"/>
      <c r="M68" s="1399"/>
      <c r="N68" s="1401"/>
      <c r="O68" s="1406"/>
      <c r="P68" s="1407"/>
      <c r="Q68" s="1399"/>
      <c r="R68" s="1401"/>
      <c r="S68" s="1402"/>
      <c r="T68" s="1474"/>
      <c r="U68" s="1404" t="str">
        <f t="shared" si="84"/>
        <v/>
      </c>
      <c r="V68" s="1405"/>
      <c r="W68" s="1405"/>
      <c r="X68" s="1405"/>
      <c r="Y68" s="1405"/>
      <c r="Z68" s="1405"/>
      <c r="AA68" s="98" t="str">
        <f t="shared" si="0"/>
        <v/>
      </c>
      <c r="AB68" s="94" t="str">
        <f t="shared" si="85"/>
        <v/>
      </c>
      <c r="AC68" s="94" t="str">
        <f t="shared" si="86"/>
        <v/>
      </c>
      <c r="AD68" s="94" t="str">
        <f t="shared" si="87"/>
        <v/>
      </c>
      <c r="AE68" s="98" t="str">
        <f t="shared" si="88"/>
        <v>○</v>
      </c>
      <c r="AF68" s="98" t="str">
        <f t="shared" si="89"/>
        <v/>
      </c>
      <c r="AG68" s="98" t="str">
        <f t="shared" si="90"/>
        <v/>
      </c>
      <c r="AH68" s="98" t="str">
        <f t="shared" si="91"/>
        <v/>
      </c>
      <c r="AI68" s="98" t="str">
        <f t="shared" si="92"/>
        <v/>
      </c>
      <c r="AJ68" s="98" t="str">
        <f t="shared" si="93"/>
        <v/>
      </c>
      <c r="AK68" s="98" t="str">
        <f t="shared" si="94"/>
        <v/>
      </c>
      <c r="AL68" s="98" t="str">
        <f t="shared" si="95"/>
        <v/>
      </c>
      <c r="AM68" s="98" t="str">
        <f t="shared" si="96"/>
        <v/>
      </c>
      <c r="AN68" s="98" t="str">
        <f t="shared" si="97"/>
        <v/>
      </c>
      <c r="AO68" s="98" t="str">
        <f t="shared" si="98"/>
        <v/>
      </c>
      <c r="AP68" s="98" t="str">
        <f t="shared" si="99"/>
        <v/>
      </c>
      <c r="AQ68" s="98" t="str">
        <f t="shared" si="100"/>
        <v/>
      </c>
      <c r="AR68" s="98" t="str">
        <f t="shared" si="101"/>
        <v/>
      </c>
      <c r="AS68" s="98" t="str">
        <f t="shared" si="102"/>
        <v/>
      </c>
      <c r="AT68" s="98" t="str">
        <f t="shared" si="103"/>
        <v/>
      </c>
      <c r="AU68" s="98" t="str">
        <f t="shared" si="104"/>
        <v/>
      </c>
      <c r="AV68" s="98" t="str">
        <f t="shared" si="105"/>
        <v/>
      </c>
      <c r="AW68" s="98" t="str">
        <f t="shared" si="106"/>
        <v/>
      </c>
      <c r="AX68" s="98" t="str">
        <f t="shared" si="107"/>
        <v/>
      </c>
      <c r="AY68" s="98" t="str">
        <f t="shared" si="108"/>
        <v/>
      </c>
      <c r="AZ68" s="98" t="str">
        <f t="shared" si="109"/>
        <v/>
      </c>
      <c r="BA68" s="98" t="str">
        <f t="shared" si="110"/>
        <v/>
      </c>
      <c r="BB68" s="98" t="str">
        <f t="shared" si="111"/>
        <v/>
      </c>
      <c r="BC68" s="98" t="str">
        <f t="shared" si="112"/>
        <v/>
      </c>
      <c r="BD68" s="98" t="str">
        <f t="shared" si="113"/>
        <v/>
      </c>
      <c r="BE68" s="98" t="str">
        <f t="shared" si="114"/>
        <v/>
      </c>
      <c r="BF68" s="98" t="str">
        <f t="shared" si="115"/>
        <v/>
      </c>
      <c r="BG68" s="98" t="str">
        <f t="shared" si="116"/>
        <v/>
      </c>
      <c r="BH68" s="98" t="str">
        <f t="shared" si="117"/>
        <v/>
      </c>
      <c r="BI68" s="98" t="str">
        <f t="shared" si="118"/>
        <v/>
      </c>
      <c r="BJ68" s="98" t="str">
        <f t="shared" si="119"/>
        <v/>
      </c>
      <c r="BK68" s="98" t="str">
        <f t="shared" si="120"/>
        <v/>
      </c>
      <c r="BL68" s="98" t="str">
        <f t="shared" si="121"/>
        <v/>
      </c>
      <c r="BM68" s="98" t="str">
        <f t="shared" si="122"/>
        <v/>
      </c>
      <c r="BN68" s="98" t="str">
        <f t="shared" si="123"/>
        <v/>
      </c>
      <c r="BO68" s="98" t="str">
        <f t="shared" si="124"/>
        <v/>
      </c>
      <c r="BP68" s="98" t="str">
        <f t="shared" si="125"/>
        <v/>
      </c>
      <c r="BQ68" s="98" t="str">
        <f t="shared" si="126"/>
        <v/>
      </c>
      <c r="BR68" s="98" t="str">
        <f t="shared" si="127"/>
        <v/>
      </c>
      <c r="BS68" s="98" t="str">
        <f t="shared" si="128"/>
        <v/>
      </c>
      <c r="BT68" s="98" t="str">
        <f t="shared" si="129"/>
        <v/>
      </c>
      <c r="BU68" s="98" t="str">
        <f t="shared" si="130"/>
        <v/>
      </c>
      <c r="BV68" s="98" t="str">
        <f t="shared" si="131"/>
        <v/>
      </c>
      <c r="BW68" s="98" t="str">
        <f t="shared" si="132"/>
        <v/>
      </c>
      <c r="BX68" s="98" t="str">
        <f t="shared" si="133"/>
        <v/>
      </c>
      <c r="BY68" s="98" t="str">
        <f t="shared" si="134"/>
        <v/>
      </c>
      <c r="BZ68" s="98" t="str">
        <f t="shared" si="135"/>
        <v/>
      </c>
      <c r="CA68" s="98" t="str">
        <f t="shared" si="136"/>
        <v/>
      </c>
      <c r="CB68" s="98" t="str">
        <f t="shared" si="137"/>
        <v/>
      </c>
      <c r="CC68" s="98" t="str">
        <f t="shared" si="138"/>
        <v/>
      </c>
      <c r="CD68" s="98" t="str">
        <f t="shared" si="139"/>
        <v/>
      </c>
      <c r="CE68" s="98" t="str">
        <f t="shared" si="140"/>
        <v/>
      </c>
      <c r="CF68" s="98" t="str">
        <f t="shared" si="141"/>
        <v/>
      </c>
      <c r="CG68" s="98" t="str">
        <f t="shared" si="142"/>
        <v/>
      </c>
      <c r="CH68" s="98" t="str">
        <f t="shared" si="346"/>
        <v/>
      </c>
      <c r="CI68" s="98" t="str">
        <f t="shared" si="347"/>
        <v/>
      </c>
      <c r="CJ68" s="98" t="str">
        <f t="shared" si="348"/>
        <v/>
      </c>
      <c r="CK68" s="98" t="str">
        <f t="shared" si="349"/>
        <v/>
      </c>
      <c r="CL68" s="98" t="str">
        <f t="shared" si="350"/>
        <v/>
      </c>
      <c r="CM68" s="98" t="str">
        <f t="shared" si="351"/>
        <v/>
      </c>
      <c r="CN68" s="98" t="str">
        <f t="shared" si="143"/>
        <v/>
      </c>
      <c r="CO68" s="98" t="str">
        <f t="shared" si="144"/>
        <v/>
      </c>
      <c r="CP68" s="98" t="str">
        <f t="shared" si="145"/>
        <v/>
      </c>
      <c r="CQ68" s="98" t="str">
        <f t="shared" si="146"/>
        <v/>
      </c>
      <c r="CR68" s="98" t="str">
        <f t="shared" si="147"/>
        <v/>
      </c>
      <c r="CS68" s="98" t="str">
        <f t="shared" si="148"/>
        <v/>
      </c>
      <c r="CT68" s="98" t="str">
        <f t="shared" si="149"/>
        <v/>
      </c>
      <c r="CU68" s="98" t="str">
        <f t="shared" si="150"/>
        <v/>
      </c>
      <c r="CV68" s="98" t="str">
        <f t="shared" si="151"/>
        <v/>
      </c>
      <c r="CW68" s="98" t="str">
        <f t="shared" si="152"/>
        <v/>
      </c>
      <c r="CX68" s="98" t="str">
        <f t="shared" si="153"/>
        <v/>
      </c>
      <c r="CY68" s="98" t="str">
        <f t="shared" si="154"/>
        <v/>
      </c>
      <c r="CZ68" s="98" t="str">
        <f t="shared" si="155"/>
        <v/>
      </c>
      <c r="DA68" s="98" t="str">
        <f t="shared" si="156"/>
        <v/>
      </c>
      <c r="DB68" s="98" t="str">
        <f t="shared" si="157"/>
        <v/>
      </c>
      <c r="DC68" s="98" t="str">
        <f t="shared" si="158"/>
        <v/>
      </c>
      <c r="DD68" s="98" t="str">
        <f t="shared" si="159"/>
        <v/>
      </c>
      <c r="DE68" s="98" t="str">
        <f t="shared" si="160"/>
        <v/>
      </c>
      <c r="DF68" s="98" t="str">
        <f t="shared" si="161"/>
        <v/>
      </c>
      <c r="DG68" s="98" t="str">
        <f t="shared" si="162"/>
        <v/>
      </c>
      <c r="DH68" s="98" t="str">
        <f t="shared" si="163"/>
        <v/>
      </c>
      <c r="DI68" s="98" t="str">
        <f t="shared" si="164"/>
        <v/>
      </c>
      <c r="DJ68" s="98" t="str">
        <f t="shared" si="165"/>
        <v/>
      </c>
      <c r="DK68" s="98" t="str">
        <f t="shared" si="166"/>
        <v/>
      </c>
      <c r="DL68" s="98" t="str">
        <f t="shared" si="167"/>
        <v/>
      </c>
      <c r="DM68" s="98" t="str">
        <f t="shared" si="168"/>
        <v/>
      </c>
      <c r="DN68" s="98" t="str">
        <f t="shared" si="169"/>
        <v/>
      </c>
    </row>
    <row r="69" spans="1:118" ht="13.5" customHeight="1">
      <c r="A69" s="1397">
        <f t="shared" si="83"/>
        <v>60</v>
      </c>
      <c r="B69" s="1398"/>
      <c r="C69" s="1399"/>
      <c r="D69" s="1400"/>
      <c r="E69" s="1401"/>
      <c r="F69" s="427"/>
      <c r="G69" s="1395"/>
      <c r="H69" s="1396"/>
      <c r="I69" s="1395"/>
      <c r="J69" s="1396"/>
      <c r="K69" s="1399"/>
      <c r="L69" s="1401"/>
      <c r="M69" s="1399"/>
      <c r="N69" s="1401"/>
      <c r="O69" s="1406"/>
      <c r="P69" s="1407"/>
      <c r="Q69" s="1399"/>
      <c r="R69" s="1401"/>
      <c r="S69" s="1402"/>
      <c r="T69" s="1474"/>
      <c r="U69" s="1404" t="str">
        <f t="shared" si="84"/>
        <v/>
      </c>
      <c r="V69" s="1405"/>
      <c r="W69" s="1405"/>
      <c r="X69" s="1405"/>
      <c r="Y69" s="1405"/>
      <c r="Z69" s="1405"/>
      <c r="AA69" s="98" t="str">
        <f t="shared" si="0"/>
        <v/>
      </c>
      <c r="AB69" s="94" t="str">
        <f t="shared" si="85"/>
        <v/>
      </c>
      <c r="AC69" s="94" t="str">
        <f t="shared" si="86"/>
        <v/>
      </c>
      <c r="AD69" s="94" t="str">
        <f t="shared" si="87"/>
        <v/>
      </c>
      <c r="AE69" s="98" t="str">
        <f t="shared" si="88"/>
        <v>○</v>
      </c>
      <c r="AF69" s="98" t="str">
        <f t="shared" si="89"/>
        <v/>
      </c>
      <c r="AG69" s="98" t="str">
        <f t="shared" si="90"/>
        <v/>
      </c>
      <c r="AH69" s="98" t="str">
        <f t="shared" si="91"/>
        <v/>
      </c>
      <c r="AI69" s="98" t="str">
        <f t="shared" si="92"/>
        <v/>
      </c>
      <c r="AJ69" s="98" t="str">
        <f t="shared" si="93"/>
        <v/>
      </c>
      <c r="AK69" s="98" t="str">
        <f t="shared" si="94"/>
        <v/>
      </c>
      <c r="AL69" s="98" t="str">
        <f t="shared" si="95"/>
        <v/>
      </c>
      <c r="AM69" s="98" t="str">
        <f t="shared" si="96"/>
        <v/>
      </c>
      <c r="AN69" s="98" t="str">
        <f t="shared" si="97"/>
        <v/>
      </c>
      <c r="AO69" s="98" t="str">
        <f t="shared" si="98"/>
        <v/>
      </c>
      <c r="AP69" s="98" t="str">
        <f t="shared" si="99"/>
        <v/>
      </c>
      <c r="AQ69" s="98" t="str">
        <f t="shared" si="100"/>
        <v/>
      </c>
      <c r="AR69" s="98" t="str">
        <f t="shared" si="101"/>
        <v/>
      </c>
      <c r="AS69" s="98" t="str">
        <f t="shared" si="102"/>
        <v/>
      </c>
      <c r="AT69" s="98" t="str">
        <f t="shared" si="103"/>
        <v/>
      </c>
      <c r="AU69" s="98" t="str">
        <f t="shared" si="104"/>
        <v/>
      </c>
      <c r="AV69" s="98" t="str">
        <f t="shared" si="105"/>
        <v/>
      </c>
      <c r="AW69" s="98" t="str">
        <f t="shared" si="106"/>
        <v/>
      </c>
      <c r="AX69" s="98" t="str">
        <f t="shared" si="107"/>
        <v/>
      </c>
      <c r="AY69" s="98" t="str">
        <f t="shared" si="108"/>
        <v/>
      </c>
      <c r="AZ69" s="98" t="str">
        <f t="shared" si="109"/>
        <v/>
      </c>
      <c r="BA69" s="98" t="str">
        <f t="shared" si="110"/>
        <v/>
      </c>
      <c r="BB69" s="98" t="str">
        <f t="shared" si="111"/>
        <v/>
      </c>
      <c r="BC69" s="98" t="str">
        <f t="shared" si="112"/>
        <v/>
      </c>
      <c r="BD69" s="98" t="str">
        <f t="shared" si="113"/>
        <v/>
      </c>
      <c r="BE69" s="98" t="str">
        <f t="shared" si="114"/>
        <v/>
      </c>
      <c r="BF69" s="98" t="str">
        <f t="shared" si="115"/>
        <v/>
      </c>
      <c r="BG69" s="98" t="str">
        <f t="shared" si="116"/>
        <v/>
      </c>
      <c r="BH69" s="98" t="str">
        <f t="shared" si="117"/>
        <v/>
      </c>
      <c r="BI69" s="98" t="str">
        <f t="shared" si="118"/>
        <v/>
      </c>
      <c r="BJ69" s="98" t="str">
        <f t="shared" si="119"/>
        <v/>
      </c>
      <c r="BK69" s="98" t="str">
        <f t="shared" si="120"/>
        <v/>
      </c>
      <c r="BL69" s="98" t="str">
        <f t="shared" si="121"/>
        <v/>
      </c>
      <c r="BM69" s="98" t="str">
        <f t="shared" si="122"/>
        <v/>
      </c>
      <c r="BN69" s="98" t="str">
        <f t="shared" si="123"/>
        <v/>
      </c>
      <c r="BO69" s="98" t="str">
        <f t="shared" si="124"/>
        <v/>
      </c>
      <c r="BP69" s="98" t="str">
        <f t="shared" si="125"/>
        <v/>
      </c>
      <c r="BQ69" s="98" t="str">
        <f t="shared" si="126"/>
        <v/>
      </c>
      <c r="BR69" s="98" t="str">
        <f t="shared" si="127"/>
        <v/>
      </c>
      <c r="BS69" s="98" t="str">
        <f t="shared" si="128"/>
        <v/>
      </c>
      <c r="BT69" s="98" t="str">
        <f t="shared" si="129"/>
        <v/>
      </c>
      <c r="BU69" s="98" t="str">
        <f t="shared" si="130"/>
        <v/>
      </c>
      <c r="BV69" s="98" t="str">
        <f t="shared" si="131"/>
        <v/>
      </c>
      <c r="BW69" s="98" t="str">
        <f t="shared" si="132"/>
        <v/>
      </c>
      <c r="BX69" s="98" t="str">
        <f t="shared" si="133"/>
        <v/>
      </c>
      <c r="BY69" s="98" t="str">
        <f t="shared" si="134"/>
        <v/>
      </c>
      <c r="BZ69" s="98" t="str">
        <f t="shared" si="135"/>
        <v/>
      </c>
      <c r="CA69" s="98" t="str">
        <f t="shared" si="136"/>
        <v/>
      </c>
      <c r="CB69" s="98" t="str">
        <f t="shared" si="137"/>
        <v/>
      </c>
      <c r="CC69" s="98" t="str">
        <f t="shared" si="138"/>
        <v/>
      </c>
      <c r="CD69" s="98" t="str">
        <f t="shared" si="139"/>
        <v/>
      </c>
      <c r="CE69" s="98" t="str">
        <f t="shared" si="140"/>
        <v/>
      </c>
      <c r="CF69" s="98" t="str">
        <f t="shared" si="141"/>
        <v/>
      </c>
      <c r="CG69" s="98" t="str">
        <f t="shared" si="142"/>
        <v/>
      </c>
      <c r="CH69" s="98" t="str">
        <f t="shared" si="346"/>
        <v/>
      </c>
      <c r="CI69" s="98" t="str">
        <f t="shared" si="347"/>
        <v/>
      </c>
      <c r="CJ69" s="98" t="str">
        <f t="shared" si="348"/>
        <v/>
      </c>
      <c r="CK69" s="98" t="str">
        <f t="shared" si="349"/>
        <v/>
      </c>
      <c r="CL69" s="98" t="str">
        <f t="shared" si="350"/>
        <v/>
      </c>
      <c r="CM69" s="98" t="str">
        <f t="shared" si="351"/>
        <v/>
      </c>
      <c r="CN69" s="98" t="str">
        <f t="shared" si="143"/>
        <v/>
      </c>
      <c r="CO69" s="98" t="str">
        <f t="shared" si="144"/>
        <v/>
      </c>
      <c r="CP69" s="98" t="str">
        <f t="shared" si="145"/>
        <v/>
      </c>
      <c r="CQ69" s="98" t="str">
        <f t="shared" si="146"/>
        <v/>
      </c>
      <c r="CR69" s="98" t="str">
        <f t="shared" si="147"/>
        <v/>
      </c>
      <c r="CS69" s="98" t="str">
        <f t="shared" si="148"/>
        <v/>
      </c>
      <c r="CT69" s="98" t="str">
        <f t="shared" si="149"/>
        <v/>
      </c>
      <c r="CU69" s="98" t="str">
        <f t="shared" si="150"/>
        <v/>
      </c>
      <c r="CV69" s="98" t="str">
        <f t="shared" si="151"/>
        <v/>
      </c>
      <c r="CW69" s="98" t="str">
        <f t="shared" si="152"/>
        <v/>
      </c>
      <c r="CX69" s="98" t="str">
        <f t="shared" si="153"/>
        <v/>
      </c>
      <c r="CY69" s="98" t="str">
        <f t="shared" si="154"/>
        <v/>
      </c>
      <c r="CZ69" s="98" t="str">
        <f t="shared" si="155"/>
        <v/>
      </c>
      <c r="DA69" s="98" t="str">
        <f t="shared" si="156"/>
        <v/>
      </c>
      <c r="DB69" s="98" t="str">
        <f t="shared" si="157"/>
        <v/>
      </c>
      <c r="DC69" s="98" t="str">
        <f t="shared" si="158"/>
        <v/>
      </c>
      <c r="DD69" s="98" t="str">
        <f t="shared" si="159"/>
        <v/>
      </c>
      <c r="DE69" s="98" t="str">
        <f t="shared" si="160"/>
        <v/>
      </c>
      <c r="DF69" s="98" t="str">
        <f t="shared" si="161"/>
        <v/>
      </c>
      <c r="DG69" s="98" t="str">
        <f t="shared" si="162"/>
        <v/>
      </c>
      <c r="DH69" s="98" t="str">
        <f t="shared" si="163"/>
        <v/>
      </c>
      <c r="DI69" s="98" t="str">
        <f t="shared" si="164"/>
        <v/>
      </c>
      <c r="DJ69" s="98" t="str">
        <f t="shared" si="165"/>
        <v/>
      </c>
      <c r="DK69" s="98" t="str">
        <f t="shared" si="166"/>
        <v/>
      </c>
      <c r="DL69" s="98" t="str">
        <f t="shared" si="167"/>
        <v/>
      </c>
      <c r="DM69" s="98" t="str">
        <f t="shared" si="168"/>
        <v/>
      </c>
      <c r="DN69" s="98" t="str">
        <f t="shared" si="169"/>
        <v/>
      </c>
    </row>
    <row r="70" spans="1:118" ht="13.5" customHeight="1">
      <c r="A70" s="1397">
        <f t="shared" si="83"/>
        <v>61</v>
      </c>
      <c r="B70" s="1398"/>
      <c r="C70" s="1399"/>
      <c r="D70" s="1400"/>
      <c r="E70" s="1401"/>
      <c r="F70" s="427"/>
      <c r="G70" s="1395"/>
      <c r="H70" s="1396"/>
      <c r="I70" s="1395"/>
      <c r="J70" s="1396"/>
      <c r="K70" s="1399"/>
      <c r="L70" s="1401"/>
      <c r="M70" s="1399"/>
      <c r="N70" s="1401"/>
      <c r="O70" s="1406"/>
      <c r="P70" s="1407"/>
      <c r="Q70" s="1399"/>
      <c r="R70" s="1401"/>
      <c r="S70" s="1402"/>
      <c r="T70" s="1474"/>
      <c r="U70" s="1404" t="str">
        <f t="shared" si="84"/>
        <v/>
      </c>
      <c r="V70" s="1405"/>
      <c r="W70" s="1405"/>
      <c r="X70" s="1405"/>
      <c r="Y70" s="1405"/>
      <c r="Z70" s="1405"/>
      <c r="AA70" s="98" t="str">
        <f t="shared" si="0"/>
        <v/>
      </c>
      <c r="AB70" s="94" t="str">
        <f t="shared" si="85"/>
        <v/>
      </c>
      <c r="AC70" s="94" t="str">
        <f t="shared" si="86"/>
        <v/>
      </c>
      <c r="AD70" s="94" t="str">
        <f t="shared" si="87"/>
        <v/>
      </c>
      <c r="AE70" s="98" t="str">
        <f t="shared" si="88"/>
        <v>○</v>
      </c>
      <c r="AF70" s="98" t="str">
        <f t="shared" si="89"/>
        <v/>
      </c>
      <c r="AG70" s="98" t="str">
        <f t="shared" si="90"/>
        <v/>
      </c>
      <c r="AH70" s="98" t="str">
        <f t="shared" si="91"/>
        <v/>
      </c>
      <c r="AI70" s="98" t="str">
        <f t="shared" si="92"/>
        <v/>
      </c>
      <c r="AJ70" s="98" t="str">
        <f t="shared" si="93"/>
        <v/>
      </c>
      <c r="AK70" s="98" t="str">
        <f t="shared" si="94"/>
        <v/>
      </c>
      <c r="AL70" s="98" t="str">
        <f t="shared" si="95"/>
        <v/>
      </c>
      <c r="AM70" s="98" t="str">
        <f t="shared" si="96"/>
        <v/>
      </c>
      <c r="AN70" s="98" t="str">
        <f t="shared" si="97"/>
        <v/>
      </c>
      <c r="AO70" s="98" t="str">
        <f t="shared" si="98"/>
        <v/>
      </c>
      <c r="AP70" s="98" t="str">
        <f t="shared" si="99"/>
        <v/>
      </c>
      <c r="AQ70" s="98" t="str">
        <f t="shared" si="100"/>
        <v/>
      </c>
      <c r="AR70" s="98" t="str">
        <f t="shared" si="101"/>
        <v/>
      </c>
      <c r="AS70" s="98" t="str">
        <f t="shared" si="102"/>
        <v/>
      </c>
      <c r="AT70" s="98" t="str">
        <f t="shared" si="103"/>
        <v/>
      </c>
      <c r="AU70" s="98" t="str">
        <f t="shared" si="104"/>
        <v/>
      </c>
      <c r="AV70" s="98" t="str">
        <f t="shared" si="105"/>
        <v/>
      </c>
      <c r="AW70" s="98" t="str">
        <f t="shared" si="106"/>
        <v/>
      </c>
      <c r="AX70" s="98" t="str">
        <f t="shared" si="107"/>
        <v/>
      </c>
      <c r="AY70" s="98" t="str">
        <f t="shared" si="108"/>
        <v/>
      </c>
      <c r="AZ70" s="98" t="str">
        <f t="shared" si="109"/>
        <v/>
      </c>
      <c r="BA70" s="98" t="str">
        <f t="shared" si="110"/>
        <v/>
      </c>
      <c r="BB70" s="98" t="str">
        <f t="shared" si="111"/>
        <v/>
      </c>
      <c r="BC70" s="98" t="str">
        <f t="shared" si="112"/>
        <v/>
      </c>
      <c r="BD70" s="98" t="str">
        <f t="shared" si="113"/>
        <v/>
      </c>
      <c r="BE70" s="98" t="str">
        <f t="shared" si="114"/>
        <v/>
      </c>
      <c r="BF70" s="98" t="str">
        <f t="shared" si="115"/>
        <v/>
      </c>
      <c r="BG70" s="98" t="str">
        <f t="shared" si="116"/>
        <v/>
      </c>
      <c r="BH70" s="98" t="str">
        <f t="shared" si="117"/>
        <v/>
      </c>
      <c r="BI70" s="98" t="str">
        <f t="shared" si="118"/>
        <v/>
      </c>
      <c r="BJ70" s="98" t="str">
        <f t="shared" si="119"/>
        <v/>
      </c>
      <c r="BK70" s="98" t="str">
        <f t="shared" si="120"/>
        <v/>
      </c>
      <c r="BL70" s="98" t="str">
        <f t="shared" si="121"/>
        <v/>
      </c>
      <c r="BM70" s="98" t="str">
        <f t="shared" si="122"/>
        <v/>
      </c>
      <c r="BN70" s="98" t="str">
        <f t="shared" si="123"/>
        <v/>
      </c>
      <c r="BO70" s="98" t="str">
        <f t="shared" si="124"/>
        <v/>
      </c>
      <c r="BP70" s="98" t="str">
        <f t="shared" si="125"/>
        <v/>
      </c>
      <c r="BQ70" s="98" t="str">
        <f t="shared" si="126"/>
        <v/>
      </c>
      <c r="BR70" s="98" t="str">
        <f t="shared" si="127"/>
        <v/>
      </c>
      <c r="BS70" s="98" t="str">
        <f t="shared" si="128"/>
        <v/>
      </c>
      <c r="BT70" s="98" t="str">
        <f t="shared" si="129"/>
        <v/>
      </c>
      <c r="BU70" s="98" t="str">
        <f t="shared" si="130"/>
        <v/>
      </c>
      <c r="BV70" s="98" t="str">
        <f t="shared" si="131"/>
        <v/>
      </c>
      <c r="BW70" s="98" t="str">
        <f t="shared" si="132"/>
        <v/>
      </c>
      <c r="BX70" s="98" t="str">
        <f t="shared" si="133"/>
        <v/>
      </c>
      <c r="BY70" s="98" t="str">
        <f t="shared" si="134"/>
        <v/>
      </c>
      <c r="BZ70" s="98" t="str">
        <f t="shared" si="135"/>
        <v/>
      </c>
      <c r="CA70" s="98" t="str">
        <f t="shared" si="136"/>
        <v/>
      </c>
      <c r="CB70" s="98" t="str">
        <f t="shared" si="137"/>
        <v/>
      </c>
      <c r="CC70" s="98" t="str">
        <f t="shared" si="138"/>
        <v/>
      </c>
      <c r="CD70" s="98" t="str">
        <f t="shared" si="139"/>
        <v/>
      </c>
      <c r="CE70" s="98" t="str">
        <f t="shared" si="140"/>
        <v/>
      </c>
      <c r="CF70" s="98" t="str">
        <f t="shared" si="141"/>
        <v/>
      </c>
      <c r="CG70" s="98" t="str">
        <f t="shared" si="142"/>
        <v/>
      </c>
      <c r="CH70" s="98" t="str">
        <f t="shared" si="346"/>
        <v/>
      </c>
      <c r="CI70" s="98" t="str">
        <f t="shared" si="347"/>
        <v/>
      </c>
      <c r="CJ70" s="98" t="str">
        <f t="shared" si="348"/>
        <v/>
      </c>
      <c r="CK70" s="98" t="str">
        <f t="shared" si="349"/>
        <v/>
      </c>
      <c r="CL70" s="98" t="str">
        <f t="shared" si="350"/>
        <v/>
      </c>
      <c r="CM70" s="98" t="str">
        <f t="shared" si="351"/>
        <v/>
      </c>
      <c r="CN70" s="98" t="str">
        <f t="shared" si="143"/>
        <v/>
      </c>
      <c r="CO70" s="98" t="str">
        <f t="shared" si="144"/>
        <v/>
      </c>
      <c r="CP70" s="98" t="str">
        <f t="shared" si="145"/>
        <v/>
      </c>
      <c r="CQ70" s="98" t="str">
        <f t="shared" si="146"/>
        <v/>
      </c>
      <c r="CR70" s="98" t="str">
        <f t="shared" si="147"/>
        <v/>
      </c>
      <c r="CS70" s="98" t="str">
        <f t="shared" si="148"/>
        <v/>
      </c>
      <c r="CT70" s="98" t="str">
        <f t="shared" si="149"/>
        <v/>
      </c>
      <c r="CU70" s="98" t="str">
        <f t="shared" si="150"/>
        <v/>
      </c>
      <c r="CV70" s="98" t="str">
        <f t="shared" si="151"/>
        <v/>
      </c>
      <c r="CW70" s="98" t="str">
        <f t="shared" si="152"/>
        <v/>
      </c>
      <c r="CX70" s="98" t="str">
        <f t="shared" si="153"/>
        <v/>
      </c>
      <c r="CY70" s="98" t="str">
        <f t="shared" si="154"/>
        <v/>
      </c>
      <c r="CZ70" s="98" t="str">
        <f t="shared" si="155"/>
        <v/>
      </c>
      <c r="DA70" s="98" t="str">
        <f t="shared" si="156"/>
        <v/>
      </c>
      <c r="DB70" s="98" t="str">
        <f t="shared" si="157"/>
        <v/>
      </c>
      <c r="DC70" s="98" t="str">
        <f t="shared" si="158"/>
        <v/>
      </c>
      <c r="DD70" s="98" t="str">
        <f t="shared" si="159"/>
        <v/>
      </c>
      <c r="DE70" s="98" t="str">
        <f t="shared" si="160"/>
        <v/>
      </c>
      <c r="DF70" s="98" t="str">
        <f t="shared" si="161"/>
        <v/>
      </c>
      <c r="DG70" s="98" t="str">
        <f t="shared" si="162"/>
        <v/>
      </c>
      <c r="DH70" s="98" t="str">
        <f t="shared" si="163"/>
        <v/>
      </c>
      <c r="DI70" s="98" t="str">
        <f t="shared" si="164"/>
        <v/>
      </c>
      <c r="DJ70" s="98" t="str">
        <f t="shared" si="165"/>
        <v/>
      </c>
      <c r="DK70" s="98" t="str">
        <f t="shared" si="166"/>
        <v/>
      </c>
      <c r="DL70" s="98" t="str">
        <f t="shared" si="167"/>
        <v/>
      </c>
      <c r="DM70" s="98" t="str">
        <f t="shared" si="168"/>
        <v/>
      </c>
      <c r="DN70" s="98" t="str">
        <f t="shared" si="169"/>
        <v/>
      </c>
    </row>
    <row r="71" spans="1:118" ht="13.5" customHeight="1">
      <c r="A71" s="1397">
        <f t="shared" si="83"/>
        <v>62</v>
      </c>
      <c r="B71" s="1398"/>
      <c r="C71" s="1399"/>
      <c r="D71" s="1400"/>
      <c r="E71" s="1401"/>
      <c r="F71" s="427"/>
      <c r="G71" s="1395"/>
      <c r="H71" s="1396"/>
      <c r="I71" s="1395"/>
      <c r="J71" s="1396"/>
      <c r="K71" s="1399"/>
      <c r="L71" s="1401"/>
      <c r="M71" s="1399"/>
      <c r="N71" s="1401"/>
      <c r="O71" s="1406"/>
      <c r="P71" s="1407"/>
      <c r="Q71" s="1399"/>
      <c r="R71" s="1401"/>
      <c r="S71" s="1402"/>
      <c r="T71" s="1474"/>
      <c r="U71" s="1404" t="str">
        <f t="shared" si="84"/>
        <v/>
      </c>
      <c r="V71" s="1405"/>
      <c r="W71" s="1405"/>
      <c r="X71" s="1405"/>
      <c r="Y71" s="1405"/>
      <c r="Z71" s="1405"/>
      <c r="AA71" s="98" t="str">
        <f t="shared" si="0"/>
        <v/>
      </c>
      <c r="AB71" s="94" t="str">
        <f t="shared" si="85"/>
        <v/>
      </c>
      <c r="AC71" s="94" t="str">
        <f t="shared" si="86"/>
        <v/>
      </c>
      <c r="AD71" s="94" t="str">
        <f t="shared" si="87"/>
        <v/>
      </c>
      <c r="AE71" s="98" t="str">
        <f t="shared" si="88"/>
        <v>○</v>
      </c>
      <c r="AF71" s="98" t="str">
        <f t="shared" si="89"/>
        <v/>
      </c>
      <c r="AG71" s="98" t="str">
        <f t="shared" si="90"/>
        <v/>
      </c>
      <c r="AH71" s="98" t="str">
        <f t="shared" si="91"/>
        <v/>
      </c>
      <c r="AI71" s="98" t="str">
        <f t="shared" si="92"/>
        <v/>
      </c>
      <c r="AJ71" s="98" t="str">
        <f t="shared" si="93"/>
        <v/>
      </c>
      <c r="AK71" s="98" t="str">
        <f t="shared" si="94"/>
        <v/>
      </c>
      <c r="AL71" s="98" t="str">
        <f t="shared" si="95"/>
        <v/>
      </c>
      <c r="AM71" s="98" t="str">
        <f t="shared" si="96"/>
        <v/>
      </c>
      <c r="AN71" s="98" t="str">
        <f t="shared" si="97"/>
        <v/>
      </c>
      <c r="AO71" s="98" t="str">
        <f t="shared" si="98"/>
        <v/>
      </c>
      <c r="AP71" s="98" t="str">
        <f t="shared" si="99"/>
        <v/>
      </c>
      <c r="AQ71" s="98" t="str">
        <f t="shared" si="100"/>
        <v/>
      </c>
      <c r="AR71" s="98" t="str">
        <f t="shared" si="101"/>
        <v/>
      </c>
      <c r="AS71" s="98" t="str">
        <f t="shared" si="102"/>
        <v/>
      </c>
      <c r="AT71" s="98" t="str">
        <f t="shared" si="103"/>
        <v/>
      </c>
      <c r="AU71" s="98" t="str">
        <f t="shared" si="104"/>
        <v/>
      </c>
      <c r="AV71" s="98" t="str">
        <f t="shared" si="105"/>
        <v/>
      </c>
      <c r="AW71" s="98" t="str">
        <f t="shared" si="106"/>
        <v/>
      </c>
      <c r="AX71" s="98" t="str">
        <f t="shared" si="107"/>
        <v/>
      </c>
      <c r="AY71" s="98" t="str">
        <f t="shared" si="108"/>
        <v/>
      </c>
      <c r="AZ71" s="98" t="str">
        <f t="shared" si="109"/>
        <v/>
      </c>
      <c r="BA71" s="98" t="str">
        <f t="shared" si="110"/>
        <v/>
      </c>
      <c r="BB71" s="98" t="str">
        <f t="shared" si="111"/>
        <v/>
      </c>
      <c r="BC71" s="98" t="str">
        <f t="shared" si="112"/>
        <v/>
      </c>
      <c r="BD71" s="98" t="str">
        <f t="shared" si="113"/>
        <v/>
      </c>
      <c r="BE71" s="98" t="str">
        <f t="shared" si="114"/>
        <v/>
      </c>
      <c r="BF71" s="98" t="str">
        <f t="shared" si="115"/>
        <v/>
      </c>
      <c r="BG71" s="98" t="str">
        <f t="shared" si="116"/>
        <v/>
      </c>
      <c r="BH71" s="98" t="str">
        <f t="shared" si="117"/>
        <v/>
      </c>
      <c r="BI71" s="98" t="str">
        <f t="shared" si="118"/>
        <v/>
      </c>
      <c r="BJ71" s="98" t="str">
        <f t="shared" si="119"/>
        <v/>
      </c>
      <c r="BK71" s="98" t="str">
        <f t="shared" si="120"/>
        <v/>
      </c>
      <c r="BL71" s="98" t="str">
        <f t="shared" si="121"/>
        <v/>
      </c>
      <c r="BM71" s="98" t="str">
        <f t="shared" si="122"/>
        <v/>
      </c>
      <c r="BN71" s="98" t="str">
        <f t="shared" si="123"/>
        <v/>
      </c>
      <c r="BO71" s="98" t="str">
        <f t="shared" si="124"/>
        <v/>
      </c>
      <c r="BP71" s="98" t="str">
        <f t="shared" si="125"/>
        <v/>
      </c>
      <c r="BQ71" s="98" t="str">
        <f t="shared" si="126"/>
        <v/>
      </c>
      <c r="BR71" s="98" t="str">
        <f t="shared" si="127"/>
        <v/>
      </c>
      <c r="BS71" s="98" t="str">
        <f t="shared" si="128"/>
        <v/>
      </c>
      <c r="BT71" s="98" t="str">
        <f t="shared" si="129"/>
        <v/>
      </c>
      <c r="BU71" s="98" t="str">
        <f t="shared" si="130"/>
        <v/>
      </c>
      <c r="BV71" s="98" t="str">
        <f t="shared" si="131"/>
        <v/>
      </c>
      <c r="BW71" s="98" t="str">
        <f t="shared" si="132"/>
        <v/>
      </c>
      <c r="BX71" s="98" t="str">
        <f t="shared" si="133"/>
        <v/>
      </c>
      <c r="BY71" s="98" t="str">
        <f t="shared" si="134"/>
        <v/>
      </c>
      <c r="BZ71" s="98" t="str">
        <f t="shared" si="135"/>
        <v/>
      </c>
      <c r="CA71" s="98" t="str">
        <f t="shared" si="136"/>
        <v/>
      </c>
      <c r="CB71" s="98" t="str">
        <f t="shared" si="137"/>
        <v/>
      </c>
      <c r="CC71" s="98" t="str">
        <f t="shared" si="138"/>
        <v/>
      </c>
      <c r="CD71" s="98" t="str">
        <f t="shared" si="139"/>
        <v/>
      </c>
      <c r="CE71" s="98" t="str">
        <f t="shared" si="140"/>
        <v/>
      </c>
      <c r="CF71" s="98" t="str">
        <f t="shared" si="141"/>
        <v/>
      </c>
      <c r="CG71" s="98" t="str">
        <f t="shared" si="142"/>
        <v/>
      </c>
      <c r="CH71" s="98" t="str">
        <f t="shared" si="346"/>
        <v/>
      </c>
      <c r="CI71" s="98" t="str">
        <f t="shared" si="347"/>
        <v/>
      </c>
      <c r="CJ71" s="98" t="str">
        <f t="shared" si="348"/>
        <v/>
      </c>
      <c r="CK71" s="98" t="str">
        <f t="shared" si="349"/>
        <v/>
      </c>
      <c r="CL71" s="98" t="str">
        <f t="shared" si="350"/>
        <v/>
      </c>
      <c r="CM71" s="98" t="str">
        <f t="shared" si="351"/>
        <v/>
      </c>
      <c r="CN71" s="98" t="str">
        <f t="shared" si="143"/>
        <v/>
      </c>
      <c r="CO71" s="98" t="str">
        <f t="shared" si="144"/>
        <v/>
      </c>
      <c r="CP71" s="98" t="str">
        <f t="shared" si="145"/>
        <v/>
      </c>
      <c r="CQ71" s="98" t="str">
        <f t="shared" si="146"/>
        <v/>
      </c>
      <c r="CR71" s="98" t="str">
        <f t="shared" si="147"/>
        <v/>
      </c>
      <c r="CS71" s="98" t="str">
        <f t="shared" si="148"/>
        <v/>
      </c>
      <c r="CT71" s="98" t="str">
        <f t="shared" si="149"/>
        <v/>
      </c>
      <c r="CU71" s="98" t="str">
        <f t="shared" si="150"/>
        <v/>
      </c>
      <c r="CV71" s="98" t="str">
        <f t="shared" si="151"/>
        <v/>
      </c>
      <c r="CW71" s="98" t="str">
        <f t="shared" si="152"/>
        <v/>
      </c>
      <c r="CX71" s="98" t="str">
        <f t="shared" si="153"/>
        <v/>
      </c>
      <c r="CY71" s="98" t="str">
        <f t="shared" si="154"/>
        <v/>
      </c>
      <c r="CZ71" s="98" t="str">
        <f t="shared" si="155"/>
        <v/>
      </c>
      <c r="DA71" s="98" t="str">
        <f t="shared" si="156"/>
        <v/>
      </c>
      <c r="DB71" s="98" t="str">
        <f t="shared" si="157"/>
        <v/>
      </c>
      <c r="DC71" s="98" t="str">
        <f t="shared" si="158"/>
        <v/>
      </c>
      <c r="DD71" s="98" t="str">
        <f t="shared" si="159"/>
        <v/>
      </c>
      <c r="DE71" s="98" t="str">
        <f t="shared" si="160"/>
        <v/>
      </c>
      <c r="DF71" s="98" t="str">
        <f t="shared" si="161"/>
        <v/>
      </c>
      <c r="DG71" s="98" t="str">
        <f t="shared" si="162"/>
        <v/>
      </c>
      <c r="DH71" s="98" t="str">
        <f t="shared" si="163"/>
        <v/>
      </c>
      <c r="DI71" s="98" t="str">
        <f t="shared" si="164"/>
        <v/>
      </c>
      <c r="DJ71" s="98" t="str">
        <f t="shared" si="165"/>
        <v/>
      </c>
      <c r="DK71" s="98" t="str">
        <f t="shared" si="166"/>
        <v/>
      </c>
      <c r="DL71" s="98" t="str">
        <f t="shared" si="167"/>
        <v/>
      </c>
      <c r="DM71" s="98" t="str">
        <f t="shared" si="168"/>
        <v/>
      </c>
      <c r="DN71" s="98" t="str">
        <f t="shared" si="169"/>
        <v/>
      </c>
    </row>
    <row r="72" spans="1:118" ht="13.5" customHeight="1">
      <c r="A72" s="1397">
        <f t="shared" si="83"/>
        <v>63</v>
      </c>
      <c r="B72" s="1398"/>
      <c r="C72" s="1399"/>
      <c r="D72" s="1400"/>
      <c r="E72" s="1401"/>
      <c r="F72" s="427"/>
      <c r="G72" s="1395"/>
      <c r="H72" s="1396"/>
      <c r="I72" s="1395"/>
      <c r="J72" s="1396"/>
      <c r="K72" s="1399"/>
      <c r="L72" s="1401"/>
      <c r="M72" s="1399"/>
      <c r="N72" s="1401"/>
      <c r="O72" s="1406"/>
      <c r="P72" s="1407"/>
      <c r="Q72" s="1399"/>
      <c r="R72" s="1401"/>
      <c r="S72" s="1402"/>
      <c r="T72" s="1474"/>
      <c r="U72" s="1404" t="str">
        <f t="shared" si="84"/>
        <v/>
      </c>
      <c r="V72" s="1405"/>
      <c r="W72" s="1405"/>
      <c r="X72" s="1405"/>
      <c r="Y72" s="1405"/>
      <c r="Z72" s="1405"/>
      <c r="AA72" s="98" t="str">
        <f t="shared" si="0"/>
        <v/>
      </c>
      <c r="AB72" s="94" t="str">
        <f t="shared" si="85"/>
        <v/>
      </c>
      <c r="AC72" s="94" t="str">
        <f t="shared" si="86"/>
        <v/>
      </c>
      <c r="AD72" s="94" t="str">
        <f t="shared" si="87"/>
        <v/>
      </c>
      <c r="AE72" s="98" t="str">
        <f t="shared" si="88"/>
        <v>○</v>
      </c>
      <c r="AF72" s="98" t="str">
        <f t="shared" si="89"/>
        <v/>
      </c>
      <c r="AG72" s="98" t="str">
        <f t="shared" si="90"/>
        <v/>
      </c>
      <c r="AH72" s="98" t="str">
        <f t="shared" si="91"/>
        <v/>
      </c>
      <c r="AI72" s="98" t="str">
        <f t="shared" si="92"/>
        <v/>
      </c>
      <c r="AJ72" s="98" t="str">
        <f t="shared" si="93"/>
        <v/>
      </c>
      <c r="AK72" s="98" t="str">
        <f t="shared" si="94"/>
        <v/>
      </c>
      <c r="AL72" s="98" t="str">
        <f t="shared" si="95"/>
        <v/>
      </c>
      <c r="AM72" s="98" t="str">
        <f t="shared" si="96"/>
        <v/>
      </c>
      <c r="AN72" s="98" t="str">
        <f t="shared" si="97"/>
        <v/>
      </c>
      <c r="AO72" s="98" t="str">
        <f t="shared" si="98"/>
        <v/>
      </c>
      <c r="AP72" s="98" t="str">
        <f t="shared" si="99"/>
        <v/>
      </c>
      <c r="AQ72" s="98" t="str">
        <f t="shared" si="100"/>
        <v/>
      </c>
      <c r="AR72" s="98" t="str">
        <f t="shared" si="101"/>
        <v/>
      </c>
      <c r="AS72" s="98" t="str">
        <f t="shared" si="102"/>
        <v/>
      </c>
      <c r="AT72" s="98" t="str">
        <f t="shared" si="103"/>
        <v/>
      </c>
      <c r="AU72" s="98" t="str">
        <f t="shared" si="104"/>
        <v/>
      </c>
      <c r="AV72" s="98" t="str">
        <f t="shared" si="105"/>
        <v/>
      </c>
      <c r="AW72" s="98" t="str">
        <f t="shared" si="106"/>
        <v/>
      </c>
      <c r="AX72" s="98" t="str">
        <f t="shared" si="107"/>
        <v/>
      </c>
      <c r="AY72" s="98" t="str">
        <f t="shared" si="108"/>
        <v/>
      </c>
      <c r="AZ72" s="98" t="str">
        <f t="shared" si="109"/>
        <v/>
      </c>
      <c r="BA72" s="98" t="str">
        <f t="shared" si="110"/>
        <v/>
      </c>
      <c r="BB72" s="98" t="str">
        <f t="shared" si="111"/>
        <v/>
      </c>
      <c r="BC72" s="98" t="str">
        <f t="shared" si="112"/>
        <v/>
      </c>
      <c r="BD72" s="98" t="str">
        <f t="shared" si="113"/>
        <v/>
      </c>
      <c r="BE72" s="98" t="str">
        <f t="shared" si="114"/>
        <v/>
      </c>
      <c r="BF72" s="98" t="str">
        <f t="shared" si="115"/>
        <v/>
      </c>
      <c r="BG72" s="98" t="str">
        <f t="shared" si="116"/>
        <v/>
      </c>
      <c r="BH72" s="98" t="str">
        <f t="shared" si="117"/>
        <v/>
      </c>
      <c r="BI72" s="98" t="str">
        <f t="shared" si="118"/>
        <v/>
      </c>
      <c r="BJ72" s="98" t="str">
        <f t="shared" si="119"/>
        <v/>
      </c>
      <c r="BK72" s="98" t="str">
        <f t="shared" si="120"/>
        <v/>
      </c>
      <c r="BL72" s="98" t="str">
        <f t="shared" si="121"/>
        <v/>
      </c>
      <c r="BM72" s="98" t="str">
        <f t="shared" si="122"/>
        <v/>
      </c>
      <c r="BN72" s="98" t="str">
        <f t="shared" si="123"/>
        <v/>
      </c>
      <c r="BO72" s="98" t="str">
        <f t="shared" si="124"/>
        <v/>
      </c>
      <c r="BP72" s="98" t="str">
        <f t="shared" si="125"/>
        <v/>
      </c>
      <c r="BQ72" s="98" t="str">
        <f t="shared" si="126"/>
        <v/>
      </c>
      <c r="BR72" s="98" t="str">
        <f t="shared" si="127"/>
        <v/>
      </c>
      <c r="BS72" s="98" t="str">
        <f t="shared" si="128"/>
        <v/>
      </c>
      <c r="BT72" s="98" t="str">
        <f t="shared" si="129"/>
        <v/>
      </c>
      <c r="BU72" s="98" t="str">
        <f t="shared" si="130"/>
        <v/>
      </c>
      <c r="BV72" s="98" t="str">
        <f t="shared" si="131"/>
        <v/>
      </c>
      <c r="BW72" s="98" t="str">
        <f t="shared" si="132"/>
        <v/>
      </c>
      <c r="BX72" s="98" t="str">
        <f t="shared" si="133"/>
        <v/>
      </c>
      <c r="BY72" s="98" t="str">
        <f t="shared" si="134"/>
        <v/>
      </c>
      <c r="BZ72" s="98" t="str">
        <f t="shared" si="135"/>
        <v/>
      </c>
      <c r="CA72" s="98" t="str">
        <f t="shared" si="136"/>
        <v/>
      </c>
      <c r="CB72" s="98" t="str">
        <f t="shared" si="137"/>
        <v/>
      </c>
      <c r="CC72" s="98" t="str">
        <f t="shared" si="138"/>
        <v/>
      </c>
      <c r="CD72" s="98" t="str">
        <f t="shared" si="139"/>
        <v/>
      </c>
      <c r="CE72" s="98" t="str">
        <f t="shared" si="140"/>
        <v/>
      </c>
      <c r="CF72" s="98" t="str">
        <f t="shared" si="141"/>
        <v/>
      </c>
      <c r="CG72" s="98" t="str">
        <f t="shared" si="142"/>
        <v/>
      </c>
      <c r="CH72" s="98" t="str">
        <f t="shared" si="346"/>
        <v/>
      </c>
      <c r="CI72" s="98" t="str">
        <f t="shared" si="347"/>
        <v/>
      </c>
      <c r="CJ72" s="98" t="str">
        <f t="shared" si="348"/>
        <v/>
      </c>
      <c r="CK72" s="98" t="str">
        <f t="shared" si="349"/>
        <v/>
      </c>
      <c r="CL72" s="98" t="str">
        <f t="shared" si="350"/>
        <v/>
      </c>
      <c r="CM72" s="98" t="str">
        <f t="shared" si="351"/>
        <v/>
      </c>
      <c r="CN72" s="98" t="str">
        <f t="shared" si="143"/>
        <v/>
      </c>
      <c r="CO72" s="98" t="str">
        <f t="shared" si="144"/>
        <v/>
      </c>
      <c r="CP72" s="98" t="str">
        <f t="shared" si="145"/>
        <v/>
      </c>
      <c r="CQ72" s="98" t="str">
        <f t="shared" si="146"/>
        <v/>
      </c>
      <c r="CR72" s="98" t="str">
        <f t="shared" si="147"/>
        <v/>
      </c>
      <c r="CS72" s="98" t="str">
        <f t="shared" si="148"/>
        <v/>
      </c>
      <c r="CT72" s="98" t="str">
        <f t="shared" si="149"/>
        <v/>
      </c>
      <c r="CU72" s="98" t="str">
        <f t="shared" si="150"/>
        <v/>
      </c>
      <c r="CV72" s="98" t="str">
        <f t="shared" si="151"/>
        <v/>
      </c>
      <c r="CW72" s="98" t="str">
        <f t="shared" si="152"/>
        <v/>
      </c>
      <c r="CX72" s="98" t="str">
        <f t="shared" si="153"/>
        <v/>
      </c>
      <c r="CY72" s="98" t="str">
        <f t="shared" si="154"/>
        <v/>
      </c>
      <c r="CZ72" s="98" t="str">
        <f t="shared" si="155"/>
        <v/>
      </c>
      <c r="DA72" s="98" t="str">
        <f t="shared" si="156"/>
        <v/>
      </c>
      <c r="DB72" s="98" t="str">
        <f t="shared" si="157"/>
        <v/>
      </c>
      <c r="DC72" s="98" t="str">
        <f t="shared" si="158"/>
        <v/>
      </c>
      <c r="DD72" s="98" t="str">
        <f t="shared" si="159"/>
        <v/>
      </c>
      <c r="DE72" s="98" t="str">
        <f t="shared" si="160"/>
        <v/>
      </c>
      <c r="DF72" s="98" t="str">
        <f t="shared" si="161"/>
        <v/>
      </c>
      <c r="DG72" s="98" t="str">
        <f t="shared" si="162"/>
        <v/>
      </c>
      <c r="DH72" s="98" t="str">
        <f t="shared" si="163"/>
        <v/>
      </c>
      <c r="DI72" s="98" t="str">
        <f t="shared" si="164"/>
        <v/>
      </c>
      <c r="DJ72" s="98" t="str">
        <f t="shared" si="165"/>
        <v/>
      </c>
      <c r="DK72" s="98" t="str">
        <f t="shared" si="166"/>
        <v/>
      </c>
      <c r="DL72" s="98" t="str">
        <f t="shared" si="167"/>
        <v/>
      </c>
      <c r="DM72" s="98" t="str">
        <f t="shared" si="168"/>
        <v/>
      </c>
      <c r="DN72" s="98" t="str">
        <f t="shared" si="169"/>
        <v/>
      </c>
    </row>
    <row r="73" spans="1:118" ht="13.5" customHeight="1">
      <c r="A73" s="1397">
        <f t="shared" si="83"/>
        <v>64</v>
      </c>
      <c r="B73" s="1398"/>
      <c r="C73" s="1399"/>
      <c r="D73" s="1400"/>
      <c r="E73" s="1401"/>
      <c r="F73" s="427"/>
      <c r="G73" s="1395"/>
      <c r="H73" s="1396"/>
      <c r="I73" s="1395"/>
      <c r="J73" s="1396"/>
      <c r="K73" s="1399"/>
      <c r="L73" s="1401"/>
      <c r="M73" s="1399"/>
      <c r="N73" s="1401"/>
      <c r="O73" s="1406"/>
      <c r="P73" s="1407"/>
      <c r="Q73" s="1399"/>
      <c r="R73" s="1401"/>
      <c r="S73" s="1402"/>
      <c r="T73" s="1474"/>
      <c r="U73" s="1404" t="str">
        <f t="shared" si="84"/>
        <v/>
      </c>
      <c r="V73" s="1405"/>
      <c r="W73" s="1405"/>
      <c r="X73" s="1405"/>
      <c r="Y73" s="1405"/>
      <c r="Z73" s="1405"/>
      <c r="AA73" s="98" t="str">
        <f t="shared" si="0"/>
        <v/>
      </c>
      <c r="AB73" s="94" t="str">
        <f t="shared" si="85"/>
        <v/>
      </c>
      <c r="AC73" s="94" t="str">
        <f t="shared" si="86"/>
        <v/>
      </c>
      <c r="AD73" s="94" t="str">
        <f t="shared" si="87"/>
        <v/>
      </c>
      <c r="AE73" s="98" t="str">
        <f t="shared" si="88"/>
        <v>○</v>
      </c>
      <c r="AF73" s="98" t="str">
        <f t="shared" si="89"/>
        <v/>
      </c>
      <c r="AG73" s="98" t="str">
        <f t="shared" si="90"/>
        <v/>
      </c>
      <c r="AH73" s="98" t="str">
        <f t="shared" si="91"/>
        <v/>
      </c>
      <c r="AI73" s="98" t="str">
        <f t="shared" si="92"/>
        <v/>
      </c>
      <c r="AJ73" s="98" t="str">
        <f t="shared" si="93"/>
        <v/>
      </c>
      <c r="AK73" s="98" t="str">
        <f t="shared" si="94"/>
        <v/>
      </c>
      <c r="AL73" s="98" t="str">
        <f t="shared" si="95"/>
        <v/>
      </c>
      <c r="AM73" s="98" t="str">
        <f t="shared" si="96"/>
        <v/>
      </c>
      <c r="AN73" s="98" t="str">
        <f t="shared" si="97"/>
        <v/>
      </c>
      <c r="AO73" s="98" t="str">
        <f t="shared" si="98"/>
        <v/>
      </c>
      <c r="AP73" s="98" t="str">
        <f t="shared" si="99"/>
        <v/>
      </c>
      <c r="AQ73" s="98" t="str">
        <f t="shared" si="100"/>
        <v/>
      </c>
      <c r="AR73" s="98" t="str">
        <f t="shared" si="101"/>
        <v/>
      </c>
      <c r="AS73" s="98" t="str">
        <f t="shared" si="102"/>
        <v/>
      </c>
      <c r="AT73" s="98" t="str">
        <f t="shared" si="103"/>
        <v/>
      </c>
      <c r="AU73" s="98" t="str">
        <f t="shared" si="104"/>
        <v/>
      </c>
      <c r="AV73" s="98" t="str">
        <f t="shared" si="105"/>
        <v/>
      </c>
      <c r="AW73" s="98" t="str">
        <f t="shared" si="106"/>
        <v/>
      </c>
      <c r="AX73" s="98" t="str">
        <f t="shared" si="107"/>
        <v/>
      </c>
      <c r="AY73" s="98" t="str">
        <f t="shared" si="108"/>
        <v/>
      </c>
      <c r="AZ73" s="98" t="str">
        <f t="shared" si="109"/>
        <v/>
      </c>
      <c r="BA73" s="98" t="str">
        <f t="shared" si="110"/>
        <v/>
      </c>
      <c r="BB73" s="98" t="str">
        <f t="shared" si="111"/>
        <v/>
      </c>
      <c r="BC73" s="98" t="str">
        <f t="shared" si="112"/>
        <v/>
      </c>
      <c r="BD73" s="98" t="str">
        <f t="shared" si="113"/>
        <v/>
      </c>
      <c r="BE73" s="98" t="str">
        <f t="shared" si="114"/>
        <v/>
      </c>
      <c r="BF73" s="98" t="str">
        <f t="shared" si="115"/>
        <v/>
      </c>
      <c r="BG73" s="98" t="str">
        <f t="shared" si="116"/>
        <v/>
      </c>
      <c r="BH73" s="98" t="str">
        <f t="shared" si="117"/>
        <v/>
      </c>
      <c r="BI73" s="98" t="str">
        <f t="shared" si="118"/>
        <v/>
      </c>
      <c r="BJ73" s="98" t="str">
        <f t="shared" si="119"/>
        <v/>
      </c>
      <c r="BK73" s="98" t="str">
        <f t="shared" si="120"/>
        <v/>
      </c>
      <c r="BL73" s="98" t="str">
        <f t="shared" si="121"/>
        <v/>
      </c>
      <c r="BM73" s="98" t="str">
        <f t="shared" si="122"/>
        <v/>
      </c>
      <c r="BN73" s="98" t="str">
        <f t="shared" si="123"/>
        <v/>
      </c>
      <c r="BO73" s="98" t="str">
        <f t="shared" si="124"/>
        <v/>
      </c>
      <c r="BP73" s="98" t="str">
        <f t="shared" si="125"/>
        <v/>
      </c>
      <c r="BQ73" s="98" t="str">
        <f t="shared" si="126"/>
        <v/>
      </c>
      <c r="BR73" s="98" t="str">
        <f t="shared" si="127"/>
        <v/>
      </c>
      <c r="BS73" s="98" t="str">
        <f t="shared" si="128"/>
        <v/>
      </c>
      <c r="BT73" s="98" t="str">
        <f t="shared" si="129"/>
        <v/>
      </c>
      <c r="BU73" s="98" t="str">
        <f t="shared" si="130"/>
        <v/>
      </c>
      <c r="BV73" s="98" t="str">
        <f t="shared" si="131"/>
        <v/>
      </c>
      <c r="BW73" s="98" t="str">
        <f t="shared" si="132"/>
        <v/>
      </c>
      <c r="BX73" s="98" t="str">
        <f t="shared" si="133"/>
        <v/>
      </c>
      <c r="BY73" s="98" t="str">
        <f t="shared" si="134"/>
        <v/>
      </c>
      <c r="BZ73" s="98" t="str">
        <f t="shared" si="135"/>
        <v/>
      </c>
      <c r="CA73" s="98" t="str">
        <f t="shared" si="136"/>
        <v/>
      </c>
      <c r="CB73" s="98" t="str">
        <f t="shared" si="137"/>
        <v/>
      </c>
      <c r="CC73" s="98" t="str">
        <f t="shared" si="138"/>
        <v/>
      </c>
      <c r="CD73" s="98" t="str">
        <f t="shared" si="139"/>
        <v/>
      </c>
      <c r="CE73" s="98" t="str">
        <f t="shared" si="140"/>
        <v/>
      </c>
      <c r="CF73" s="98" t="str">
        <f t="shared" si="141"/>
        <v/>
      </c>
      <c r="CG73" s="98" t="str">
        <f t="shared" si="142"/>
        <v/>
      </c>
      <c r="CH73" s="98" t="str">
        <f t="shared" si="346"/>
        <v/>
      </c>
      <c r="CI73" s="98" t="str">
        <f t="shared" si="347"/>
        <v/>
      </c>
      <c r="CJ73" s="98" t="str">
        <f t="shared" si="348"/>
        <v/>
      </c>
      <c r="CK73" s="98" t="str">
        <f t="shared" si="349"/>
        <v/>
      </c>
      <c r="CL73" s="98" t="str">
        <f t="shared" si="350"/>
        <v/>
      </c>
      <c r="CM73" s="98" t="str">
        <f t="shared" si="351"/>
        <v/>
      </c>
      <c r="CN73" s="98" t="str">
        <f t="shared" si="143"/>
        <v/>
      </c>
      <c r="CO73" s="98" t="str">
        <f t="shared" si="144"/>
        <v/>
      </c>
      <c r="CP73" s="98" t="str">
        <f t="shared" si="145"/>
        <v/>
      </c>
      <c r="CQ73" s="98" t="str">
        <f t="shared" si="146"/>
        <v/>
      </c>
      <c r="CR73" s="98" t="str">
        <f t="shared" si="147"/>
        <v/>
      </c>
      <c r="CS73" s="98" t="str">
        <f t="shared" si="148"/>
        <v/>
      </c>
      <c r="CT73" s="98" t="str">
        <f t="shared" si="149"/>
        <v/>
      </c>
      <c r="CU73" s="98" t="str">
        <f t="shared" si="150"/>
        <v/>
      </c>
      <c r="CV73" s="98" t="str">
        <f t="shared" si="151"/>
        <v/>
      </c>
      <c r="CW73" s="98" t="str">
        <f t="shared" si="152"/>
        <v/>
      </c>
      <c r="CX73" s="98" t="str">
        <f t="shared" si="153"/>
        <v/>
      </c>
      <c r="CY73" s="98" t="str">
        <f t="shared" si="154"/>
        <v/>
      </c>
      <c r="CZ73" s="98" t="str">
        <f t="shared" si="155"/>
        <v/>
      </c>
      <c r="DA73" s="98" t="str">
        <f t="shared" si="156"/>
        <v/>
      </c>
      <c r="DB73" s="98" t="str">
        <f t="shared" si="157"/>
        <v/>
      </c>
      <c r="DC73" s="98" t="str">
        <f t="shared" si="158"/>
        <v/>
      </c>
      <c r="DD73" s="98" t="str">
        <f t="shared" si="159"/>
        <v/>
      </c>
      <c r="DE73" s="98" t="str">
        <f t="shared" si="160"/>
        <v/>
      </c>
      <c r="DF73" s="98" t="str">
        <f t="shared" si="161"/>
        <v/>
      </c>
      <c r="DG73" s="98" t="str">
        <f t="shared" si="162"/>
        <v/>
      </c>
      <c r="DH73" s="98" t="str">
        <f t="shared" si="163"/>
        <v/>
      </c>
      <c r="DI73" s="98" t="str">
        <f t="shared" si="164"/>
        <v/>
      </c>
      <c r="DJ73" s="98" t="str">
        <f t="shared" si="165"/>
        <v/>
      </c>
      <c r="DK73" s="98" t="str">
        <f t="shared" si="166"/>
        <v/>
      </c>
      <c r="DL73" s="98" t="str">
        <f t="shared" si="167"/>
        <v/>
      </c>
      <c r="DM73" s="98" t="str">
        <f t="shared" si="168"/>
        <v/>
      </c>
      <c r="DN73" s="98" t="str">
        <f t="shared" si="169"/>
        <v/>
      </c>
    </row>
    <row r="74" spans="1:118" ht="13.5" customHeight="1">
      <c r="A74" s="1397">
        <f t="shared" si="83"/>
        <v>65</v>
      </c>
      <c r="B74" s="1398"/>
      <c r="C74" s="1399"/>
      <c r="D74" s="1400"/>
      <c r="E74" s="1401"/>
      <c r="F74" s="427"/>
      <c r="G74" s="1395"/>
      <c r="H74" s="1396"/>
      <c r="I74" s="1395"/>
      <c r="J74" s="1396"/>
      <c r="K74" s="1399"/>
      <c r="L74" s="1401"/>
      <c r="M74" s="1399"/>
      <c r="N74" s="1401"/>
      <c r="O74" s="1406"/>
      <c r="P74" s="1407"/>
      <c r="Q74" s="1399"/>
      <c r="R74" s="1401"/>
      <c r="S74" s="1402"/>
      <c r="T74" s="1474"/>
      <c r="U74" s="1404" t="str">
        <f t="shared" si="84"/>
        <v/>
      </c>
      <c r="V74" s="1405"/>
      <c r="W74" s="1405"/>
      <c r="X74" s="1405"/>
      <c r="Y74" s="1405"/>
      <c r="Z74" s="1405"/>
      <c r="AA74" s="98" t="str">
        <f t="shared" si="0"/>
        <v/>
      </c>
      <c r="AB74" s="94" t="str">
        <f t="shared" si="85"/>
        <v/>
      </c>
      <c r="AC74" s="94" t="str">
        <f t="shared" si="86"/>
        <v/>
      </c>
      <c r="AD74" s="94" t="str">
        <f t="shared" si="87"/>
        <v/>
      </c>
      <c r="AE74" s="98" t="str">
        <f t="shared" si="88"/>
        <v>○</v>
      </c>
      <c r="AF74" s="98" t="str">
        <f t="shared" si="89"/>
        <v/>
      </c>
      <c r="AG74" s="98" t="str">
        <f t="shared" si="90"/>
        <v/>
      </c>
      <c r="AH74" s="98" t="str">
        <f t="shared" si="91"/>
        <v/>
      </c>
      <c r="AI74" s="98" t="str">
        <f t="shared" si="92"/>
        <v/>
      </c>
      <c r="AJ74" s="98" t="str">
        <f t="shared" si="93"/>
        <v/>
      </c>
      <c r="AK74" s="98" t="str">
        <f t="shared" si="94"/>
        <v/>
      </c>
      <c r="AL74" s="98" t="str">
        <f t="shared" si="95"/>
        <v/>
      </c>
      <c r="AM74" s="98" t="str">
        <f t="shared" si="96"/>
        <v/>
      </c>
      <c r="AN74" s="98" t="str">
        <f t="shared" si="97"/>
        <v/>
      </c>
      <c r="AO74" s="98" t="str">
        <f t="shared" si="98"/>
        <v/>
      </c>
      <c r="AP74" s="98" t="str">
        <f t="shared" si="99"/>
        <v/>
      </c>
      <c r="AQ74" s="98" t="str">
        <f t="shared" si="100"/>
        <v/>
      </c>
      <c r="AR74" s="98" t="str">
        <f t="shared" si="101"/>
        <v/>
      </c>
      <c r="AS74" s="98" t="str">
        <f t="shared" si="102"/>
        <v/>
      </c>
      <c r="AT74" s="98" t="str">
        <f t="shared" si="103"/>
        <v/>
      </c>
      <c r="AU74" s="98" t="str">
        <f t="shared" si="104"/>
        <v/>
      </c>
      <c r="AV74" s="98" t="str">
        <f t="shared" si="105"/>
        <v/>
      </c>
      <c r="AW74" s="98" t="str">
        <f t="shared" si="106"/>
        <v/>
      </c>
      <c r="AX74" s="98" t="str">
        <f t="shared" si="107"/>
        <v/>
      </c>
      <c r="AY74" s="98" t="str">
        <f t="shared" si="108"/>
        <v/>
      </c>
      <c r="AZ74" s="98" t="str">
        <f t="shared" si="109"/>
        <v/>
      </c>
      <c r="BA74" s="98" t="str">
        <f t="shared" si="110"/>
        <v/>
      </c>
      <c r="BB74" s="98" t="str">
        <f t="shared" si="111"/>
        <v/>
      </c>
      <c r="BC74" s="98" t="str">
        <f t="shared" si="112"/>
        <v/>
      </c>
      <c r="BD74" s="98" t="str">
        <f t="shared" si="113"/>
        <v/>
      </c>
      <c r="BE74" s="98" t="str">
        <f t="shared" si="114"/>
        <v/>
      </c>
      <c r="BF74" s="98" t="str">
        <f t="shared" si="115"/>
        <v/>
      </c>
      <c r="BG74" s="98" t="str">
        <f t="shared" si="116"/>
        <v/>
      </c>
      <c r="BH74" s="98" t="str">
        <f t="shared" si="117"/>
        <v/>
      </c>
      <c r="BI74" s="98" t="str">
        <f t="shared" si="118"/>
        <v/>
      </c>
      <c r="BJ74" s="98" t="str">
        <f t="shared" si="119"/>
        <v/>
      </c>
      <c r="BK74" s="98" t="str">
        <f t="shared" si="120"/>
        <v/>
      </c>
      <c r="BL74" s="98" t="str">
        <f t="shared" si="121"/>
        <v/>
      </c>
      <c r="BM74" s="98" t="str">
        <f t="shared" si="122"/>
        <v/>
      </c>
      <c r="BN74" s="98" t="str">
        <f t="shared" si="123"/>
        <v/>
      </c>
      <c r="BO74" s="98" t="str">
        <f t="shared" si="124"/>
        <v/>
      </c>
      <c r="BP74" s="98" t="str">
        <f t="shared" si="125"/>
        <v/>
      </c>
      <c r="BQ74" s="98" t="str">
        <f t="shared" si="126"/>
        <v/>
      </c>
      <c r="BR74" s="98" t="str">
        <f t="shared" si="127"/>
        <v/>
      </c>
      <c r="BS74" s="98" t="str">
        <f t="shared" si="128"/>
        <v/>
      </c>
      <c r="BT74" s="98" t="str">
        <f t="shared" si="129"/>
        <v/>
      </c>
      <c r="BU74" s="98" t="str">
        <f t="shared" si="130"/>
        <v/>
      </c>
      <c r="BV74" s="98" t="str">
        <f t="shared" si="131"/>
        <v/>
      </c>
      <c r="BW74" s="98" t="str">
        <f t="shared" si="132"/>
        <v/>
      </c>
      <c r="BX74" s="98" t="str">
        <f t="shared" si="133"/>
        <v/>
      </c>
      <c r="BY74" s="98" t="str">
        <f t="shared" si="134"/>
        <v/>
      </c>
      <c r="BZ74" s="98" t="str">
        <f t="shared" si="135"/>
        <v/>
      </c>
      <c r="CA74" s="98" t="str">
        <f t="shared" si="136"/>
        <v/>
      </c>
      <c r="CB74" s="98" t="str">
        <f t="shared" si="137"/>
        <v/>
      </c>
      <c r="CC74" s="98" t="str">
        <f t="shared" si="138"/>
        <v/>
      </c>
      <c r="CD74" s="98" t="str">
        <f t="shared" si="139"/>
        <v/>
      </c>
      <c r="CE74" s="98" t="str">
        <f t="shared" si="140"/>
        <v/>
      </c>
      <c r="CF74" s="98" t="str">
        <f t="shared" si="141"/>
        <v/>
      </c>
      <c r="CG74" s="98" t="str">
        <f t="shared" si="142"/>
        <v/>
      </c>
      <c r="CH74" s="98" t="str">
        <f t="shared" si="346"/>
        <v/>
      </c>
      <c r="CI74" s="98" t="str">
        <f t="shared" si="347"/>
        <v/>
      </c>
      <c r="CJ74" s="98" t="str">
        <f t="shared" si="348"/>
        <v/>
      </c>
      <c r="CK74" s="98" t="str">
        <f t="shared" si="349"/>
        <v/>
      </c>
      <c r="CL74" s="98" t="str">
        <f t="shared" si="350"/>
        <v/>
      </c>
      <c r="CM74" s="98" t="str">
        <f t="shared" si="351"/>
        <v/>
      </c>
      <c r="CN74" s="98" t="str">
        <f t="shared" si="143"/>
        <v/>
      </c>
      <c r="CO74" s="98" t="str">
        <f t="shared" si="144"/>
        <v/>
      </c>
      <c r="CP74" s="98" t="str">
        <f t="shared" si="145"/>
        <v/>
      </c>
      <c r="CQ74" s="98" t="str">
        <f t="shared" si="146"/>
        <v/>
      </c>
      <c r="CR74" s="98" t="str">
        <f t="shared" si="147"/>
        <v/>
      </c>
      <c r="CS74" s="98" t="str">
        <f t="shared" si="148"/>
        <v/>
      </c>
      <c r="CT74" s="98" t="str">
        <f t="shared" si="149"/>
        <v/>
      </c>
      <c r="CU74" s="98" t="str">
        <f t="shared" si="150"/>
        <v/>
      </c>
      <c r="CV74" s="98" t="str">
        <f t="shared" si="151"/>
        <v/>
      </c>
      <c r="CW74" s="98" t="str">
        <f t="shared" si="152"/>
        <v/>
      </c>
      <c r="CX74" s="98" t="str">
        <f t="shared" si="153"/>
        <v/>
      </c>
      <c r="CY74" s="98" t="str">
        <f t="shared" si="154"/>
        <v/>
      </c>
      <c r="CZ74" s="98" t="str">
        <f t="shared" si="155"/>
        <v/>
      </c>
      <c r="DA74" s="98" t="str">
        <f t="shared" si="156"/>
        <v/>
      </c>
      <c r="DB74" s="98" t="str">
        <f t="shared" si="157"/>
        <v/>
      </c>
      <c r="DC74" s="98" t="str">
        <f t="shared" si="158"/>
        <v/>
      </c>
      <c r="DD74" s="98" t="str">
        <f t="shared" si="159"/>
        <v/>
      </c>
      <c r="DE74" s="98" t="str">
        <f t="shared" si="160"/>
        <v/>
      </c>
      <c r="DF74" s="98" t="str">
        <f t="shared" si="161"/>
        <v/>
      </c>
      <c r="DG74" s="98" t="str">
        <f t="shared" si="162"/>
        <v/>
      </c>
      <c r="DH74" s="98" t="str">
        <f t="shared" si="163"/>
        <v/>
      </c>
      <c r="DI74" s="98" t="str">
        <f t="shared" si="164"/>
        <v/>
      </c>
      <c r="DJ74" s="98" t="str">
        <f t="shared" si="165"/>
        <v/>
      </c>
      <c r="DK74" s="98" t="str">
        <f t="shared" si="166"/>
        <v/>
      </c>
      <c r="DL74" s="98" t="str">
        <f t="shared" si="167"/>
        <v/>
      </c>
      <c r="DM74" s="98" t="str">
        <f t="shared" si="168"/>
        <v/>
      </c>
      <c r="DN74" s="98" t="str">
        <f t="shared" si="169"/>
        <v/>
      </c>
    </row>
    <row r="75" spans="1:118" ht="13.5" customHeight="1">
      <c r="A75" s="1397">
        <f t="shared" si="83"/>
        <v>66</v>
      </c>
      <c r="B75" s="1398"/>
      <c r="C75" s="1399"/>
      <c r="D75" s="1400"/>
      <c r="E75" s="1401"/>
      <c r="F75" s="427"/>
      <c r="G75" s="1395"/>
      <c r="H75" s="1396"/>
      <c r="I75" s="1395"/>
      <c r="J75" s="1396"/>
      <c r="K75" s="1399"/>
      <c r="L75" s="1401"/>
      <c r="M75" s="1399"/>
      <c r="N75" s="1401"/>
      <c r="O75" s="1406"/>
      <c r="P75" s="1407"/>
      <c r="Q75" s="1399"/>
      <c r="R75" s="1401"/>
      <c r="S75" s="1402"/>
      <c r="T75" s="1474"/>
      <c r="U75" s="1404" t="str">
        <f t="shared" ref="U75:U129" si="352">IF(O75="","",IF(AND(G75="標準",OR(M75="○",K75="○"),I75=""),"※下表に記載必要箇所あり(①)",IF(AND(G75="標準",M75="○",I75="分園"),"※下表に記載必要箇所あり(③)",IF(AND(G75="短時間",OR(M75="○",K75="○"),I75=""),"※下表に記載必要箇所あり(②)","※下表に記載必要箇所あり(④)"))))</f>
        <v/>
      </c>
      <c r="V75" s="1405"/>
      <c r="W75" s="1405"/>
      <c r="X75" s="1405"/>
      <c r="Y75" s="1405"/>
      <c r="Z75" s="1405"/>
      <c r="AA75" s="98" t="str">
        <f t="shared" si="0"/>
        <v/>
      </c>
      <c r="AB75" s="94" t="str">
        <f t="shared" si="85"/>
        <v/>
      </c>
      <c r="AC75" s="94" t="str">
        <f t="shared" si="86"/>
        <v/>
      </c>
      <c r="AD75" s="94" t="str">
        <f t="shared" si="87"/>
        <v/>
      </c>
      <c r="AE75" s="98" t="str">
        <f t="shared" ref="AE75:AE138" si="353">IF(OR(K75="○",M75="○"),"","○")</f>
        <v>○</v>
      </c>
      <c r="AF75" s="98" t="str">
        <f t="shared" si="89"/>
        <v/>
      </c>
      <c r="AG75" s="98" t="str">
        <f t="shared" si="90"/>
        <v/>
      </c>
      <c r="AH75" s="98" t="str">
        <f t="shared" si="91"/>
        <v/>
      </c>
      <c r="AI75" s="98" t="str">
        <f t="shared" si="92"/>
        <v/>
      </c>
      <c r="AJ75" s="98" t="str">
        <f t="shared" si="93"/>
        <v/>
      </c>
      <c r="AK75" s="98" t="str">
        <f t="shared" si="94"/>
        <v/>
      </c>
      <c r="AL75" s="98" t="str">
        <f t="shared" si="95"/>
        <v/>
      </c>
      <c r="AM75" s="98" t="str">
        <f t="shared" si="96"/>
        <v/>
      </c>
      <c r="AN75" s="98" t="str">
        <f t="shared" si="97"/>
        <v/>
      </c>
      <c r="AO75" s="98" t="str">
        <f t="shared" si="98"/>
        <v/>
      </c>
      <c r="AP75" s="98" t="str">
        <f t="shared" si="99"/>
        <v/>
      </c>
      <c r="AQ75" s="98" t="str">
        <f t="shared" si="100"/>
        <v/>
      </c>
      <c r="AR75" s="98" t="str">
        <f t="shared" si="101"/>
        <v/>
      </c>
      <c r="AS75" s="98" t="str">
        <f t="shared" si="102"/>
        <v/>
      </c>
      <c r="AT75" s="98" t="str">
        <f t="shared" si="103"/>
        <v/>
      </c>
      <c r="AU75" s="98" t="str">
        <f t="shared" si="104"/>
        <v/>
      </c>
      <c r="AV75" s="98" t="str">
        <f t="shared" si="105"/>
        <v/>
      </c>
      <c r="AW75" s="98" t="str">
        <f t="shared" si="106"/>
        <v/>
      </c>
      <c r="AX75" s="98" t="str">
        <f t="shared" si="107"/>
        <v/>
      </c>
      <c r="AY75" s="98" t="str">
        <f t="shared" si="108"/>
        <v/>
      </c>
      <c r="AZ75" s="98" t="str">
        <f t="shared" si="109"/>
        <v/>
      </c>
      <c r="BA75" s="98" t="str">
        <f t="shared" si="110"/>
        <v/>
      </c>
      <c r="BB75" s="98" t="str">
        <f t="shared" si="111"/>
        <v/>
      </c>
      <c r="BC75" s="98" t="str">
        <f t="shared" si="112"/>
        <v/>
      </c>
      <c r="BD75" s="98" t="str">
        <f t="shared" si="113"/>
        <v/>
      </c>
      <c r="BE75" s="98" t="str">
        <f t="shared" si="114"/>
        <v/>
      </c>
      <c r="BF75" s="98" t="str">
        <f t="shared" si="115"/>
        <v/>
      </c>
      <c r="BG75" s="98" t="str">
        <f t="shared" si="116"/>
        <v/>
      </c>
      <c r="BH75" s="98" t="str">
        <f t="shared" si="117"/>
        <v/>
      </c>
      <c r="BI75" s="98" t="str">
        <f t="shared" si="118"/>
        <v/>
      </c>
      <c r="BJ75" s="98" t="str">
        <f t="shared" si="119"/>
        <v/>
      </c>
      <c r="BK75" s="98" t="str">
        <f t="shared" si="120"/>
        <v/>
      </c>
      <c r="BL75" s="98" t="str">
        <f t="shared" si="121"/>
        <v/>
      </c>
      <c r="BM75" s="98" t="str">
        <f t="shared" si="122"/>
        <v/>
      </c>
      <c r="BN75" s="98" t="str">
        <f t="shared" si="123"/>
        <v/>
      </c>
      <c r="BO75" s="98" t="str">
        <f t="shared" si="124"/>
        <v/>
      </c>
      <c r="BP75" s="98" t="str">
        <f t="shared" si="125"/>
        <v/>
      </c>
      <c r="BQ75" s="98" t="str">
        <f t="shared" si="126"/>
        <v/>
      </c>
      <c r="BR75" s="98" t="str">
        <f t="shared" si="127"/>
        <v/>
      </c>
      <c r="BS75" s="98" t="str">
        <f t="shared" si="128"/>
        <v/>
      </c>
      <c r="BT75" s="98" t="str">
        <f t="shared" si="129"/>
        <v/>
      </c>
      <c r="BU75" s="98" t="str">
        <f t="shared" si="130"/>
        <v/>
      </c>
      <c r="BV75" s="98" t="str">
        <f t="shared" si="131"/>
        <v/>
      </c>
      <c r="BW75" s="98" t="str">
        <f t="shared" si="132"/>
        <v/>
      </c>
      <c r="BX75" s="98" t="str">
        <f t="shared" si="133"/>
        <v/>
      </c>
      <c r="BY75" s="98" t="str">
        <f t="shared" si="134"/>
        <v/>
      </c>
      <c r="BZ75" s="98" t="str">
        <f t="shared" si="135"/>
        <v/>
      </c>
      <c r="CA75" s="98" t="str">
        <f t="shared" si="136"/>
        <v/>
      </c>
      <c r="CB75" s="98" t="str">
        <f t="shared" si="137"/>
        <v/>
      </c>
      <c r="CC75" s="98" t="str">
        <f t="shared" si="138"/>
        <v/>
      </c>
      <c r="CD75" s="98" t="str">
        <f t="shared" si="139"/>
        <v/>
      </c>
      <c r="CE75" s="98" t="str">
        <f t="shared" si="140"/>
        <v/>
      </c>
      <c r="CF75" s="98" t="str">
        <f t="shared" si="141"/>
        <v/>
      </c>
      <c r="CG75" s="98" t="str">
        <f t="shared" si="142"/>
        <v/>
      </c>
      <c r="CH75" s="98" t="str">
        <f t="shared" si="346"/>
        <v/>
      </c>
      <c r="CI75" s="98" t="str">
        <f t="shared" si="347"/>
        <v/>
      </c>
      <c r="CJ75" s="98" t="str">
        <f t="shared" si="348"/>
        <v/>
      </c>
      <c r="CK75" s="98" t="str">
        <f t="shared" si="349"/>
        <v/>
      </c>
      <c r="CL75" s="98" t="str">
        <f t="shared" si="350"/>
        <v/>
      </c>
      <c r="CM75" s="98" t="str">
        <f t="shared" si="351"/>
        <v/>
      </c>
      <c r="CN75" s="98" t="str">
        <f t="shared" si="143"/>
        <v/>
      </c>
      <c r="CO75" s="98" t="str">
        <f t="shared" si="144"/>
        <v/>
      </c>
      <c r="CP75" s="98" t="str">
        <f t="shared" si="145"/>
        <v/>
      </c>
      <c r="CQ75" s="98" t="str">
        <f t="shared" si="146"/>
        <v/>
      </c>
      <c r="CR75" s="98" t="str">
        <f t="shared" si="147"/>
        <v/>
      </c>
      <c r="CS75" s="98" t="str">
        <f t="shared" si="148"/>
        <v/>
      </c>
      <c r="CT75" s="98" t="str">
        <f t="shared" si="149"/>
        <v/>
      </c>
      <c r="CU75" s="98" t="str">
        <f t="shared" si="150"/>
        <v/>
      </c>
      <c r="CV75" s="98" t="str">
        <f t="shared" si="151"/>
        <v/>
      </c>
      <c r="CW75" s="98" t="str">
        <f t="shared" si="152"/>
        <v/>
      </c>
      <c r="CX75" s="98" t="str">
        <f t="shared" si="153"/>
        <v/>
      </c>
      <c r="CY75" s="98" t="str">
        <f t="shared" si="154"/>
        <v/>
      </c>
      <c r="CZ75" s="98" t="str">
        <f t="shared" si="155"/>
        <v/>
      </c>
      <c r="DA75" s="98" t="str">
        <f t="shared" si="156"/>
        <v/>
      </c>
      <c r="DB75" s="98" t="str">
        <f t="shared" si="157"/>
        <v/>
      </c>
      <c r="DC75" s="98" t="str">
        <f t="shared" si="158"/>
        <v/>
      </c>
      <c r="DD75" s="98" t="str">
        <f t="shared" si="159"/>
        <v/>
      </c>
      <c r="DE75" s="98" t="str">
        <f t="shared" si="160"/>
        <v/>
      </c>
      <c r="DF75" s="98" t="str">
        <f t="shared" si="161"/>
        <v/>
      </c>
      <c r="DG75" s="98" t="str">
        <f t="shared" si="162"/>
        <v/>
      </c>
      <c r="DH75" s="98" t="str">
        <f t="shared" si="163"/>
        <v/>
      </c>
      <c r="DI75" s="98" t="str">
        <f t="shared" si="164"/>
        <v/>
      </c>
      <c r="DJ75" s="98" t="str">
        <f t="shared" si="165"/>
        <v/>
      </c>
      <c r="DK75" s="98" t="str">
        <f t="shared" si="166"/>
        <v/>
      </c>
      <c r="DL75" s="98" t="str">
        <f t="shared" si="167"/>
        <v/>
      </c>
      <c r="DM75" s="98" t="str">
        <f t="shared" si="168"/>
        <v/>
      </c>
      <c r="DN75" s="98" t="str">
        <f t="shared" si="169"/>
        <v/>
      </c>
    </row>
    <row r="76" spans="1:118" ht="13.5" customHeight="1">
      <c r="A76" s="1397">
        <f t="shared" si="83"/>
        <v>67</v>
      </c>
      <c r="B76" s="1398"/>
      <c r="C76" s="1399"/>
      <c r="D76" s="1400"/>
      <c r="E76" s="1401"/>
      <c r="F76" s="427"/>
      <c r="G76" s="1395"/>
      <c r="H76" s="1396"/>
      <c r="I76" s="1395"/>
      <c r="J76" s="1396"/>
      <c r="K76" s="1399"/>
      <c r="L76" s="1401"/>
      <c r="M76" s="1399"/>
      <c r="N76" s="1401"/>
      <c r="O76" s="1406"/>
      <c r="P76" s="1407"/>
      <c r="Q76" s="1399"/>
      <c r="R76" s="1401"/>
      <c r="S76" s="1402"/>
      <c r="T76" s="1474"/>
      <c r="U76" s="1404" t="str">
        <f t="shared" si="352"/>
        <v/>
      </c>
      <c r="V76" s="1405"/>
      <c r="W76" s="1405"/>
      <c r="X76" s="1405"/>
      <c r="Y76" s="1405"/>
      <c r="Z76" s="1405"/>
      <c r="AA76" s="98" t="str">
        <f t="shared" si="0"/>
        <v/>
      </c>
      <c r="AB76" s="94" t="str">
        <f t="shared" si="85"/>
        <v/>
      </c>
      <c r="AC76" s="94" t="str">
        <f t="shared" si="86"/>
        <v/>
      </c>
      <c r="AD76" s="94" t="str">
        <f t="shared" si="87"/>
        <v/>
      </c>
      <c r="AE76" s="98" t="str">
        <f t="shared" si="353"/>
        <v>○</v>
      </c>
      <c r="AF76" s="98" t="str">
        <f t="shared" si="89"/>
        <v/>
      </c>
      <c r="AG76" s="98" t="str">
        <f t="shared" si="90"/>
        <v/>
      </c>
      <c r="AH76" s="98" t="str">
        <f t="shared" si="91"/>
        <v/>
      </c>
      <c r="AI76" s="98" t="str">
        <f t="shared" si="92"/>
        <v/>
      </c>
      <c r="AJ76" s="98" t="str">
        <f t="shared" si="93"/>
        <v/>
      </c>
      <c r="AK76" s="98" t="str">
        <f t="shared" si="94"/>
        <v/>
      </c>
      <c r="AL76" s="98" t="str">
        <f t="shared" si="95"/>
        <v/>
      </c>
      <c r="AM76" s="98" t="str">
        <f t="shared" si="96"/>
        <v/>
      </c>
      <c r="AN76" s="98" t="str">
        <f t="shared" si="97"/>
        <v/>
      </c>
      <c r="AO76" s="98" t="str">
        <f t="shared" si="98"/>
        <v/>
      </c>
      <c r="AP76" s="98" t="str">
        <f t="shared" si="99"/>
        <v/>
      </c>
      <c r="AQ76" s="98" t="str">
        <f t="shared" si="100"/>
        <v/>
      </c>
      <c r="AR76" s="98" t="str">
        <f t="shared" si="101"/>
        <v/>
      </c>
      <c r="AS76" s="98" t="str">
        <f t="shared" si="102"/>
        <v/>
      </c>
      <c r="AT76" s="98" t="str">
        <f t="shared" si="103"/>
        <v/>
      </c>
      <c r="AU76" s="98" t="str">
        <f t="shared" si="104"/>
        <v/>
      </c>
      <c r="AV76" s="98" t="str">
        <f t="shared" si="105"/>
        <v/>
      </c>
      <c r="AW76" s="98" t="str">
        <f t="shared" si="106"/>
        <v/>
      </c>
      <c r="AX76" s="98" t="str">
        <f t="shared" si="107"/>
        <v/>
      </c>
      <c r="AY76" s="98" t="str">
        <f t="shared" si="108"/>
        <v/>
      </c>
      <c r="AZ76" s="98" t="str">
        <f t="shared" si="109"/>
        <v/>
      </c>
      <c r="BA76" s="98" t="str">
        <f t="shared" si="110"/>
        <v/>
      </c>
      <c r="BB76" s="98" t="str">
        <f t="shared" si="111"/>
        <v/>
      </c>
      <c r="BC76" s="98" t="str">
        <f t="shared" si="112"/>
        <v/>
      </c>
      <c r="BD76" s="98" t="str">
        <f t="shared" si="113"/>
        <v/>
      </c>
      <c r="BE76" s="98" t="str">
        <f t="shared" si="114"/>
        <v/>
      </c>
      <c r="BF76" s="98" t="str">
        <f t="shared" si="115"/>
        <v/>
      </c>
      <c r="BG76" s="98" t="str">
        <f t="shared" si="116"/>
        <v/>
      </c>
      <c r="BH76" s="98" t="str">
        <f t="shared" si="117"/>
        <v/>
      </c>
      <c r="BI76" s="98" t="str">
        <f t="shared" si="118"/>
        <v/>
      </c>
      <c r="BJ76" s="98" t="str">
        <f t="shared" si="119"/>
        <v/>
      </c>
      <c r="BK76" s="98" t="str">
        <f t="shared" si="120"/>
        <v/>
      </c>
      <c r="BL76" s="98" t="str">
        <f t="shared" si="121"/>
        <v/>
      </c>
      <c r="BM76" s="98" t="str">
        <f t="shared" si="122"/>
        <v/>
      </c>
      <c r="BN76" s="98" t="str">
        <f t="shared" si="123"/>
        <v/>
      </c>
      <c r="BO76" s="98" t="str">
        <f t="shared" si="124"/>
        <v/>
      </c>
      <c r="BP76" s="98" t="str">
        <f t="shared" si="125"/>
        <v/>
      </c>
      <c r="BQ76" s="98" t="str">
        <f t="shared" si="126"/>
        <v/>
      </c>
      <c r="BR76" s="98" t="str">
        <f t="shared" si="127"/>
        <v/>
      </c>
      <c r="BS76" s="98" t="str">
        <f t="shared" si="128"/>
        <v/>
      </c>
      <c r="BT76" s="98" t="str">
        <f t="shared" si="129"/>
        <v/>
      </c>
      <c r="BU76" s="98" t="str">
        <f t="shared" si="130"/>
        <v/>
      </c>
      <c r="BV76" s="98" t="str">
        <f t="shared" si="131"/>
        <v/>
      </c>
      <c r="BW76" s="98" t="str">
        <f t="shared" si="132"/>
        <v/>
      </c>
      <c r="BX76" s="98" t="str">
        <f t="shared" si="133"/>
        <v/>
      </c>
      <c r="BY76" s="98" t="str">
        <f t="shared" si="134"/>
        <v/>
      </c>
      <c r="BZ76" s="98" t="str">
        <f t="shared" si="135"/>
        <v/>
      </c>
      <c r="CA76" s="98" t="str">
        <f t="shared" si="136"/>
        <v/>
      </c>
      <c r="CB76" s="98" t="str">
        <f t="shared" si="137"/>
        <v/>
      </c>
      <c r="CC76" s="98" t="str">
        <f t="shared" si="138"/>
        <v/>
      </c>
      <c r="CD76" s="98" t="str">
        <f t="shared" si="139"/>
        <v/>
      </c>
      <c r="CE76" s="98" t="str">
        <f t="shared" si="140"/>
        <v/>
      </c>
      <c r="CF76" s="98" t="str">
        <f t="shared" si="141"/>
        <v/>
      </c>
      <c r="CG76" s="98" t="str">
        <f t="shared" si="142"/>
        <v/>
      </c>
      <c r="CH76" s="98" t="str">
        <f t="shared" si="346"/>
        <v/>
      </c>
      <c r="CI76" s="98" t="str">
        <f t="shared" si="347"/>
        <v/>
      </c>
      <c r="CJ76" s="98" t="str">
        <f t="shared" si="348"/>
        <v/>
      </c>
      <c r="CK76" s="98" t="str">
        <f t="shared" si="349"/>
        <v/>
      </c>
      <c r="CL76" s="98" t="str">
        <f t="shared" si="350"/>
        <v/>
      </c>
      <c r="CM76" s="98" t="str">
        <f t="shared" si="351"/>
        <v/>
      </c>
      <c r="CN76" s="98" t="str">
        <f t="shared" si="143"/>
        <v/>
      </c>
      <c r="CO76" s="98" t="str">
        <f t="shared" si="144"/>
        <v/>
      </c>
      <c r="CP76" s="98" t="str">
        <f t="shared" si="145"/>
        <v/>
      </c>
      <c r="CQ76" s="98" t="str">
        <f t="shared" si="146"/>
        <v/>
      </c>
      <c r="CR76" s="98" t="str">
        <f t="shared" si="147"/>
        <v/>
      </c>
      <c r="CS76" s="98" t="str">
        <f t="shared" si="148"/>
        <v/>
      </c>
      <c r="CT76" s="98" t="str">
        <f t="shared" si="149"/>
        <v/>
      </c>
      <c r="CU76" s="98" t="str">
        <f t="shared" si="150"/>
        <v/>
      </c>
      <c r="CV76" s="98" t="str">
        <f t="shared" si="151"/>
        <v/>
      </c>
      <c r="CW76" s="98" t="str">
        <f t="shared" si="152"/>
        <v/>
      </c>
      <c r="CX76" s="98" t="str">
        <f t="shared" si="153"/>
        <v/>
      </c>
      <c r="CY76" s="98" t="str">
        <f t="shared" si="154"/>
        <v/>
      </c>
      <c r="CZ76" s="98" t="str">
        <f t="shared" si="155"/>
        <v/>
      </c>
      <c r="DA76" s="98" t="str">
        <f t="shared" si="156"/>
        <v/>
      </c>
      <c r="DB76" s="98" t="str">
        <f t="shared" si="157"/>
        <v/>
      </c>
      <c r="DC76" s="98" t="str">
        <f t="shared" si="158"/>
        <v/>
      </c>
      <c r="DD76" s="98" t="str">
        <f t="shared" si="159"/>
        <v/>
      </c>
      <c r="DE76" s="98" t="str">
        <f t="shared" si="160"/>
        <v/>
      </c>
      <c r="DF76" s="98" t="str">
        <f t="shared" si="161"/>
        <v/>
      </c>
      <c r="DG76" s="98" t="str">
        <f t="shared" si="162"/>
        <v/>
      </c>
      <c r="DH76" s="98" t="str">
        <f t="shared" si="163"/>
        <v/>
      </c>
      <c r="DI76" s="98" t="str">
        <f t="shared" si="164"/>
        <v/>
      </c>
      <c r="DJ76" s="98" t="str">
        <f t="shared" si="165"/>
        <v/>
      </c>
      <c r="DK76" s="98" t="str">
        <f t="shared" si="166"/>
        <v/>
      </c>
      <c r="DL76" s="98" t="str">
        <f t="shared" si="167"/>
        <v/>
      </c>
      <c r="DM76" s="98" t="str">
        <f t="shared" si="168"/>
        <v/>
      </c>
      <c r="DN76" s="98" t="str">
        <f t="shared" si="169"/>
        <v/>
      </c>
    </row>
    <row r="77" spans="1:118" ht="13.5" customHeight="1">
      <c r="A77" s="1397">
        <f t="shared" ref="A77:A139" si="354">ROW()-9</f>
        <v>68</v>
      </c>
      <c r="B77" s="1398"/>
      <c r="C77" s="1399"/>
      <c r="D77" s="1400"/>
      <c r="E77" s="1401"/>
      <c r="F77" s="427"/>
      <c r="G77" s="1395"/>
      <c r="H77" s="1396"/>
      <c r="I77" s="1395"/>
      <c r="J77" s="1396"/>
      <c r="K77" s="1399"/>
      <c r="L77" s="1401"/>
      <c r="M77" s="1399"/>
      <c r="N77" s="1401"/>
      <c r="O77" s="1406"/>
      <c r="P77" s="1407"/>
      <c r="Q77" s="1399"/>
      <c r="R77" s="1401"/>
      <c r="S77" s="1402"/>
      <c r="T77" s="1474"/>
      <c r="U77" s="1404" t="str">
        <f t="shared" si="352"/>
        <v/>
      </c>
      <c r="V77" s="1405"/>
      <c r="W77" s="1405"/>
      <c r="X77" s="1405"/>
      <c r="Y77" s="1405"/>
      <c r="Z77" s="1405"/>
      <c r="AA77" s="98" t="str">
        <f t="shared" si="0"/>
        <v/>
      </c>
      <c r="AB77" s="94" t="str">
        <f t="shared" ref="AB77:AB139" si="355">IF(AND(K77="○",Q77="○"),"B","")</f>
        <v/>
      </c>
      <c r="AC77" s="94" t="str">
        <f t="shared" ref="AC77:AC139" si="356">IF(AND(K77="",M77="○",Q77=""),"C","")</f>
        <v/>
      </c>
      <c r="AD77" s="94" t="str">
        <f t="shared" ref="AD77:AD139" si="357">IF(AND(K77="",M77="○",Q77="○"),"D","")</f>
        <v/>
      </c>
      <c r="AE77" s="98" t="str">
        <f t="shared" si="353"/>
        <v>○</v>
      </c>
      <c r="AF77" s="98" t="str">
        <f t="shared" ref="AF77:AF139" si="358">IF(AND(F77="５歳",G77="標準",I77="",AE77="○",Q77=""),"○","")</f>
        <v/>
      </c>
      <c r="AG77" s="98" t="str">
        <f t="shared" ref="AG77:AG139" si="359">IF(AND(F77="４歳",G77="標準",I77="",AE77="○",Q77=""),"○","")</f>
        <v/>
      </c>
      <c r="AH77" s="98" t="str">
        <f t="shared" ref="AH77:AH139" si="360">IF(AND(F77="３歳",G77="標準",I77="",AE77="○",Q77=""),"○","")</f>
        <v/>
      </c>
      <c r="AI77" s="98" t="str">
        <f t="shared" ref="AI77:AI139" si="361">IF(AND(F77="２歳",G77="標準",I77="",AE77="○",Q77=""),"○","")</f>
        <v/>
      </c>
      <c r="AJ77" s="98" t="str">
        <f t="shared" ref="AJ77:AJ139" si="362">IF(AND(F77="１歳",G77="標準",I77="",AE77="○",Q77=""),"○","")</f>
        <v/>
      </c>
      <c r="AK77" s="98" t="str">
        <f t="shared" ref="AK77:AK139" si="363">IF(AND(F77="乳児",G77="標準",I77="",AE77="○",Q77=""),"○","")</f>
        <v/>
      </c>
      <c r="AL77" s="98" t="str">
        <f t="shared" ref="AL77:AL139" si="364">IF(AND(F77="５歳",G77="標準",I77="",AE77="○",Q77="○"),"○","")</f>
        <v/>
      </c>
      <c r="AM77" s="98" t="str">
        <f t="shared" ref="AM77:AM139" si="365">IF(AND(F77="４歳",G77="標準",I77="",AE77="○",Q77="○"),"○","")</f>
        <v/>
      </c>
      <c r="AN77" s="98" t="str">
        <f t="shared" ref="AN77:AN139" si="366">IF(AND(F77="３歳",G77="標準",I77="",AE77="○",Q77="○"),"○","")</f>
        <v/>
      </c>
      <c r="AO77" s="98" t="str">
        <f t="shared" ref="AO77:AO139" si="367">IF(AND(F77="５歳",G77="標準",O77&gt;0),"○","")</f>
        <v/>
      </c>
      <c r="AP77" s="98" t="str">
        <f t="shared" ref="AP77:AP139" si="368">IF(AND(F77="４歳",G77="標準",O77&gt;0),"○","")</f>
        <v/>
      </c>
      <c r="AQ77" s="98" t="str">
        <f t="shared" ref="AQ77:AQ139" si="369">IF(AND(F77="３歳",G77="標準",O77&gt;0),"○","")</f>
        <v/>
      </c>
      <c r="AR77" s="98" t="str">
        <f t="shared" ref="AR77:AR139" si="370">IF(AND(F77="２歳",G77="標準",O77&gt;0),"○","")</f>
        <v/>
      </c>
      <c r="AS77" s="98" t="str">
        <f t="shared" ref="AS77:AS139" si="371">IF(AND(F77="１歳",G77="標準",O77&gt;0),"○","")</f>
        <v/>
      </c>
      <c r="AT77" s="98" t="str">
        <f t="shared" ref="AT77:AT139" si="372">IF(AND(F77="乳児",G77="標準",O77&gt;0),"○","")</f>
        <v/>
      </c>
      <c r="AU77" s="98" t="str">
        <f t="shared" ref="AU77:AU139" si="373">IF(AND(F77="５歳",G77="短時間",I77="",AE77="○",Q77=""),"○","")</f>
        <v/>
      </c>
      <c r="AV77" s="98" t="str">
        <f t="shared" ref="AV77:AV139" si="374">IF(AND(F77="４歳",G77="短時間",I77="",AE77="○",Q77=""),"○","")</f>
        <v/>
      </c>
      <c r="AW77" s="98" t="str">
        <f t="shared" ref="AW77:AW139" si="375">IF(AND(F77="３歳",G77="短時間",I77="",AE77="○",Q77=""),"○","")</f>
        <v/>
      </c>
      <c r="AX77" s="98" t="str">
        <f t="shared" ref="AX77:AX139" si="376">IF(AND(F77="２歳",G77="短時間",I77="",AE77="○",Q77=""),"○","")</f>
        <v/>
      </c>
      <c r="AY77" s="98" t="str">
        <f t="shared" ref="AY77:AY139" si="377">IF(AND(F77="１歳",G77="短時間",I77="",AE77="○",Q77=""),"○","")</f>
        <v/>
      </c>
      <c r="AZ77" s="98" t="str">
        <f t="shared" ref="AZ77:AZ139" si="378">IF(AND(F77="乳児",G77="短時間",I77="",AE77="○",Q77=""),"○","")</f>
        <v/>
      </c>
      <c r="BA77" s="98" t="str">
        <f t="shared" ref="BA77:BA139" si="379">IF(AND(F77="５歳",G77="短時間",I77="",AE77="○",Q77="○"),"○","")</f>
        <v/>
      </c>
      <c r="BB77" s="98" t="str">
        <f t="shared" ref="BB77:BB139" si="380">IF(AND(F77="４歳",G77="短時間",I77="",AE77="○",Q77="○"),"○","")</f>
        <v/>
      </c>
      <c r="BC77" s="98" t="str">
        <f t="shared" ref="BC77:BC139" si="381">IF(AND(F77="３歳",G77="短時間",I77="",AE77="○",Q77="○"),"○","")</f>
        <v/>
      </c>
      <c r="BD77" s="98" t="str">
        <f t="shared" ref="BD77:BD139" si="382">IF(AND(F77="２歳",G77="短時間",I77="",AE77="○",Q77="○"),"○","")</f>
        <v/>
      </c>
      <c r="BE77" s="98" t="str">
        <f t="shared" ref="BE77:BE139" si="383">IF(AND(F77="１歳",G77="短時間",I77="",AE77="○",Q77="○"),"○","")</f>
        <v/>
      </c>
      <c r="BF77" s="98" t="str">
        <f t="shared" ref="BF77:BF139" si="384">IF(AND(F77="乳児",G77="短時間",I77="",AE77="○",Q77="○"),"○","")</f>
        <v/>
      </c>
      <c r="BG77" s="98" t="str">
        <f t="shared" ref="BG77:BG139" si="385">IF(AND(F77="５歳",G77="短時間",I77="",O77&gt;0),"○","")</f>
        <v/>
      </c>
      <c r="BH77" s="98" t="str">
        <f t="shared" ref="BH77:BH139" si="386">IF(AND(F77="４歳",G77="短時間",I77="",O77&gt;0),"○","")</f>
        <v/>
      </c>
      <c r="BI77" s="98" t="str">
        <f t="shared" ref="BI77:BI139" si="387">IF(AND(F77="３歳",G77="短時間",I77="",O77&gt;0),"○","")</f>
        <v/>
      </c>
      <c r="BJ77" s="98" t="str">
        <f t="shared" ref="BJ77:BJ139" si="388">IF(AND(F77="２歳",G77="短時間",I77="",O77&gt;0),"○","")</f>
        <v/>
      </c>
      <c r="BK77" s="98" t="str">
        <f t="shared" ref="BK77:BK139" si="389">IF(AND(F77="１歳",G77="短時間",I77="",O77&gt;0),"○","")</f>
        <v/>
      </c>
      <c r="BL77" s="98" t="str">
        <f t="shared" ref="BL77:BL139" si="390">IF(AND(F77="乳児",G77="短時間",I77="",O77&gt;0),"○","")</f>
        <v/>
      </c>
      <c r="BM77" s="98" t="str">
        <f t="shared" ref="BM77:BM139" si="391">IF(AND(F77="５歳",I77="",AE77="○",Q77="",),"○","")</f>
        <v/>
      </c>
      <c r="BN77" s="98" t="str">
        <f t="shared" ref="BN77:BN139" si="392">IF(AND(F77="４歳",I77="",AE77="○",Q77="",),"○","")</f>
        <v/>
      </c>
      <c r="BO77" s="98" t="str">
        <f t="shared" ref="BO77:BO139" si="393">IF(AND(F77="３歳",I77="",AE77="○",Q77="",),"○","")</f>
        <v/>
      </c>
      <c r="BP77" s="98" t="str">
        <f t="shared" ref="BP77:BP139" si="394">IF(AND(F77="２歳",I77="",AE77="○",Q77="",),"○","")</f>
        <v/>
      </c>
      <c r="BQ77" s="98" t="str">
        <f t="shared" ref="BQ77:BQ139" si="395">IF(AND(F77="５歳",I77="",AE77="○",Q77="○",),"○","")</f>
        <v/>
      </c>
      <c r="BR77" s="98" t="str">
        <f t="shared" ref="BR77:BR139" si="396">IF(AND(F77="４歳",I77="",AE77="○",Q77="○",),"○","")</f>
        <v/>
      </c>
      <c r="BS77" s="98" t="str">
        <f t="shared" ref="BS77:BS139" si="397">IF(AND(F77="３歳",I77="",AE77="○",Q77="○",),"○","")</f>
        <v/>
      </c>
      <c r="BT77" s="98" t="str">
        <f t="shared" ref="BT77:BT139" si="398">IF(AND(F77="２歳",I77="",AE77="○",Q77="○",),"○","")</f>
        <v/>
      </c>
      <c r="BU77" s="98" t="str">
        <f t="shared" ref="BU77:BU139" si="399">IF(AND(F77="５歳",G77="教育",O77&gt;0),"○","")</f>
        <v/>
      </c>
      <c r="BV77" s="98" t="str">
        <f t="shared" ref="BV77:BV139" si="400">IF(AND(F77="４歳",G77="教育",O77&gt;0),"○","")</f>
        <v/>
      </c>
      <c r="BW77" s="98" t="str">
        <f t="shared" ref="BW77:BW139" si="401">IF(AND(F77="３歳",G77="教育",O77&gt;0),"○","")</f>
        <v/>
      </c>
      <c r="BX77" s="98" t="str">
        <f t="shared" ref="BX77:BX139" si="402">IF(AND(F77="２歳",G77="教育",O77&gt;0),"○","")</f>
        <v/>
      </c>
      <c r="BY77" s="98" t="str">
        <f t="shared" ref="BY77:BY139" si="403">IF(AND(F77="５歳",G77="標準",I77="分園",AE77="○",Q77=""),"○","")</f>
        <v/>
      </c>
      <c r="BZ77" s="98" t="str">
        <f t="shared" ref="BZ77:BZ139" si="404">IF(AND(F77="４歳",G77="標準",I77="分園",AE77="○",Q77=""),"○","")</f>
        <v/>
      </c>
      <c r="CA77" s="98" t="str">
        <f t="shared" ref="CA77:CA139" si="405">IF(AND(F77="３歳",G77="標準",I77="分園",AE77="○",Q77=""),"○","")</f>
        <v/>
      </c>
      <c r="CB77" s="98" t="str">
        <f t="shared" ref="CB77:CB139" si="406">IF(AND(F77="２歳",G77="標準",I77="分園",AE77="○",Q77=""),"○","")</f>
        <v/>
      </c>
      <c r="CC77" s="98" t="str">
        <f t="shared" ref="CC77:CC139" si="407">IF(AND(F77="１歳",G77="標準",I77="分園",AE77="○",Q77=""),"○","")</f>
        <v/>
      </c>
      <c r="CD77" s="98" t="str">
        <f t="shared" ref="CD77:CD139" si="408">IF(AND(F77="乳児",G77="標準",I77="分園",AE77="○",Q77=""),"○","")</f>
        <v/>
      </c>
      <c r="CE77" s="98" t="str">
        <f t="shared" ref="CE77:CE139" si="409">IF(AND(F77="５歳",G77="標準",I77="分園",AE77="○",Q77="○"),"○","")</f>
        <v/>
      </c>
      <c r="CF77" s="98" t="str">
        <f t="shared" ref="CF77:CF139" si="410">IF(AND(F77="４歳",G77="標準",I77="分園",AE77="○",Q77="○"),"○","")</f>
        <v/>
      </c>
      <c r="CG77" s="98" t="str">
        <f t="shared" ref="CG77:CG139" si="411">IF(AND(F77="３歳",G77="標準",I77="分園",AE77="○",Q77="○"),"○","")</f>
        <v/>
      </c>
      <c r="CH77" s="98" t="str">
        <f t="shared" si="346"/>
        <v/>
      </c>
      <c r="CI77" s="98" t="str">
        <f t="shared" si="347"/>
        <v/>
      </c>
      <c r="CJ77" s="98" t="str">
        <f t="shared" si="348"/>
        <v/>
      </c>
      <c r="CK77" s="98" t="str">
        <f t="shared" si="349"/>
        <v/>
      </c>
      <c r="CL77" s="98" t="str">
        <f t="shared" si="350"/>
        <v/>
      </c>
      <c r="CM77" s="98" t="str">
        <f t="shared" si="351"/>
        <v/>
      </c>
      <c r="CN77" s="98" t="str">
        <f t="shared" ref="CN77:CN139" si="412">IF(AND(F77="５歳",G77="短時間",I77="分園",AE77="○",Q77=""),"○","")</f>
        <v/>
      </c>
      <c r="CO77" s="98" t="str">
        <f t="shared" ref="CO77:CO139" si="413">IF(AND(F77="４歳",G77="短時間",I77="分園",AE77="○",Q77=""),"○","")</f>
        <v/>
      </c>
      <c r="CP77" s="98" t="str">
        <f t="shared" ref="CP77:CP139" si="414">IF(AND(F77="３歳",G77="短時間",I77="分園",AE77="○",Q77=""),"○","")</f>
        <v/>
      </c>
      <c r="CQ77" s="98" t="str">
        <f t="shared" ref="CQ77:CQ139" si="415">IF(AND(F77="２歳",G77="短時間",I77="分園",AE77="○",Q77=""),"○","")</f>
        <v/>
      </c>
      <c r="CR77" s="98" t="str">
        <f t="shared" ref="CR77:CR139" si="416">IF(AND(F77="１歳",G77="短時間",I77="分園",AE77="○",Q77=""),"○","")</f>
        <v/>
      </c>
      <c r="CS77" s="98" t="str">
        <f t="shared" ref="CS77:CS139" si="417">IF(AND(F77="乳児",G77="短時間",I77="分園",AE77="○",Q77=""),"○","")</f>
        <v/>
      </c>
      <c r="CT77" s="98" t="str">
        <f t="shared" ref="CT77:CT139" si="418">IF(AND(F77="５歳",G77="短時間",I77="分園",AE77="○",Q77="○"),"○","")</f>
        <v/>
      </c>
      <c r="CU77" s="98" t="str">
        <f t="shared" ref="CU77:CU139" si="419">IF(AND(F77="４歳",G77="短時間",I77="分園",AE77="○",Q77="○"),"○","")</f>
        <v/>
      </c>
      <c r="CV77" s="98" t="str">
        <f t="shared" ref="CV77:CV139" si="420">IF(AND(F77="３歳",G77="短時間",I77="分園",AE77="○",Q77="○"),"○","")</f>
        <v/>
      </c>
      <c r="CW77" s="98" t="str">
        <f t="shared" ref="CW77:CW139" si="421">IF(AND(F77="５歳",G77="短時間",I77="分園",O77&gt;0),"○","")</f>
        <v/>
      </c>
      <c r="CX77" s="98" t="str">
        <f t="shared" ref="CX77:CX139" si="422">IF(AND(F77="４歳",G77="短時間",I77="分園",O77&gt;0),"○","")</f>
        <v/>
      </c>
      <c r="CY77" s="98" t="str">
        <f t="shared" ref="CY77:CY139" si="423">IF(AND(F77="３歳",G77="短時間",I77="分園",O77&gt;0),"○","")</f>
        <v/>
      </c>
      <c r="CZ77" s="98" t="str">
        <f t="shared" ref="CZ77:CZ139" si="424">IF(AND(F77="２歳",G77="短時間",I77="分園",O77&gt;0),"○","")</f>
        <v/>
      </c>
      <c r="DA77" s="98" t="str">
        <f t="shared" ref="DA77:DA139" si="425">IF(AND(F77="１歳",G77="短時間",I77="分園",O77&gt;0),"○","")</f>
        <v/>
      </c>
      <c r="DB77" s="98" t="str">
        <f t="shared" ref="DB77:DB139" si="426">IF(AND(F77="乳児",G77="短時間",I77="分園",O77&gt;0),"○","")</f>
        <v/>
      </c>
      <c r="DC77" s="98" t="str">
        <f t="shared" ref="DC77:DC139" si="427">IF(AND(F77="５歳",G77="教育",I77="分園",AE77="○",Q77="",),"○","")</f>
        <v/>
      </c>
      <c r="DD77" s="98" t="str">
        <f t="shared" ref="DD77:DD139" si="428">IF(AND(F77="４歳",G77="教育",I77="分園",AE77="○",Q77="",),"○","")</f>
        <v/>
      </c>
      <c r="DE77" s="98" t="str">
        <f t="shared" ref="DE77:DE139" si="429">IF(AND(F77="３歳",G77="教育",I77="分園",AE77="○",Q77="",),"○","")</f>
        <v/>
      </c>
      <c r="DF77" s="98" t="str">
        <f t="shared" ref="DF77:DF139" si="430">IF(AND(F77="２歳",G77="教育",I77="分園",AE77="○",Q77="",),"○","")</f>
        <v/>
      </c>
      <c r="DG77" s="98" t="str">
        <f t="shared" ref="DG77:DG139" si="431">IF(AND(F77="５歳",G77="教育",I77="分園",AE77="○",Q77="○",),"○","")</f>
        <v/>
      </c>
      <c r="DH77" s="98" t="str">
        <f t="shared" ref="DH77:DH139" si="432">IF(AND(F77="４歳",G77="教育",I77="分園",AE77="○",Q77="○",),"○","")</f>
        <v/>
      </c>
      <c r="DI77" s="98" t="str">
        <f t="shared" ref="DI77:DI139" si="433">IF(AND(F77="３歳",G77="教育",I77="分園",AE77="○",Q77="○",),"○","")</f>
        <v/>
      </c>
      <c r="DJ77" s="98" t="str">
        <f t="shared" ref="DJ77:DJ139" si="434">IF(AND(F77="２歳",G77="教育",I77="分園",AE77="○",Q77="○",),"○","")</f>
        <v/>
      </c>
      <c r="DK77" s="98" t="str">
        <f t="shared" ref="DK77:DK139" si="435">IF(AND(F77="５歳",G77="教育",I77="分園",O77&gt;0),"○","")</f>
        <v/>
      </c>
      <c r="DL77" s="98" t="str">
        <f t="shared" ref="DL77:DL139" si="436">IF(AND(F77="４歳",G77="教育",I77="分園",O77&gt;0),"○","")</f>
        <v/>
      </c>
      <c r="DM77" s="98" t="str">
        <f t="shared" ref="DM77:DM139" si="437">IF(AND(F77="３歳",G77="教育",I77="分園",O77&gt;0),"○","")</f>
        <v/>
      </c>
      <c r="DN77" s="98" t="str">
        <f t="shared" ref="DN77:DN139" si="438">IF(AND(F77="２歳",G77="教育",I77="分園",O77&gt;0),"○","")</f>
        <v/>
      </c>
    </row>
    <row r="78" spans="1:118" ht="13.5" customHeight="1">
      <c r="A78" s="1397">
        <f t="shared" si="354"/>
        <v>69</v>
      </c>
      <c r="B78" s="1398"/>
      <c r="C78" s="1399"/>
      <c r="D78" s="1400"/>
      <c r="E78" s="1401"/>
      <c r="F78" s="427"/>
      <c r="G78" s="1395"/>
      <c r="H78" s="1396"/>
      <c r="I78" s="1395"/>
      <c r="J78" s="1396"/>
      <c r="K78" s="1399"/>
      <c r="L78" s="1401"/>
      <c r="M78" s="1399"/>
      <c r="N78" s="1401"/>
      <c r="O78" s="1406"/>
      <c r="P78" s="1407"/>
      <c r="Q78" s="1399"/>
      <c r="R78" s="1401"/>
      <c r="S78" s="1402"/>
      <c r="T78" s="1474"/>
      <c r="U78" s="1404" t="str">
        <f t="shared" si="352"/>
        <v/>
      </c>
      <c r="V78" s="1405"/>
      <c r="W78" s="1405"/>
      <c r="X78" s="1405"/>
      <c r="Y78" s="1405"/>
      <c r="Z78" s="1405"/>
      <c r="AA78" s="98" t="str">
        <f t="shared" si="0"/>
        <v/>
      </c>
      <c r="AB78" s="94" t="str">
        <f t="shared" si="355"/>
        <v/>
      </c>
      <c r="AC78" s="94" t="str">
        <f t="shared" si="356"/>
        <v/>
      </c>
      <c r="AD78" s="94" t="str">
        <f t="shared" si="357"/>
        <v/>
      </c>
      <c r="AE78" s="98" t="str">
        <f t="shared" si="353"/>
        <v>○</v>
      </c>
      <c r="AF78" s="98" t="str">
        <f t="shared" si="358"/>
        <v/>
      </c>
      <c r="AG78" s="98" t="str">
        <f t="shared" si="359"/>
        <v/>
      </c>
      <c r="AH78" s="98" t="str">
        <f t="shared" si="360"/>
        <v/>
      </c>
      <c r="AI78" s="98" t="str">
        <f t="shared" si="361"/>
        <v/>
      </c>
      <c r="AJ78" s="98" t="str">
        <f t="shared" si="362"/>
        <v/>
      </c>
      <c r="AK78" s="98" t="str">
        <f t="shared" si="363"/>
        <v/>
      </c>
      <c r="AL78" s="98" t="str">
        <f t="shared" si="364"/>
        <v/>
      </c>
      <c r="AM78" s="98" t="str">
        <f t="shared" si="365"/>
        <v/>
      </c>
      <c r="AN78" s="98" t="str">
        <f t="shared" si="366"/>
        <v/>
      </c>
      <c r="AO78" s="98" t="str">
        <f t="shared" si="367"/>
        <v/>
      </c>
      <c r="AP78" s="98" t="str">
        <f t="shared" si="368"/>
        <v/>
      </c>
      <c r="AQ78" s="98" t="str">
        <f t="shared" si="369"/>
        <v/>
      </c>
      <c r="AR78" s="98" t="str">
        <f t="shared" si="370"/>
        <v/>
      </c>
      <c r="AS78" s="98" t="str">
        <f t="shared" si="371"/>
        <v/>
      </c>
      <c r="AT78" s="98" t="str">
        <f t="shared" si="372"/>
        <v/>
      </c>
      <c r="AU78" s="98" t="str">
        <f t="shared" si="373"/>
        <v/>
      </c>
      <c r="AV78" s="98" t="str">
        <f t="shared" si="374"/>
        <v/>
      </c>
      <c r="AW78" s="98" t="str">
        <f t="shared" si="375"/>
        <v/>
      </c>
      <c r="AX78" s="98" t="str">
        <f t="shared" si="376"/>
        <v/>
      </c>
      <c r="AY78" s="98" t="str">
        <f t="shared" si="377"/>
        <v/>
      </c>
      <c r="AZ78" s="98" t="str">
        <f t="shared" si="378"/>
        <v/>
      </c>
      <c r="BA78" s="98" t="str">
        <f t="shared" si="379"/>
        <v/>
      </c>
      <c r="BB78" s="98" t="str">
        <f t="shared" si="380"/>
        <v/>
      </c>
      <c r="BC78" s="98" t="str">
        <f t="shared" si="381"/>
        <v/>
      </c>
      <c r="BD78" s="98" t="str">
        <f t="shared" si="382"/>
        <v/>
      </c>
      <c r="BE78" s="98" t="str">
        <f t="shared" si="383"/>
        <v/>
      </c>
      <c r="BF78" s="98" t="str">
        <f t="shared" si="384"/>
        <v/>
      </c>
      <c r="BG78" s="98" t="str">
        <f t="shared" si="385"/>
        <v/>
      </c>
      <c r="BH78" s="98" t="str">
        <f t="shared" si="386"/>
        <v/>
      </c>
      <c r="BI78" s="98" t="str">
        <f t="shared" si="387"/>
        <v/>
      </c>
      <c r="BJ78" s="98" t="str">
        <f t="shared" si="388"/>
        <v/>
      </c>
      <c r="BK78" s="98" t="str">
        <f t="shared" si="389"/>
        <v/>
      </c>
      <c r="BL78" s="98" t="str">
        <f t="shared" si="390"/>
        <v/>
      </c>
      <c r="BM78" s="98" t="str">
        <f t="shared" si="391"/>
        <v/>
      </c>
      <c r="BN78" s="98" t="str">
        <f t="shared" si="392"/>
        <v/>
      </c>
      <c r="BO78" s="98" t="str">
        <f t="shared" si="393"/>
        <v/>
      </c>
      <c r="BP78" s="98" t="str">
        <f t="shared" si="394"/>
        <v/>
      </c>
      <c r="BQ78" s="98" t="str">
        <f t="shared" si="395"/>
        <v/>
      </c>
      <c r="BR78" s="98" t="str">
        <f t="shared" si="396"/>
        <v/>
      </c>
      <c r="BS78" s="98" t="str">
        <f t="shared" si="397"/>
        <v/>
      </c>
      <c r="BT78" s="98" t="str">
        <f t="shared" si="398"/>
        <v/>
      </c>
      <c r="BU78" s="98" t="str">
        <f t="shared" si="399"/>
        <v/>
      </c>
      <c r="BV78" s="98" t="str">
        <f t="shared" si="400"/>
        <v/>
      </c>
      <c r="BW78" s="98" t="str">
        <f t="shared" si="401"/>
        <v/>
      </c>
      <c r="BX78" s="98" t="str">
        <f t="shared" si="402"/>
        <v/>
      </c>
      <c r="BY78" s="98" t="str">
        <f t="shared" si="403"/>
        <v/>
      </c>
      <c r="BZ78" s="98" t="str">
        <f t="shared" si="404"/>
        <v/>
      </c>
      <c r="CA78" s="98" t="str">
        <f t="shared" si="405"/>
        <v/>
      </c>
      <c r="CB78" s="98" t="str">
        <f t="shared" si="406"/>
        <v/>
      </c>
      <c r="CC78" s="98" t="str">
        <f t="shared" si="407"/>
        <v/>
      </c>
      <c r="CD78" s="98" t="str">
        <f t="shared" si="408"/>
        <v/>
      </c>
      <c r="CE78" s="98" t="str">
        <f t="shared" si="409"/>
        <v/>
      </c>
      <c r="CF78" s="98" t="str">
        <f t="shared" si="410"/>
        <v/>
      </c>
      <c r="CG78" s="98" t="str">
        <f t="shared" si="411"/>
        <v/>
      </c>
      <c r="CH78" s="98" t="str">
        <f t="shared" si="346"/>
        <v/>
      </c>
      <c r="CI78" s="98" t="str">
        <f t="shared" si="347"/>
        <v/>
      </c>
      <c r="CJ78" s="98" t="str">
        <f t="shared" si="348"/>
        <v/>
      </c>
      <c r="CK78" s="98" t="str">
        <f t="shared" si="349"/>
        <v/>
      </c>
      <c r="CL78" s="98" t="str">
        <f t="shared" si="350"/>
        <v/>
      </c>
      <c r="CM78" s="98" t="str">
        <f t="shared" si="351"/>
        <v/>
      </c>
      <c r="CN78" s="98" t="str">
        <f t="shared" si="412"/>
        <v/>
      </c>
      <c r="CO78" s="98" t="str">
        <f t="shared" si="413"/>
        <v/>
      </c>
      <c r="CP78" s="98" t="str">
        <f t="shared" si="414"/>
        <v/>
      </c>
      <c r="CQ78" s="98" t="str">
        <f t="shared" si="415"/>
        <v/>
      </c>
      <c r="CR78" s="98" t="str">
        <f t="shared" si="416"/>
        <v/>
      </c>
      <c r="CS78" s="98" t="str">
        <f t="shared" si="417"/>
        <v/>
      </c>
      <c r="CT78" s="98" t="str">
        <f t="shared" si="418"/>
        <v/>
      </c>
      <c r="CU78" s="98" t="str">
        <f t="shared" si="419"/>
        <v/>
      </c>
      <c r="CV78" s="98" t="str">
        <f t="shared" si="420"/>
        <v/>
      </c>
      <c r="CW78" s="98" t="str">
        <f t="shared" si="421"/>
        <v/>
      </c>
      <c r="CX78" s="98" t="str">
        <f t="shared" si="422"/>
        <v/>
      </c>
      <c r="CY78" s="98" t="str">
        <f t="shared" si="423"/>
        <v/>
      </c>
      <c r="CZ78" s="98" t="str">
        <f t="shared" si="424"/>
        <v/>
      </c>
      <c r="DA78" s="98" t="str">
        <f t="shared" si="425"/>
        <v/>
      </c>
      <c r="DB78" s="98" t="str">
        <f t="shared" si="426"/>
        <v/>
      </c>
      <c r="DC78" s="98" t="str">
        <f t="shared" si="427"/>
        <v/>
      </c>
      <c r="DD78" s="98" t="str">
        <f t="shared" si="428"/>
        <v/>
      </c>
      <c r="DE78" s="98" t="str">
        <f t="shared" si="429"/>
        <v/>
      </c>
      <c r="DF78" s="98" t="str">
        <f t="shared" si="430"/>
        <v/>
      </c>
      <c r="DG78" s="98" t="str">
        <f t="shared" si="431"/>
        <v/>
      </c>
      <c r="DH78" s="98" t="str">
        <f t="shared" si="432"/>
        <v/>
      </c>
      <c r="DI78" s="98" t="str">
        <f t="shared" si="433"/>
        <v/>
      </c>
      <c r="DJ78" s="98" t="str">
        <f t="shared" si="434"/>
        <v/>
      </c>
      <c r="DK78" s="98" t="str">
        <f t="shared" si="435"/>
        <v/>
      </c>
      <c r="DL78" s="98" t="str">
        <f t="shared" si="436"/>
        <v/>
      </c>
      <c r="DM78" s="98" t="str">
        <f t="shared" si="437"/>
        <v/>
      </c>
      <c r="DN78" s="98" t="str">
        <f t="shared" si="438"/>
        <v/>
      </c>
    </row>
    <row r="79" spans="1:118" ht="13.5" customHeight="1">
      <c r="A79" s="1397">
        <f t="shared" si="354"/>
        <v>70</v>
      </c>
      <c r="B79" s="1398"/>
      <c r="C79" s="1399"/>
      <c r="D79" s="1400"/>
      <c r="E79" s="1401"/>
      <c r="F79" s="427"/>
      <c r="G79" s="1395"/>
      <c r="H79" s="1396"/>
      <c r="I79" s="1395"/>
      <c r="J79" s="1396"/>
      <c r="K79" s="1399"/>
      <c r="L79" s="1401"/>
      <c r="M79" s="1399"/>
      <c r="N79" s="1401"/>
      <c r="O79" s="1406"/>
      <c r="P79" s="1407"/>
      <c r="Q79" s="1399"/>
      <c r="R79" s="1401"/>
      <c r="S79" s="1402"/>
      <c r="T79" s="1474"/>
      <c r="U79" s="1404" t="str">
        <f t="shared" si="352"/>
        <v/>
      </c>
      <c r="V79" s="1405"/>
      <c r="W79" s="1405"/>
      <c r="X79" s="1405"/>
      <c r="Y79" s="1405"/>
      <c r="Z79" s="1405"/>
      <c r="AA79" s="98" t="str">
        <f t="shared" si="0"/>
        <v/>
      </c>
      <c r="AB79" s="94" t="str">
        <f t="shared" si="355"/>
        <v/>
      </c>
      <c r="AC79" s="94" t="str">
        <f t="shared" si="356"/>
        <v/>
      </c>
      <c r="AD79" s="94" t="str">
        <f t="shared" si="357"/>
        <v/>
      </c>
      <c r="AE79" s="98" t="str">
        <f t="shared" si="353"/>
        <v>○</v>
      </c>
      <c r="AF79" s="98" t="str">
        <f t="shared" si="358"/>
        <v/>
      </c>
      <c r="AG79" s="98" t="str">
        <f t="shared" si="359"/>
        <v/>
      </c>
      <c r="AH79" s="98" t="str">
        <f t="shared" si="360"/>
        <v/>
      </c>
      <c r="AI79" s="98" t="str">
        <f t="shared" si="361"/>
        <v/>
      </c>
      <c r="AJ79" s="98" t="str">
        <f t="shared" si="362"/>
        <v/>
      </c>
      <c r="AK79" s="98" t="str">
        <f t="shared" si="363"/>
        <v/>
      </c>
      <c r="AL79" s="98" t="str">
        <f t="shared" si="364"/>
        <v/>
      </c>
      <c r="AM79" s="98" t="str">
        <f t="shared" si="365"/>
        <v/>
      </c>
      <c r="AN79" s="98" t="str">
        <f t="shared" si="366"/>
        <v/>
      </c>
      <c r="AO79" s="98" t="str">
        <f t="shared" si="367"/>
        <v/>
      </c>
      <c r="AP79" s="98" t="str">
        <f t="shared" si="368"/>
        <v/>
      </c>
      <c r="AQ79" s="98" t="str">
        <f t="shared" si="369"/>
        <v/>
      </c>
      <c r="AR79" s="98" t="str">
        <f t="shared" si="370"/>
        <v/>
      </c>
      <c r="AS79" s="98" t="str">
        <f t="shared" si="371"/>
        <v/>
      </c>
      <c r="AT79" s="98" t="str">
        <f t="shared" si="372"/>
        <v/>
      </c>
      <c r="AU79" s="98" t="str">
        <f t="shared" si="373"/>
        <v/>
      </c>
      <c r="AV79" s="98" t="str">
        <f t="shared" si="374"/>
        <v/>
      </c>
      <c r="AW79" s="98" t="str">
        <f t="shared" si="375"/>
        <v/>
      </c>
      <c r="AX79" s="98" t="str">
        <f t="shared" si="376"/>
        <v/>
      </c>
      <c r="AY79" s="98" t="str">
        <f t="shared" si="377"/>
        <v/>
      </c>
      <c r="AZ79" s="98" t="str">
        <f t="shared" si="378"/>
        <v/>
      </c>
      <c r="BA79" s="98" t="str">
        <f t="shared" si="379"/>
        <v/>
      </c>
      <c r="BB79" s="98" t="str">
        <f t="shared" si="380"/>
        <v/>
      </c>
      <c r="BC79" s="98" t="str">
        <f t="shared" si="381"/>
        <v/>
      </c>
      <c r="BD79" s="98" t="str">
        <f t="shared" si="382"/>
        <v/>
      </c>
      <c r="BE79" s="98" t="str">
        <f t="shared" si="383"/>
        <v/>
      </c>
      <c r="BF79" s="98" t="str">
        <f t="shared" si="384"/>
        <v/>
      </c>
      <c r="BG79" s="98" t="str">
        <f t="shared" si="385"/>
        <v/>
      </c>
      <c r="BH79" s="98" t="str">
        <f t="shared" si="386"/>
        <v/>
      </c>
      <c r="BI79" s="98" t="str">
        <f t="shared" si="387"/>
        <v/>
      </c>
      <c r="BJ79" s="98" t="str">
        <f t="shared" si="388"/>
        <v/>
      </c>
      <c r="BK79" s="98" t="str">
        <f t="shared" si="389"/>
        <v/>
      </c>
      <c r="BL79" s="98" t="str">
        <f t="shared" si="390"/>
        <v/>
      </c>
      <c r="BM79" s="98" t="str">
        <f t="shared" si="391"/>
        <v/>
      </c>
      <c r="BN79" s="98" t="str">
        <f t="shared" si="392"/>
        <v/>
      </c>
      <c r="BO79" s="98" t="str">
        <f t="shared" si="393"/>
        <v/>
      </c>
      <c r="BP79" s="98" t="str">
        <f t="shared" si="394"/>
        <v/>
      </c>
      <c r="BQ79" s="98" t="str">
        <f t="shared" si="395"/>
        <v/>
      </c>
      <c r="BR79" s="98" t="str">
        <f t="shared" si="396"/>
        <v/>
      </c>
      <c r="BS79" s="98" t="str">
        <f t="shared" si="397"/>
        <v/>
      </c>
      <c r="BT79" s="98" t="str">
        <f t="shared" si="398"/>
        <v/>
      </c>
      <c r="BU79" s="98" t="str">
        <f t="shared" si="399"/>
        <v/>
      </c>
      <c r="BV79" s="98" t="str">
        <f t="shared" si="400"/>
        <v/>
      </c>
      <c r="BW79" s="98" t="str">
        <f t="shared" si="401"/>
        <v/>
      </c>
      <c r="BX79" s="98" t="str">
        <f t="shared" si="402"/>
        <v/>
      </c>
      <c r="BY79" s="98" t="str">
        <f t="shared" si="403"/>
        <v/>
      </c>
      <c r="BZ79" s="98" t="str">
        <f t="shared" si="404"/>
        <v/>
      </c>
      <c r="CA79" s="98" t="str">
        <f t="shared" si="405"/>
        <v/>
      </c>
      <c r="CB79" s="98" t="str">
        <f t="shared" si="406"/>
        <v/>
      </c>
      <c r="CC79" s="98" t="str">
        <f t="shared" si="407"/>
        <v/>
      </c>
      <c r="CD79" s="98" t="str">
        <f t="shared" si="408"/>
        <v/>
      </c>
      <c r="CE79" s="98" t="str">
        <f t="shared" si="409"/>
        <v/>
      </c>
      <c r="CF79" s="98" t="str">
        <f t="shared" si="410"/>
        <v/>
      </c>
      <c r="CG79" s="98" t="str">
        <f t="shared" si="411"/>
        <v/>
      </c>
      <c r="CH79" s="98" t="str">
        <f t="shared" si="346"/>
        <v/>
      </c>
      <c r="CI79" s="98" t="str">
        <f t="shared" si="347"/>
        <v/>
      </c>
      <c r="CJ79" s="98" t="str">
        <f t="shared" si="348"/>
        <v/>
      </c>
      <c r="CK79" s="98" t="str">
        <f t="shared" si="349"/>
        <v/>
      </c>
      <c r="CL79" s="98" t="str">
        <f t="shared" si="350"/>
        <v/>
      </c>
      <c r="CM79" s="98" t="str">
        <f t="shared" si="351"/>
        <v/>
      </c>
      <c r="CN79" s="98" t="str">
        <f t="shared" si="412"/>
        <v/>
      </c>
      <c r="CO79" s="98" t="str">
        <f t="shared" si="413"/>
        <v/>
      </c>
      <c r="CP79" s="98" t="str">
        <f t="shared" si="414"/>
        <v/>
      </c>
      <c r="CQ79" s="98" t="str">
        <f t="shared" si="415"/>
        <v/>
      </c>
      <c r="CR79" s="98" t="str">
        <f t="shared" si="416"/>
        <v/>
      </c>
      <c r="CS79" s="98" t="str">
        <f t="shared" si="417"/>
        <v/>
      </c>
      <c r="CT79" s="98" t="str">
        <f t="shared" si="418"/>
        <v/>
      </c>
      <c r="CU79" s="98" t="str">
        <f t="shared" si="419"/>
        <v/>
      </c>
      <c r="CV79" s="98" t="str">
        <f t="shared" si="420"/>
        <v/>
      </c>
      <c r="CW79" s="98" t="str">
        <f t="shared" si="421"/>
        <v/>
      </c>
      <c r="CX79" s="98" t="str">
        <f t="shared" si="422"/>
        <v/>
      </c>
      <c r="CY79" s="98" t="str">
        <f t="shared" si="423"/>
        <v/>
      </c>
      <c r="CZ79" s="98" t="str">
        <f t="shared" si="424"/>
        <v/>
      </c>
      <c r="DA79" s="98" t="str">
        <f t="shared" si="425"/>
        <v/>
      </c>
      <c r="DB79" s="98" t="str">
        <f t="shared" si="426"/>
        <v/>
      </c>
      <c r="DC79" s="98" t="str">
        <f t="shared" si="427"/>
        <v/>
      </c>
      <c r="DD79" s="98" t="str">
        <f t="shared" si="428"/>
        <v/>
      </c>
      <c r="DE79" s="98" t="str">
        <f t="shared" si="429"/>
        <v/>
      </c>
      <c r="DF79" s="98" t="str">
        <f t="shared" si="430"/>
        <v/>
      </c>
      <c r="DG79" s="98" t="str">
        <f t="shared" si="431"/>
        <v/>
      </c>
      <c r="DH79" s="98" t="str">
        <f t="shared" si="432"/>
        <v/>
      </c>
      <c r="DI79" s="98" t="str">
        <f t="shared" si="433"/>
        <v/>
      </c>
      <c r="DJ79" s="98" t="str">
        <f t="shared" si="434"/>
        <v/>
      </c>
      <c r="DK79" s="98" t="str">
        <f t="shared" si="435"/>
        <v/>
      </c>
      <c r="DL79" s="98" t="str">
        <f t="shared" si="436"/>
        <v/>
      </c>
      <c r="DM79" s="98" t="str">
        <f t="shared" si="437"/>
        <v/>
      </c>
      <c r="DN79" s="98" t="str">
        <f t="shared" si="438"/>
        <v/>
      </c>
    </row>
    <row r="80" spans="1:118" ht="13.5" customHeight="1">
      <c r="A80" s="1397">
        <f t="shared" si="354"/>
        <v>71</v>
      </c>
      <c r="B80" s="1398"/>
      <c r="C80" s="1399"/>
      <c r="D80" s="1400"/>
      <c r="E80" s="1401"/>
      <c r="F80" s="427"/>
      <c r="G80" s="1395"/>
      <c r="H80" s="1396"/>
      <c r="I80" s="1395"/>
      <c r="J80" s="1396"/>
      <c r="K80" s="1399"/>
      <c r="L80" s="1401"/>
      <c r="M80" s="1399"/>
      <c r="N80" s="1401"/>
      <c r="O80" s="1406"/>
      <c r="P80" s="1407"/>
      <c r="Q80" s="1399"/>
      <c r="R80" s="1401"/>
      <c r="S80" s="1402"/>
      <c r="T80" s="1474"/>
      <c r="U80" s="1404" t="str">
        <f t="shared" si="352"/>
        <v/>
      </c>
      <c r="V80" s="1405"/>
      <c r="W80" s="1405"/>
      <c r="X80" s="1405"/>
      <c r="Y80" s="1405"/>
      <c r="Z80" s="1405"/>
      <c r="AA80" s="98" t="str">
        <f t="shared" si="0"/>
        <v/>
      </c>
      <c r="AB80" s="94" t="str">
        <f t="shared" si="355"/>
        <v/>
      </c>
      <c r="AC80" s="94" t="str">
        <f t="shared" si="356"/>
        <v/>
      </c>
      <c r="AD80" s="94" t="str">
        <f t="shared" si="357"/>
        <v/>
      </c>
      <c r="AE80" s="98" t="str">
        <f t="shared" si="353"/>
        <v>○</v>
      </c>
      <c r="AF80" s="98" t="str">
        <f t="shared" si="358"/>
        <v/>
      </c>
      <c r="AG80" s="98" t="str">
        <f t="shared" si="359"/>
        <v/>
      </c>
      <c r="AH80" s="98" t="str">
        <f t="shared" si="360"/>
        <v/>
      </c>
      <c r="AI80" s="98" t="str">
        <f t="shared" si="361"/>
        <v/>
      </c>
      <c r="AJ80" s="98" t="str">
        <f t="shared" si="362"/>
        <v/>
      </c>
      <c r="AK80" s="98" t="str">
        <f t="shared" si="363"/>
        <v/>
      </c>
      <c r="AL80" s="98" t="str">
        <f t="shared" si="364"/>
        <v/>
      </c>
      <c r="AM80" s="98" t="str">
        <f t="shared" si="365"/>
        <v/>
      </c>
      <c r="AN80" s="98" t="str">
        <f t="shared" si="366"/>
        <v/>
      </c>
      <c r="AO80" s="98" t="str">
        <f t="shared" si="367"/>
        <v/>
      </c>
      <c r="AP80" s="98" t="str">
        <f t="shared" si="368"/>
        <v/>
      </c>
      <c r="AQ80" s="98" t="str">
        <f t="shared" si="369"/>
        <v/>
      </c>
      <c r="AR80" s="98" t="str">
        <f t="shared" si="370"/>
        <v/>
      </c>
      <c r="AS80" s="98" t="str">
        <f t="shared" si="371"/>
        <v/>
      </c>
      <c r="AT80" s="98" t="str">
        <f t="shared" si="372"/>
        <v/>
      </c>
      <c r="AU80" s="98" t="str">
        <f t="shared" si="373"/>
        <v/>
      </c>
      <c r="AV80" s="98" t="str">
        <f t="shared" si="374"/>
        <v/>
      </c>
      <c r="AW80" s="98" t="str">
        <f t="shared" si="375"/>
        <v/>
      </c>
      <c r="AX80" s="98" t="str">
        <f t="shared" si="376"/>
        <v/>
      </c>
      <c r="AY80" s="98" t="str">
        <f t="shared" si="377"/>
        <v/>
      </c>
      <c r="AZ80" s="98" t="str">
        <f t="shared" si="378"/>
        <v/>
      </c>
      <c r="BA80" s="98" t="str">
        <f t="shared" si="379"/>
        <v/>
      </c>
      <c r="BB80" s="98" t="str">
        <f t="shared" si="380"/>
        <v/>
      </c>
      <c r="BC80" s="98" t="str">
        <f t="shared" si="381"/>
        <v/>
      </c>
      <c r="BD80" s="98" t="str">
        <f t="shared" si="382"/>
        <v/>
      </c>
      <c r="BE80" s="98" t="str">
        <f t="shared" si="383"/>
        <v/>
      </c>
      <c r="BF80" s="98" t="str">
        <f t="shared" si="384"/>
        <v/>
      </c>
      <c r="BG80" s="98" t="str">
        <f t="shared" si="385"/>
        <v/>
      </c>
      <c r="BH80" s="98" t="str">
        <f t="shared" si="386"/>
        <v/>
      </c>
      <c r="BI80" s="98" t="str">
        <f t="shared" si="387"/>
        <v/>
      </c>
      <c r="BJ80" s="98" t="str">
        <f t="shared" si="388"/>
        <v/>
      </c>
      <c r="BK80" s="98" t="str">
        <f t="shared" si="389"/>
        <v/>
      </c>
      <c r="BL80" s="98" t="str">
        <f t="shared" si="390"/>
        <v/>
      </c>
      <c r="BM80" s="98" t="str">
        <f t="shared" si="391"/>
        <v/>
      </c>
      <c r="BN80" s="98" t="str">
        <f t="shared" si="392"/>
        <v/>
      </c>
      <c r="BO80" s="98" t="str">
        <f t="shared" si="393"/>
        <v/>
      </c>
      <c r="BP80" s="98" t="str">
        <f t="shared" si="394"/>
        <v/>
      </c>
      <c r="BQ80" s="98" t="str">
        <f t="shared" si="395"/>
        <v/>
      </c>
      <c r="BR80" s="98" t="str">
        <f t="shared" si="396"/>
        <v/>
      </c>
      <c r="BS80" s="98" t="str">
        <f t="shared" si="397"/>
        <v/>
      </c>
      <c r="BT80" s="98" t="str">
        <f t="shared" si="398"/>
        <v/>
      </c>
      <c r="BU80" s="98" t="str">
        <f t="shared" si="399"/>
        <v/>
      </c>
      <c r="BV80" s="98" t="str">
        <f t="shared" si="400"/>
        <v/>
      </c>
      <c r="BW80" s="98" t="str">
        <f t="shared" si="401"/>
        <v/>
      </c>
      <c r="BX80" s="98" t="str">
        <f t="shared" si="402"/>
        <v/>
      </c>
      <c r="BY80" s="98" t="str">
        <f t="shared" si="403"/>
        <v/>
      </c>
      <c r="BZ80" s="98" t="str">
        <f t="shared" si="404"/>
        <v/>
      </c>
      <c r="CA80" s="98" t="str">
        <f t="shared" si="405"/>
        <v/>
      </c>
      <c r="CB80" s="98" t="str">
        <f t="shared" si="406"/>
        <v/>
      </c>
      <c r="CC80" s="98" t="str">
        <f t="shared" si="407"/>
        <v/>
      </c>
      <c r="CD80" s="98" t="str">
        <f t="shared" si="408"/>
        <v/>
      </c>
      <c r="CE80" s="98" t="str">
        <f t="shared" si="409"/>
        <v/>
      </c>
      <c r="CF80" s="98" t="str">
        <f t="shared" si="410"/>
        <v/>
      </c>
      <c r="CG80" s="98" t="str">
        <f t="shared" si="411"/>
        <v/>
      </c>
      <c r="CH80" s="98" t="str">
        <f t="shared" si="346"/>
        <v/>
      </c>
      <c r="CI80" s="98" t="str">
        <f t="shared" si="347"/>
        <v/>
      </c>
      <c r="CJ80" s="98" t="str">
        <f t="shared" si="348"/>
        <v/>
      </c>
      <c r="CK80" s="98" t="str">
        <f t="shared" si="349"/>
        <v/>
      </c>
      <c r="CL80" s="98" t="str">
        <f t="shared" si="350"/>
        <v/>
      </c>
      <c r="CM80" s="98" t="str">
        <f t="shared" si="351"/>
        <v/>
      </c>
      <c r="CN80" s="98" t="str">
        <f t="shared" si="412"/>
        <v/>
      </c>
      <c r="CO80" s="98" t="str">
        <f t="shared" si="413"/>
        <v/>
      </c>
      <c r="CP80" s="98" t="str">
        <f t="shared" si="414"/>
        <v/>
      </c>
      <c r="CQ80" s="98" t="str">
        <f t="shared" si="415"/>
        <v/>
      </c>
      <c r="CR80" s="98" t="str">
        <f t="shared" si="416"/>
        <v/>
      </c>
      <c r="CS80" s="98" t="str">
        <f t="shared" si="417"/>
        <v/>
      </c>
      <c r="CT80" s="98" t="str">
        <f t="shared" si="418"/>
        <v/>
      </c>
      <c r="CU80" s="98" t="str">
        <f t="shared" si="419"/>
        <v/>
      </c>
      <c r="CV80" s="98" t="str">
        <f t="shared" si="420"/>
        <v/>
      </c>
      <c r="CW80" s="98" t="str">
        <f t="shared" si="421"/>
        <v/>
      </c>
      <c r="CX80" s="98" t="str">
        <f t="shared" si="422"/>
        <v/>
      </c>
      <c r="CY80" s="98" t="str">
        <f t="shared" si="423"/>
        <v/>
      </c>
      <c r="CZ80" s="98" t="str">
        <f t="shared" si="424"/>
        <v/>
      </c>
      <c r="DA80" s="98" t="str">
        <f t="shared" si="425"/>
        <v/>
      </c>
      <c r="DB80" s="98" t="str">
        <f t="shared" si="426"/>
        <v/>
      </c>
      <c r="DC80" s="98" t="str">
        <f t="shared" si="427"/>
        <v/>
      </c>
      <c r="DD80" s="98" t="str">
        <f t="shared" si="428"/>
        <v/>
      </c>
      <c r="DE80" s="98" t="str">
        <f t="shared" si="429"/>
        <v/>
      </c>
      <c r="DF80" s="98" t="str">
        <f t="shared" si="430"/>
        <v/>
      </c>
      <c r="DG80" s="98" t="str">
        <f t="shared" si="431"/>
        <v/>
      </c>
      <c r="DH80" s="98" t="str">
        <f t="shared" si="432"/>
        <v/>
      </c>
      <c r="DI80" s="98" t="str">
        <f t="shared" si="433"/>
        <v/>
      </c>
      <c r="DJ80" s="98" t="str">
        <f t="shared" si="434"/>
        <v/>
      </c>
      <c r="DK80" s="98" t="str">
        <f t="shared" si="435"/>
        <v/>
      </c>
      <c r="DL80" s="98" t="str">
        <f t="shared" si="436"/>
        <v/>
      </c>
      <c r="DM80" s="98" t="str">
        <f t="shared" si="437"/>
        <v/>
      </c>
      <c r="DN80" s="98" t="str">
        <f t="shared" si="438"/>
        <v/>
      </c>
    </row>
    <row r="81" spans="1:118" ht="13.5" customHeight="1">
      <c r="A81" s="1397">
        <f t="shared" si="354"/>
        <v>72</v>
      </c>
      <c r="B81" s="1398"/>
      <c r="C81" s="1399"/>
      <c r="D81" s="1400"/>
      <c r="E81" s="1401"/>
      <c r="F81" s="427"/>
      <c r="G81" s="1395"/>
      <c r="H81" s="1396"/>
      <c r="I81" s="1395"/>
      <c r="J81" s="1396"/>
      <c r="K81" s="1399"/>
      <c r="L81" s="1401"/>
      <c r="M81" s="1399"/>
      <c r="N81" s="1401"/>
      <c r="O81" s="1406"/>
      <c r="P81" s="1407"/>
      <c r="Q81" s="1399"/>
      <c r="R81" s="1401"/>
      <c r="S81" s="1402"/>
      <c r="T81" s="1474"/>
      <c r="U81" s="1404" t="str">
        <f t="shared" si="352"/>
        <v/>
      </c>
      <c r="V81" s="1405"/>
      <c r="W81" s="1405"/>
      <c r="X81" s="1405"/>
      <c r="Y81" s="1405"/>
      <c r="Z81" s="1405"/>
      <c r="AA81" s="98" t="str">
        <f t="shared" si="0"/>
        <v/>
      </c>
      <c r="AB81" s="94" t="str">
        <f t="shared" si="355"/>
        <v/>
      </c>
      <c r="AC81" s="94" t="str">
        <f t="shared" si="356"/>
        <v/>
      </c>
      <c r="AD81" s="94" t="str">
        <f t="shared" si="357"/>
        <v/>
      </c>
      <c r="AE81" s="98" t="str">
        <f t="shared" si="353"/>
        <v>○</v>
      </c>
      <c r="AF81" s="98" t="str">
        <f t="shared" si="358"/>
        <v/>
      </c>
      <c r="AG81" s="98" t="str">
        <f t="shared" si="359"/>
        <v/>
      </c>
      <c r="AH81" s="98" t="str">
        <f t="shared" si="360"/>
        <v/>
      </c>
      <c r="AI81" s="98" t="str">
        <f t="shared" si="361"/>
        <v/>
      </c>
      <c r="AJ81" s="98" t="str">
        <f t="shared" si="362"/>
        <v/>
      </c>
      <c r="AK81" s="98" t="str">
        <f t="shared" si="363"/>
        <v/>
      </c>
      <c r="AL81" s="98" t="str">
        <f t="shared" si="364"/>
        <v/>
      </c>
      <c r="AM81" s="98" t="str">
        <f t="shared" si="365"/>
        <v/>
      </c>
      <c r="AN81" s="98" t="str">
        <f t="shared" si="366"/>
        <v/>
      </c>
      <c r="AO81" s="98" t="str">
        <f t="shared" si="367"/>
        <v/>
      </c>
      <c r="AP81" s="98" t="str">
        <f t="shared" si="368"/>
        <v/>
      </c>
      <c r="AQ81" s="98" t="str">
        <f t="shared" si="369"/>
        <v/>
      </c>
      <c r="AR81" s="98" t="str">
        <f t="shared" si="370"/>
        <v/>
      </c>
      <c r="AS81" s="98" t="str">
        <f t="shared" si="371"/>
        <v/>
      </c>
      <c r="AT81" s="98" t="str">
        <f t="shared" si="372"/>
        <v/>
      </c>
      <c r="AU81" s="98" t="str">
        <f t="shared" si="373"/>
        <v/>
      </c>
      <c r="AV81" s="98" t="str">
        <f t="shared" si="374"/>
        <v/>
      </c>
      <c r="AW81" s="98" t="str">
        <f t="shared" si="375"/>
        <v/>
      </c>
      <c r="AX81" s="98" t="str">
        <f t="shared" si="376"/>
        <v/>
      </c>
      <c r="AY81" s="98" t="str">
        <f t="shared" si="377"/>
        <v/>
      </c>
      <c r="AZ81" s="98" t="str">
        <f t="shared" si="378"/>
        <v/>
      </c>
      <c r="BA81" s="98" t="str">
        <f t="shared" si="379"/>
        <v/>
      </c>
      <c r="BB81" s="98" t="str">
        <f t="shared" si="380"/>
        <v/>
      </c>
      <c r="BC81" s="98" t="str">
        <f t="shared" si="381"/>
        <v/>
      </c>
      <c r="BD81" s="98" t="str">
        <f t="shared" si="382"/>
        <v/>
      </c>
      <c r="BE81" s="98" t="str">
        <f t="shared" si="383"/>
        <v/>
      </c>
      <c r="BF81" s="98" t="str">
        <f t="shared" si="384"/>
        <v/>
      </c>
      <c r="BG81" s="98" t="str">
        <f t="shared" si="385"/>
        <v/>
      </c>
      <c r="BH81" s="98" t="str">
        <f t="shared" si="386"/>
        <v/>
      </c>
      <c r="BI81" s="98" t="str">
        <f t="shared" si="387"/>
        <v/>
      </c>
      <c r="BJ81" s="98" t="str">
        <f t="shared" si="388"/>
        <v/>
      </c>
      <c r="BK81" s="98" t="str">
        <f t="shared" si="389"/>
        <v/>
      </c>
      <c r="BL81" s="98" t="str">
        <f t="shared" si="390"/>
        <v/>
      </c>
      <c r="BM81" s="98" t="str">
        <f t="shared" si="391"/>
        <v/>
      </c>
      <c r="BN81" s="98" t="str">
        <f t="shared" si="392"/>
        <v/>
      </c>
      <c r="BO81" s="98" t="str">
        <f t="shared" si="393"/>
        <v/>
      </c>
      <c r="BP81" s="98" t="str">
        <f t="shared" si="394"/>
        <v/>
      </c>
      <c r="BQ81" s="98" t="str">
        <f t="shared" si="395"/>
        <v/>
      </c>
      <c r="BR81" s="98" t="str">
        <f t="shared" si="396"/>
        <v/>
      </c>
      <c r="BS81" s="98" t="str">
        <f t="shared" si="397"/>
        <v/>
      </c>
      <c r="BT81" s="98" t="str">
        <f t="shared" si="398"/>
        <v/>
      </c>
      <c r="BU81" s="98" t="str">
        <f t="shared" si="399"/>
        <v/>
      </c>
      <c r="BV81" s="98" t="str">
        <f t="shared" si="400"/>
        <v/>
      </c>
      <c r="BW81" s="98" t="str">
        <f t="shared" si="401"/>
        <v/>
      </c>
      <c r="BX81" s="98" t="str">
        <f t="shared" si="402"/>
        <v/>
      </c>
      <c r="BY81" s="98" t="str">
        <f t="shared" si="403"/>
        <v/>
      </c>
      <c r="BZ81" s="98" t="str">
        <f t="shared" si="404"/>
        <v/>
      </c>
      <c r="CA81" s="98" t="str">
        <f t="shared" si="405"/>
        <v/>
      </c>
      <c r="CB81" s="98" t="str">
        <f t="shared" si="406"/>
        <v/>
      </c>
      <c r="CC81" s="98" t="str">
        <f t="shared" si="407"/>
        <v/>
      </c>
      <c r="CD81" s="98" t="str">
        <f t="shared" si="408"/>
        <v/>
      </c>
      <c r="CE81" s="98" t="str">
        <f t="shared" si="409"/>
        <v/>
      </c>
      <c r="CF81" s="98" t="str">
        <f t="shared" si="410"/>
        <v/>
      </c>
      <c r="CG81" s="98" t="str">
        <f t="shared" si="411"/>
        <v/>
      </c>
      <c r="CH81" s="98" t="str">
        <f t="shared" si="346"/>
        <v/>
      </c>
      <c r="CI81" s="98" t="str">
        <f t="shared" si="347"/>
        <v/>
      </c>
      <c r="CJ81" s="98" t="str">
        <f t="shared" si="348"/>
        <v/>
      </c>
      <c r="CK81" s="98" t="str">
        <f t="shared" si="349"/>
        <v/>
      </c>
      <c r="CL81" s="98" t="str">
        <f t="shared" si="350"/>
        <v/>
      </c>
      <c r="CM81" s="98" t="str">
        <f t="shared" si="351"/>
        <v/>
      </c>
      <c r="CN81" s="98" t="str">
        <f t="shared" si="412"/>
        <v/>
      </c>
      <c r="CO81" s="98" t="str">
        <f t="shared" si="413"/>
        <v/>
      </c>
      <c r="CP81" s="98" t="str">
        <f t="shared" si="414"/>
        <v/>
      </c>
      <c r="CQ81" s="98" t="str">
        <f t="shared" si="415"/>
        <v/>
      </c>
      <c r="CR81" s="98" t="str">
        <f t="shared" si="416"/>
        <v/>
      </c>
      <c r="CS81" s="98" t="str">
        <f t="shared" si="417"/>
        <v/>
      </c>
      <c r="CT81" s="98" t="str">
        <f t="shared" si="418"/>
        <v/>
      </c>
      <c r="CU81" s="98" t="str">
        <f t="shared" si="419"/>
        <v/>
      </c>
      <c r="CV81" s="98" t="str">
        <f t="shared" si="420"/>
        <v/>
      </c>
      <c r="CW81" s="98" t="str">
        <f t="shared" si="421"/>
        <v/>
      </c>
      <c r="CX81" s="98" t="str">
        <f t="shared" si="422"/>
        <v/>
      </c>
      <c r="CY81" s="98" t="str">
        <f t="shared" si="423"/>
        <v/>
      </c>
      <c r="CZ81" s="98" t="str">
        <f t="shared" si="424"/>
        <v/>
      </c>
      <c r="DA81" s="98" t="str">
        <f t="shared" si="425"/>
        <v/>
      </c>
      <c r="DB81" s="98" t="str">
        <f t="shared" si="426"/>
        <v/>
      </c>
      <c r="DC81" s="98" t="str">
        <f t="shared" si="427"/>
        <v/>
      </c>
      <c r="DD81" s="98" t="str">
        <f t="shared" si="428"/>
        <v/>
      </c>
      <c r="DE81" s="98" t="str">
        <f t="shared" si="429"/>
        <v/>
      </c>
      <c r="DF81" s="98" t="str">
        <f t="shared" si="430"/>
        <v/>
      </c>
      <c r="DG81" s="98" t="str">
        <f t="shared" si="431"/>
        <v/>
      </c>
      <c r="DH81" s="98" t="str">
        <f t="shared" si="432"/>
        <v/>
      </c>
      <c r="DI81" s="98" t="str">
        <f t="shared" si="433"/>
        <v/>
      </c>
      <c r="DJ81" s="98" t="str">
        <f t="shared" si="434"/>
        <v/>
      </c>
      <c r="DK81" s="98" t="str">
        <f t="shared" si="435"/>
        <v/>
      </c>
      <c r="DL81" s="98" t="str">
        <f t="shared" si="436"/>
        <v/>
      </c>
      <c r="DM81" s="98" t="str">
        <f t="shared" si="437"/>
        <v/>
      </c>
      <c r="DN81" s="98" t="str">
        <f t="shared" si="438"/>
        <v/>
      </c>
    </row>
    <row r="82" spans="1:118" ht="13.5" customHeight="1">
      <c r="A82" s="1397">
        <f t="shared" si="354"/>
        <v>73</v>
      </c>
      <c r="B82" s="1398"/>
      <c r="C82" s="1399"/>
      <c r="D82" s="1400"/>
      <c r="E82" s="1401"/>
      <c r="F82" s="427"/>
      <c r="G82" s="1395"/>
      <c r="H82" s="1396"/>
      <c r="I82" s="1395"/>
      <c r="J82" s="1396"/>
      <c r="K82" s="1399"/>
      <c r="L82" s="1401"/>
      <c r="M82" s="1399"/>
      <c r="N82" s="1401"/>
      <c r="O82" s="1406"/>
      <c r="P82" s="1407"/>
      <c r="Q82" s="1399"/>
      <c r="R82" s="1401"/>
      <c r="S82" s="1402"/>
      <c r="T82" s="1474"/>
      <c r="U82" s="1404" t="str">
        <f t="shared" si="352"/>
        <v/>
      </c>
      <c r="V82" s="1405"/>
      <c r="W82" s="1405"/>
      <c r="X82" s="1405"/>
      <c r="Y82" s="1405"/>
      <c r="Z82" s="1405"/>
      <c r="AA82" s="98" t="str">
        <f t="shared" si="0"/>
        <v/>
      </c>
      <c r="AB82" s="94" t="str">
        <f t="shared" si="355"/>
        <v/>
      </c>
      <c r="AC82" s="94" t="str">
        <f t="shared" si="356"/>
        <v/>
      </c>
      <c r="AD82" s="94" t="str">
        <f t="shared" si="357"/>
        <v/>
      </c>
      <c r="AE82" s="98" t="str">
        <f t="shared" si="353"/>
        <v>○</v>
      </c>
      <c r="AF82" s="98" t="str">
        <f t="shared" si="358"/>
        <v/>
      </c>
      <c r="AG82" s="98" t="str">
        <f t="shared" si="359"/>
        <v/>
      </c>
      <c r="AH82" s="98" t="str">
        <f t="shared" si="360"/>
        <v/>
      </c>
      <c r="AI82" s="98" t="str">
        <f t="shared" si="361"/>
        <v/>
      </c>
      <c r="AJ82" s="98" t="str">
        <f t="shared" si="362"/>
        <v/>
      </c>
      <c r="AK82" s="98" t="str">
        <f t="shared" si="363"/>
        <v/>
      </c>
      <c r="AL82" s="98" t="str">
        <f t="shared" si="364"/>
        <v/>
      </c>
      <c r="AM82" s="98" t="str">
        <f t="shared" si="365"/>
        <v/>
      </c>
      <c r="AN82" s="98" t="str">
        <f t="shared" si="366"/>
        <v/>
      </c>
      <c r="AO82" s="98" t="str">
        <f t="shared" si="367"/>
        <v/>
      </c>
      <c r="AP82" s="98" t="str">
        <f t="shared" si="368"/>
        <v/>
      </c>
      <c r="AQ82" s="98" t="str">
        <f t="shared" si="369"/>
        <v/>
      </c>
      <c r="AR82" s="98" t="str">
        <f t="shared" si="370"/>
        <v/>
      </c>
      <c r="AS82" s="98" t="str">
        <f t="shared" si="371"/>
        <v/>
      </c>
      <c r="AT82" s="98" t="str">
        <f t="shared" si="372"/>
        <v/>
      </c>
      <c r="AU82" s="98" t="str">
        <f t="shared" si="373"/>
        <v/>
      </c>
      <c r="AV82" s="98" t="str">
        <f t="shared" si="374"/>
        <v/>
      </c>
      <c r="AW82" s="98" t="str">
        <f t="shared" si="375"/>
        <v/>
      </c>
      <c r="AX82" s="98" t="str">
        <f t="shared" si="376"/>
        <v/>
      </c>
      <c r="AY82" s="98" t="str">
        <f t="shared" si="377"/>
        <v/>
      </c>
      <c r="AZ82" s="98" t="str">
        <f t="shared" si="378"/>
        <v/>
      </c>
      <c r="BA82" s="98" t="str">
        <f t="shared" si="379"/>
        <v/>
      </c>
      <c r="BB82" s="98" t="str">
        <f t="shared" si="380"/>
        <v/>
      </c>
      <c r="BC82" s="98" t="str">
        <f t="shared" si="381"/>
        <v/>
      </c>
      <c r="BD82" s="98" t="str">
        <f t="shared" si="382"/>
        <v/>
      </c>
      <c r="BE82" s="98" t="str">
        <f t="shared" si="383"/>
        <v/>
      </c>
      <c r="BF82" s="98" t="str">
        <f t="shared" si="384"/>
        <v/>
      </c>
      <c r="BG82" s="98" t="str">
        <f t="shared" si="385"/>
        <v/>
      </c>
      <c r="BH82" s="98" t="str">
        <f t="shared" si="386"/>
        <v/>
      </c>
      <c r="BI82" s="98" t="str">
        <f t="shared" si="387"/>
        <v/>
      </c>
      <c r="BJ82" s="98" t="str">
        <f t="shared" si="388"/>
        <v/>
      </c>
      <c r="BK82" s="98" t="str">
        <f t="shared" si="389"/>
        <v/>
      </c>
      <c r="BL82" s="98" t="str">
        <f t="shared" si="390"/>
        <v/>
      </c>
      <c r="BM82" s="98" t="str">
        <f t="shared" si="391"/>
        <v/>
      </c>
      <c r="BN82" s="98" t="str">
        <f t="shared" si="392"/>
        <v/>
      </c>
      <c r="BO82" s="98" t="str">
        <f t="shared" si="393"/>
        <v/>
      </c>
      <c r="BP82" s="98" t="str">
        <f t="shared" si="394"/>
        <v/>
      </c>
      <c r="BQ82" s="98" t="str">
        <f t="shared" si="395"/>
        <v/>
      </c>
      <c r="BR82" s="98" t="str">
        <f t="shared" si="396"/>
        <v/>
      </c>
      <c r="BS82" s="98" t="str">
        <f t="shared" si="397"/>
        <v/>
      </c>
      <c r="BT82" s="98" t="str">
        <f t="shared" si="398"/>
        <v/>
      </c>
      <c r="BU82" s="98" t="str">
        <f t="shared" si="399"/>
        <v/>
      </c>
      <c r="BV82" s="98" t="str">
        <f t="shared" si="400"/>
        <v/>
      </c>
      <c r="BW82" s="98" t="str">
        <f t="shared" si="401"/>
        <v/>
      </c>
      <c r="BX82" s="98" t="str">
        <f t="shared" si="402"/>
        <v/>
      </c>
      <c r="BY82" s="98" t="str">
        <f t="shared" si="403"/>
        <v/>
      </c>
      <c r="BZ82" s="98" t="str">
        <f t="shared" si="404"/>
        <v/>
      </c>
      <c r="CA82" s="98" t="str">
        <f t="shared" si="405"/>
        <v/>
      </c>
      <c r="CB82" s="98" t="str">
        <f t="shared" si="406"/>
        <v/>
      </c>
      <c r="CC82" s="98" t="str">
        <f t="shared" si="407"/>
        <v/>
      </c>
      <c r="CD82" s="98" t="str">
        <f t="shared" si="408"/>
        <v/>
      </c>
      <c r="CE82" s="98" t="str">
        <f t="shared" si="409"/>
        <v/>
      </c>
      <c r="CF82" s="98" t="str">
        <f t="shared" si="410"/>
        <v/>
      </c>
      <c r="CG82" s="98" t="str">
        <f t="shared" si="411"/>
        <v/>
      </c>
      <c r="CH82" s="98" t="str">
        <f t="shared" si="346"/>
        <v/>
      </c>
      <c r="CI82" s="98" t="str">
        <f t="shared" si="347"/>
        <v/>
      </c>
      <c r="CJ82" s="98" t="str">
        <f t="shared" si="348"/>
        <v/>
      </c>
      <c r="CK82" s="98" t="str">
        <f t="shared" si="349"/>
        <v/>
      </c>
      <c r="CL82" s="98" t="str">
        <f t="shared" si="350"/>
        <v/>
      </c>
      <c r="CM82" s="98" t="str">
        <f t="shared" si="351"/>
        <v/>
      </c>
      <c r="CN82" s="98" t="str">
        <f t="shared" si="412"/>
        <v/>
      </c>
      <c r="CO82" s="98" t="str">
        <f t="shared" si="413"/>
        <v/>
      </c>
      <c r="CP82" s="98" t="str">
        <f t="shared" si="414"/>
        <v/>
      </c>
      <c r="CQ82" s="98" t="str">
        <f t="shared" si="415"/>
        <v/>
      </c>
      <c r="CR82" s="98" t="str">
        <f t="shared" si="416"/>
        <v/>
      </c>
      <c r="CS82" s="98" t="str">
        <f t="shared" si="417"/>
        <v/>
      </c>
      <c r="CT82" s="98" t="str">
        <f t="shared" si="418"/>
        <v/>
      </c>
      <c r="CU82" s="98" t="str">
        <f t="shared" si="419"/>
        <v/>
      </c>
      <c r="CV82" s="98" t="str">
        <f t="shared" si="420"/>
        <v/>
      </c>
      <c r="CW82" s="98" t="str">
        <f t="shared" si="421"/>
        <v/>
      </c>
      <c r="CX82" s="98" t="str">
        <f t="shared" si="422"/>
        <v/>
      </c>
      <c r="CY82" s="98" t="str">
        <f t="shared" si="423"/>
        <v/>
      </c>
      <c r="CZ82" s="98" t="str">
        <f t="shared" si="424"/>
        <v/>
      </c>
      <c r="DA82" s="98" t="str">
        <f t="shared" si="425"/>
        <v/>
      </c>
      <c r="DB82" s="98" t="str">
        <f t="shared" si="426"/>
        <v/>
      </c>
      <c r="DC82" s="98" t="str">
        <f t="shared" si="427"/>
        <v/>
      </c>
      <c r="DD82" s="98" t="str">
        <f t="shared" si="428"/>
        <v/>
      </c>
      <c r="DE82" s="98" t="str">
        <f t="shared" si="429"/>
        <v/>
      </c>
      <c r="DF82" s="98" t="str">
        <f t="shared" si="430"/>
        <v/>
      </c>
      <c r="DG82" s="98" t="str">
        <f t="shared" si="431"/>
        <v/>
      </c>
      <c r="DH82" s="98" t="str">
        <f t="shared" si="432"/>
        <v/>
      </c>
      <c r="DI82" s="98" t="str">
        <f t="shared" si="433"/>
        <v/>
      </c>
      <c r="DJ82" s="98" t="str">
        <f t="shared" si="434"/>
        <v/>
      </c>
      <c r="DK82" s="98" t="str">
        <f t="shared" si="435"/>
        <v/>
      </c>
      <c r="DL82" s="98" t="str">
        <f t="shared" si="436"/>
        <v/>
      </c>
      <c r="DM82" s="98" t="str">
        <f t="shared" si="437"/>
        <v/>
      </c>
      <c r="DN82" s="98" t="str">
        <f t="shared" si="438"/>
        <v/>
      </c>
    </row>
    <row r="83" spans="1:118" ht="13.5" customHeight="1">
      <c r="A83" s="1397">
        <f t="shared" si="354"/>
        <v>74</v>
      </c>
      <c r="B83" s="1398"/>
      <c r="C83" s="1399"/>
      <c r="D83" s="1400"/>
      <c r="E83" s="1401"/>
      <c r="F83" s="427"/>
      <c r="G83" s="1395"/>
      <c r="H83" s="1396"/>
      <c r="I83" s="1395"/>
      <c r="J83" s="1396"/>
      <c r="K83" s="1399"/>
      <c r="L83" s="1401"/>
      <c r="M83" s="1399"/>
      <c r="N83" s="1401"/>
      <c r="O83" s="1406"/>
      <c r="P83" s="1407"/>
      <c r="Q83" s="1399"/>
      <c r="R83" s="1401"/>
      <c r="S83" s="1402"/>
      <c r="T83" s="1474"/>
      <c r="U83" s="1404" t="str">
        <f t="shared" si="352"/>
        <v/>
      </c>
      <c r="V83" s="1405"/>
      <c r="W83" s="1405"/>
      <c r="X83" s="1405"/>
      <c r="Y83" s="1405"/>
      <c r="Z83" s="1405"/>
      <c r="AA83" s="98" t="str">
        <f t="shared" si="0"/>
        <v/>
      </c>
      <c r="AB83" s="94" t="str">
        <f t="shared" si="355"/>
        <v/>
      </c>
      <c r="AC83" s="94" t="str">
        <f t="shared" si="356"/>
        <v/>
      </c>
      <c r="AD83" s="94" t="str">
        <f t="shared" si="357"/>
        <v/>
      </c>
      <c r="AE83" s="98" t="str">
        <f t="shared" si="353"/>
        <v>○</v>
      </c>
      <c r="AF83" s="98" t="str">
        <f t="shared" si="358"/>
        <v/>
      </c>
      <c r="AG83" s="98" t="str">
        <f t="shared" si="359"/>
        <v/>
      </c>
      <c r="AH83" s="98" t="str">
        <f t="shared" si="360"/>
        <v/>
      </c>
      <c r="AI83" s="98" t="str">
        <f t="shared" si="361"/>
        <v/>
      </c>
      <c r="AJ83" s="98" t="str">
        <f t="shared" si="362"/>
        <v/>
      </c>
      <c r="AK83" s="98" t="str">
        <f t="shared" si="363"/>
        <v/>
      </c>
      <c r="AL83" s="98" t="str">
        <f t="shared" si="364"/>
        <v/>
      </c>
      <c r="AM83" s="98" t="str">
        <f t="shared" si="365"/>
        <v/>
      </c>
      <c r="AN83" s="98" t="str">
        <f t="shared" si="366"/>
        <v/>
      </c>
      <c r="AO83" s="98" t="str">
        <f t="shared" si="367"/>
        <v/>
      </c>
      <c r="AP83" s="98" t="str">
        <f t="shared" si="368"/>
        <v/>
      </c>
      <c r="AQ83" s="98" t="str">
        <f t="shared" si="369"/>
        <v/>
      </c>
      <c r="AR83" s="98" t="str">
        <f t="shared" si="370"/>
        <v/>
      </c>
      <c r="AS83" s="98" t="str">
        <f t="shared" si="371"/>
        <v/>
      </c>
      <c r="AT83" s="98" t="str">
        <f t="shared" si="372"/>
        <v/>
      </c>
      <c r="AU83" s="98" t="str">
        <f t="shared" si="373"/>
        <v/>
      </c>
      <c r="AV83" s="98" t="str">
        <f t="shared" si="374"/>
        <v/>
      </c>
      <c r="AW83" s="98" t="str">
        <f t="shared" si="375"/>
        <v/>
      </c>
      <c r="AX83" s="98" t="str">
        <f t="shared" si="376"/>
        <v/>
      </c>
      <c r="AY83" s="98" t="str">
        <f t="shared" si="377"/>
        <v/>
      </c>
      <c r="AZ83" s="98" t="str">
        <f t="shared" si="378"/>
        <v/>
      </c>
      <c r="BA83" s="98" t="str">
        <f t="shared" si="379"/>
        <v/>
      </c>
      <c r="BB83" s="98" t="str">
        <f t="shared" si="380"/>
        <v/>
      </c>
      <c r="BC83" s="98" t="str">
        <f t="shared" si="381"/>
        <v/>
      </c>
      <c r="BD83" s="98" t="str">
        <f t="shared" si="382"/>
        <v/>
      </c>
      <c r="BE83" s="98" t="str">
        <f t="shared" si="383"/>
        <v/>
      </c>
      <c r="BF83" s="98" t="str">
        <f t="shared" si="384"/>
        <v/>
      </c>
      <c r="BG83" s="98" t="str">
        <f t="shared" si="385"/>
        <v/>
      </c>
      <c r="BH83" s="98" t="str">
        <f t="shared" si="386"/>
        <v/>
      </c>
      <c r="BI83" s="98" t="str">
        <f t="shared" si="387"/>
        <v/>
      </c>
      <c r="BJ83" s="98" t="str">
        <f t="shared" si="388"/>
        <v/>
      </c>
      <c r="BK83" s="98" t="str">
        <f t="shared" si="389"/>
        <v/>
      </c>
      <c r="BL83" s="98" t="str">
        <f t="shared" si="390"/>
        <v/>
      </c>
      <c r="BM83" s="98" t="str">
        <f t="shared" si="391"/>
        <v/>
      </c>
      <c r="BN83" s="98" t="str">
        <f t="shared" si="392"/>
        <v/>
      </c>
      <c r="BO83" s="98" t="str">
        <f t="shared" si="393"/>
        <v/>
      </c>
      <c r="BP83" s="98" t="str">
        <f t="shared" si="394"/>
        <v/>
      </c>
      <c r="BQ83" s="98" t="str">
        <f t="shared" si="395"/>
        <v/>
      </c>
      <c r="BR83" s="98" t="str">
        <f t="shared" si="396"/>
        <v/>
      </c>
      <c r="BS83" s="98" t="str">
        <f t="shared" si="397"/>
        <v/>
      </c>
      <c r="BT83" s="98" t="str">
        <f t="shared" si="398"/>
        <v/>
      </c>
      <c r="BU83" s="98" t="str">
        <f t="shared" si="399"/>
        <v/>
      </c>
      <c r="BV83" s="98" t="str">
        <f t="shared" si="400"/>
        <v/>
      </c>
      <c r="BW83" s="98" t="str">
        <f t="shared" si="401"/>
        <v/>
      </c>
      <c r="BX83" s="98" t="str">
        <f t="shared" si="402"/>
        <v/>
      </c>
      <c r="BY83" s="98" t="str">
        <f t="shared" si="403"/>
        <v/>
      </c>
      <c r="BZ83" s="98" t="str">
        <f t="shared" si="404"/>
        <v/>
      </c>
      <c r="CA83" s="98" t="str">
        <f t="shared" si="405"/>
        <v/>
      </c>
      <c r="CB83" s="98" t="str">
        <f t="shared" si="406"/>
        <v/>
      </c>
      <c r="CC83" s="98" t="str">
        <f t="shared" si="407"/>
        <v/>
      </c>
      <c r="CD83" s="98" t="str">
        <f t="shared" si="408"/>
        <v/>
      </c>
      <c r="CE83" s="98" t="str">
        <f t="shared" si="409"/>
        <v/>
      </c>
      <c r="CF83" s="98" t="str">
        <f t="shared" si="410"/>
        <v/>
      </c>
      <c r="CG83" s="98" t="str">
        <f t="shared" si="411"/>
        <v/>
      </c>
      <c r="CH83" s="98" t="str">
        <f t="shared" si="346"/>
        <v/>
      </c>
      <c r="CI83" s="98" t="str">
        <f t="shared" si="347"/>
        <v/>
      </c>
      <c r="CJ83" s="98" t="str">
        <f t="shared" si="348"/>
        <v/>
      </c>
      <c r="CK83" s="98" t="str">
        <f t="shared" si="349"/>
        <v/>
      </c>
      <c r="CL83" s="98" t="str">
        <f t="shared" si="350"/>
        <v/>
      </c>
      <c r="CM83" s="98" t="str">
        <f t="shared" si="351"/>
        <v/>
      </c>
      <c r="CN83" s="98" t="str">
        <f t="shared" si="412"/>
        <v/>
      </c>
      <c r="CO83" s="98" t="str">
        <f t="shared" si="413"/>
        <v/>
      </c>
      <c r="CP83" s="98" t="str">
        <f t="shared" si="414"/>
        <v/>
      </c>
      <c r="CQ83" s="98" t="str">
        <f t="shared" si="415"/>
        <v/>
      </c>
      <c r="CR83" s="98" t="str">
        <f t="shared" si="416"/>
        <v/>
      </c>
      <c r="CS83" s="98" t="str">
        <f t="shared" si="417"/>
        <v/>
      </c>
      <c r="CT83" s="98" t="str">
        <f t="shared" si="418"/>
        <v/>
      </c>
      <c r="CU83" s="98" t="str">
        <f t="shared" si="419"/>
        <v/>
      </c>
      <c r="CV83" s="98" t="str">
        <f t="shared" si="420"/>
        <v/>
      </c>
      <c r="CW83" s="98" t="str">
        <f t="shared" si="421"/>
        <v/>
      </c>
      <c r="CX83" s="98" t="str">
        <f t="shared" si="422"/>
        <v/>
      </c>
      <c r="CY83" s="98" t="str">
        <f t="shared" si="423"/>
        <v/>
      </c>
      <c r="CZ83" s="98" t="str">
        <f t="shared" si="424"/>
        <v/>
      </c>
      <c r="DA83" s="98" t="str">
        <f t="shared" si="425"/>
        <v/>
      </c>
      <c r="DB83" s="98" t="str">
        <f t="shared" si="426"/>
        <v/>
      </c>
      <c r="DC83" s="98" t="str">
        <f t="shared" si="427"/>
        <v/>
      </c>
      <c r="DD83" s="98" t="str">
        <f t="shared" si="428"/>
        <v/>
      </c>
      <c r="DE83" s="98" t="str">
        <f t="shared" si="429"/>
        <v/>
      </c>
      <c r="DF83" s="98" t="str">
        <f t="shared" si="430"/>
        <v/>
      </c>
      <c r="DG83" s="98" t="str">
        <f t="shared" si="431"/>
        <v/>
      </c>
      <c r="DH83" s="98" t="str">
        <f t="shared" si="432"/>
        <v/>
      </c>
      <c r="DI83" s="98" t="str">
        <f t="shared" si="433"/>
        <v/>
      </c>
      <c r="DJ83" s="98" t="str">
        <f t="shared" si="434"/>
        <v/>
      </c>
      <c r="DK83" s="98" t="str">
        <f t="shared" si="435"/>
        <v/>
      </c>
      <c r="DL83" s="98" t="str">
        <f t="shared" si="436"/>
        <v/>
      </c>
      <c r="DM83" s="98" t="str">
        <f t="shared" si="437"/>
        <v/>
      </c>
      <c r="DN83" s="98" t="str">
        <f t="shared" si="438"/>
        <v/>
      </c>
    </row>
    <row r="84" spans="1:118" ht="13.5" customHeight="1">
      <c r="A84" s="1397">
        <f t="shared" si="354"/>
        <v>75</v>
      </c>
      <c r="B84" s="1398"/>
      <c r="C84" s="1399"/>
      <c r="D84" s="1400"/>
      <c r="E84" s="1401"/>
      <c r="F84" s="427"/>
      <c r="G84" s="1395"/>
      <c r="H84" s="1396"/>
      <c r="I84" s="1395"/>
      <c r="J84" s="1396"/>
      <c r="K84" s="1399"/>
      <c r="L84" s="1401"/>
      <c r="M84" s="1399"/>
      <c r="N84" s="1401"/>
      <c r="O84" s="1406"/>
      <c r="P84" s="1407"/>
      <c r="Q84" s="1399"/>
      <c r="R84" s="1401"/>
      <c r="S84" s="1402"/>
      <c r="T84" s="1474"/>
      <c r="U84" s="1404" t="str">
        <f t="shared" si="352"/>
        <v/>
      </c>
      <c r="V84" s="1405"/>
      <c r="W84" s="1405"/>
      <c r="X84" s="1405"/>
      <c r="Y84" s="1405"/>
      <c r="Z84" s="1405"/>
      <c r="AA84" s="98" t="str">
        <f t="shared" si="0"/>
        <v/>
      </c>
      <c r="AB84" s="94" t="str">
        <f t="shared" si="355"/>
        <v/>
      </c>
      <c r="AC84" s="94" t="str">
        <f t="shared" si="356"/>
        <v/>
      </c>
      <c r="AD84" s="94" t="str">
        <f t="shared" si="357"/>
        <v/>
      </c>
      <c r="AE84" s="98" t="str">
        <f t="shared" si="353"/>
        <v>○</v>
      </c>
      <c r="AF84" s="98" t="str">
        <f t="shared" si="358"/>
        <v/>
      </c>
      <c r="AG84" s="98" t="str">
        <f t="shared" si="359"/>
        <v/>
      </c>
      <c r="AH84" s="98" t="str">
        <f t="shared" si="360"/>
        <v/>
      </c>
      <c r="AI84" s="98" t="str">
        <f t="shared" si="361"/>
        <v/>
      </c>
      <c r="AJ84" s="98" t="str">
        <f t="shared" si="362"/>
        <v/>
      </c>
      <c r="AK84" s="98" t="str">
        <f t="shared" si="363"/>
        <v/>
      </c>
      <c r="AL84" s="98" t="str">
        <f t="shared" si="364"/>
        <v/>
      </c>
      <c r="AM84" s="98" t="str">
        <f t="shared" si="365"/>
        <v/>
      </c>
      <c r="AN84" s="98" t="str">
        <f t="shared" si="366"/>
        <v/>
      </c>
      <c r="AO84" s="98" t="str">
        <f t="shared" si="367"/>
        <v/>
      </c>
      <c r="AP84" s="98" t="str">
        <f t="shared" si="368"/>
        <v/>
      </c>
      <c r="AQ84" s="98" t="str">
        <f t="shared" si="369"/>
        <v/>
      </c>
      <c r="AR84" s="98" t="str">
        <f t="shared" si="370"/>
        <v/>
      </c>
      <c r="AS84" s="98" t="str">
        <f t="shared" si="371"/>
        <v/>
      </c>
      <c r="AT84" s="98" t="str">
        <f t="shared" si="372"/>
        <v/>
      </c>
      <c r="AU84" s="98" t="str">
        <f t="shared" si="373"/>
        <v/>
      </c>
      <c r="AV84" s="98" t="str">
        <f t="shared" si="374"/>
        <v/>
      </c>
      <c r="AW84" s="98" t="str">
        <f t="shared" si="375"/>
        <v/>
      </c>
      <c r="AX84" s="98" t="str">
        <f t="shared" si="376"/>
        <v/>
      </c>
      <c r="AY84" s="98" t="str">
        <f t="shared" si="377"/>
        <v/>
      </c>
      <c r="AZ84" s="98" t="str">
        <f t="shared" si="378"/>
        <v/>
      </c>
      <c r="BA84" s="98" t="str">
        <f t="shared" si="379"/>
        <v/>
      </c>
      <c r="BB84" s="98" t="str">
        <f t="shared" si="380"/>
        <v/>
      </c>
      <c r="BC84" s="98" t="str">
        <f t="shared" si="381"/>
        <v/>
      </c>
      <c r="BD84" s="98" t="str">
        <f t="shared" si="382"/>
        <v/>
      </c>
      <c r="BE84" s="98" t="str">
        <f t="shared" si="383"/>
        <v/>
      </c>
      <c r="BF84" s="98" t="str">
        <f t="shared" si="384"/>
        <v/>
      </c>
      <c r="BG84" s="98" t="str">
        <f t="shared" si="385"/>
        <v/>
      </c>
      <c r="BH84" s="98" t="str">
        <f t="shared" si="386"/>
        <v/>
      </c>
      <c r="BI84" s="98" t="str">
        <f t="shared" si="387"/>
        <v/>
      </c>
      <c r="BJ84" s="98" t="str">
        <f t="shared" si="388"/>
        <v/>
      </c>
      <c r="BK84" s="98" t="str">
        <f t="shared" si="389"/>
        <v/>
      </c>
      <c r="BL84" s="98" t="str">
        <f t="shared" si="390"/>
        <v/>
      </c>
      <c r="BM84" s="98" t="str">
        <f t="shared" si="391"/>
        <v/>
      </c>
      <c r="BN84" s="98" t="str">
        <f t="shared" si="392"/>
        <v/>
      </c>
      <c r="BO84" s="98" t="str">
        <f t="shared" si="393"/>
        <v/>
      </c>
      <c r="BP84" s="98" t="str">
        <f t="shared" si="394"/>
        <v/>
      </c>
      <c r="BQ84" s="98" t="str">
        <f t="shared" si="395"/>
        <v/>
      </c>
      <c r="BR84" s="98" t="str">
        <f t="shared" si="396"/>
        <v/>
      </c>
      <c r="BS84" s="98" t="str">
        <f t="shared" si="397"/>
        <v/>
      </c>
      <c r="BT84" s="98" t="str">
        <f t="shared" si="398"/>
        <v/>
      </c>
      <c r="BU84" s="98" t="str">
        <f t="shared" si="399"/>
        <v/>
      </c>
      <c r="BV84" s="98" t="str">
        <f t="shared" si="400"/>
        <v/>
      </c>
      <c r="BW84" s="98" t="str">
        <f t="shared" si="401"/>
        <v/>
      </c>
      <c r="BX84" s="98" t="str">
        <f t="shared" si="402"/>
        <v/>
      </c>
      <c r="BY84" s="98" t="str">
        <f t="shared" si="403"/>
        <v/>
      </c>
      <c r="BZ84" s="98" t="str">
        <f t="shared" si="404"/>
        <v/>
      </c>
      <c r="CA84" s="98" t="str">
        <f t="shared" si="405"/>
        <v/>
      </c>
      <c r="CB84" s="98" t="str">
        <f t="shared" si="406"/>
        <v/>
      </c>
      <c r="CC84" s="98" t="str">
        <f t="shared" si="407"/>
        <v/>
      </c>
      <c r="CD84" s="98" t="str">
        <f t="shared" si="408"/>
        <v/>
      </c>
      <c r="CE84" s="98" t="str">
        <f t="shared" si="409"/>
        <v/>
      </c>
      <c r="CF84" s="98" t="str">
        <f t="shared" si="410"/>
        <v/>
      </c>
      <c r="CG84" s="98" t="str">
        <f t="shared" si="411"/>
        <v/>
      </c>
      <c r="CH84" s="98" t="str">
        <f t="shared" si="346"/>
        <v/>
      </c>
      <c r="CI84" s="98" t="str">
        <f t="shared" si="347"/>
        <v/>
      </c>
      <c r="CJ84" s="98" t="str">
        <f t="shared" si="348"/>
        <v/>
      </c>
      <c r="CK84" s="98" t="str">
        <f t="shared" si="349"/>
        <v/>
      </c>
      <c r="CL84" s="98" t="str">
        <f t="shared" si="350"/>
        <v/>
      </c>
      <c r="CM84" s="98" t="str">
        <f t="shared" si="351"/>
        <v/>
      </c>
      <c r="CN84" s="98" t="str">
        <f t="shared" si="412"/>
        <v/>
      </c>
      <c r="CO84" s="98" t="str">
        <f t="shared" si="413"/>
        <v/>
      </c>
      <c r="CP84" s="98" t="str">
        <f t="shared" si="414"/>
        <v/>
      </c>
      <c r="CQ84" s="98" t="str">
        <f t="shared" si="415"/>
        <v/>
      </c>
      <c r="CR84" s="98" t="str">
        <f t="shared" si="416"/>
        <v/>
      </c>
      <c r="CS84" s="98" t="str">
        <f t="shared" si="417"/>
        <v/>
      </c>
      <c r="CT84" s="98" t="str">
        <f t="shared" si="418"/>
        <v/>
      </c>
      <c r="CU84" s="98" t="str">
        <f t="shared" si="419"/>
        <v/>
      </c>
      <c r="CV84" s="98" t="str">
        <f t="shared" si="420"/>
        <v/>
      </c>
      <c r="CW84" s="98" t="str">
        <f t="shared" si="421"/>
        <v/>
      </c>
      <c r="CX84" s="98" t="str">
        <f t="shared" si="422"/>
        <v/>
      </c>
      <c r="CY84" s="98" t="str">
        <f t="shared" si="423"/>
        <v/>
      </c>
      <c r="CZ84" s="98" t="str">
        <f t="shared" si="424"/>
        <v/>
      </c>
      <c r="DA84" s="98" t="str">
        <f t="shared" si="425"/>
        <v/>
      </c>
      <c r="DB84" s="98" t="str">
        <f t="shared" si="426"/>
        <v/>
      </c>
      <c r="DC84" s="98" t="str">
        <f t="shared" si="427"/>
        <v/>
      </c>
      <c r="DD84" s="98" t="str">
        <f t="shared" si="428"/>
        <v/>
      </c>
      <c r="DE84" s="98" t="str">
        <f t="shared" si="429"/>
        <v/>
      </c>
      <c r="DF84" s="98" t="str">
        <f t="shared" si="430"/>
        <v/>
      </c>
      <c r="DG84" s="98" t="str">
        <f t="shared" si="431"/>
        <v/>
      </c>
      <c r="DH84" s="98" t="str">
        <f t="shared" si="432"/>
        <v/>
      </c>
      <c r="DI84" s="98" t="str">
        <f t="shared" si="433"/>
        <v/>
      </c>
      <c r="DJ84" s="98" t="str">
        <f t="shared" si="434"/>
        <v/>
      </c>
      <c r="DK84" s="98" t="str">
        <f t="shared" si="435"/>
        <v/>
      </c>
      <c r="DL84" s="98" t="str">
        <f t="shared" si="436"/>
        <v/>
      </c>
      <c r="DM84" s="98" t="str">
        <f t="shared" si="437"/>
        <v/>
      </c>
      <c r="DN84" s="98" t="str">
        <f t="shared" si="438"/>
        <v/>
      </c>
    </row>
    <row r="85" spans="1:118" ht="13.5" customHeight="1">
      <c r="A85" s="1397">
        <f t="shared" si="354"/>
        <v>76</v>
      </c>
      <c r="B85" s="1398"/>
      <c r="C85" s="1399"/>
      <c r="D85" s="1400"/>
      <c r="E85" s="1401"/>
      <c r="F85" s="427"/>
      <c r="G85" s="1395"/>
      <c r="H85" s="1396"/>
      <c r="I85" s="1395"/>
      <c r="J85" s="1396"/>
      <c r="K85" s="1399"/>
      <c r="L85" s="1401"/>
      <c r="M85" s="1399"/>
      <c r="N85" s="1401"/>
      <c r="O85" s="1406"/>
      <c r="P85" s="1407"/>
      <c r="Q85" s="1399"/>
      <c r="R85" s="1401"/>
      <c r="S85" s="1402"/>
      <c r="T85" s="1474"/>
      <c r="U85" s="1404" t="str">
        <f t="shared" si="352"/>
        <v/>
      </c>
      <c r="V85" s="1405"/>
      <c r="W85" s="1405"/>
      <c r="X85" s="1405"/>
      <c r="Y85" s="1405"/>
      <c r="Z85" s="1405"/>
      <c r="AA85" s="98" t="str">
        <f t="shared" si="0"/>
        <v/>
      </c>
      <c r="AB85" s="94" t="str">
        <f t="shared" si="355"/>
        <v/>
      </c>
      <c r="AC85" s="94" t="str">
        <f t="shared" si="356"/>
        <v/>
      </c>
      <c r="AD85" s="94" t="str">
        <f t="shared" si="357"/>
        <v/>
      </c>
      <c r="AE85" s="98" t="str">
        <f t="shared" si="353"/>
        <v>○</v>
      </c>
      <c r="AF85" s="98" t="str">
        <f t="shared" si="358"/>
        <v/>
      </c>
      <c r="AG85" s="98" t="str">
        <f t="shared" si="359"/>
        <v/>
      </c>
      <c r="AH85" s="98" t="str">
        <f t="shared" si="360"/>
        <v/>
      </c>
      <c r="AI85" s="98" t="str">
        <f t="shared" si="361"/>
        <v/>
      </c>
      <c r="AJ85" s="98" t="str">
        <f t="shared" si="362"/>
        <v/>
      </c>
      <c r="AK85" s="98" t="str">
        <f t="shared" si="363"/>
        <v/>
      </c>
      <c r="AL85" s="98" t="str">
        <f t="shared" si="364"/>
        <v/>
      </c>
      <c r="AM85" s="98" t="str">
        <f t="shared" si="365"/>
        <v/>
      </c>
      <c r="AN85" s="98" t="str">
        <f t="shared" si="366"/>
        <v/>
      </c>
      <c r="AO85" s="98" t="str">
        <f t="shared" si="367"/>
        <v/>
      </c>
      <c r="AP85" s="98" t="str">
        <f t="shared" si="368"/>
        <v/>
      </c>
      <c r="AQ85" s="98" t="str">
        <f t="shared" si="369"/>
        <v/>
      </c>
      <c r="AR85" s="98" t="str">
        <f t="shared" si="370"/>
        <v/>
      </c>
      <c r="AS85" s="98" t="str">
        <f t="shared" si="371"/>
        <v/>
      </c>
      <c r="AT85" s="98" t="str">
        <f t="shared" si="372"/>
        <v/>
      </c>
      <c r="AU85" s="98" t="str">
        <f t="shared" si="373"/>
        <v/>
      </c>
      <c r="AV85" s="98" t="str">
        <f t="shared" si="374"/>
        <v/>
      </c>
      <c r="AW85" s="98" t="str">
        <f t="shared" si="375"/>
        <v/>
      </c>
      <c r="AX85" s="98" t="str">
        <f t="shared" si="376"/>
        <v/>
      </c>
      <c r="AY85" s="98" t="str">
        <f t="shared" si="377"/>
        <v/>
      </c>
      <c r="AZ85" s="98" t="str">
        <f t="shared" si="378"/>
        <v/>
      </c>
      <c r="BA85" s="98" t="str">
        <f t="shared" si="379"/>
        <v/>
      </c>
      <c r="BB85" s="98" t="str">
        <f t="shared" si="380"/>
        <v/>
      </c>
      <c r="BC85" s="98" t="str">
        <f t="shared" si="381"/>
        <v/>
      </c>
      <c r="BD85" s="98" t="str">
        <f t="shared" si="382"/>
        <v/>
      </c>
      <c r="BE85" s="98" t="str">
        <f t="shared" si="383"/>
        <v/>
      </c>
      <c r="BF85" s="98" t="str">
        <f t="shared" si="384"/>
        <v/>
      </c>
      <c r="BG85" s="98" t="str">
        <f t="shared" si="385"/>
        <v/>
      </c>
      <c r="BH85" s="98" t="str">
        <f t="shared" si="386"/>
        <v/>
      </c>
      <c r="BI85" s="98" t="str">
        <f t="shared" si="387"/>
        <v/>
      </c>
      <c r="BJ85" s="98" t="str">
        <f t="shared" si="388"/>
        <v/>
      </c>
      <c r="BK85" s="98" t="str">
        <f t="shared" si="389"/>
        <v/>
      </c>
      <c r="BL85" s="98" t="str">
        <f t="shared" si="390"/>
        <v/>
      </c>
      <c r="BM85" s="98" t="str">
        <f t="shared" si="391"/>
        <v/>
      </c>
      <c r="BN85" s="98" t="str">
        <f t="shared" si="392"/>
        <v/>
      </c>
      <c r="BO85" s="98" t="str">
        <f t="shared" si="393"/>
        <v/>
      </c>
      <c r="BP85" s="98" t="str">
        <f t="shared" si="394"/>
        <v/>
      </c>
      <c r="BQ85" s="98" t="str">
        <f t="shared" si="395"/>
        <v/>
      </c>
      <c r="BR85" s="98" t="str">
        <f t="shared" si="396"/>
        <v/>
      </c>
      <c r="BS85" s="98" t="str">
        <f t="shared" si="397"/>
        <v/>
      </c>
      <c r="BT85" s="98" t="str">
        <f t="shared" si="398"/>
        <v/>
      </c>
      <c r="BU85" s="98" t="str">
        <f t="shared" si="399"/>
        <v/>
      </c>
      <c r="BV85" s="98" t="str">
        <f t="shared" si="400"/>
        <v/>
      </c>
      <c r="BW85" s="98" t="str">
        <f t="shared" si="401"/>
        <v/>
      </c>
      <c r="BX85" s="98" t="str">
        <f t="shared" si="402"/>
        <v/>
      </c>
      <c r="BY85" s="98" t="str">
        <f t="shared" si="403"/>
        <v/>
      </c>
      <c r="BZ85" s="98" t="str">
        <f t="shared" si="404"/>
        <v/>
      </c>
      <c r="CA85" s="98" t="str">
        <f t="shared" si="405"/>
        <v/>
      </c>
      <c r="CB85" s="98" t="str">
        <f t="shared" si="406"/>
        <v/>
      </c>
      <c r="CC85" s="98" t="str">
        <f t="shared" si="407"/>
        <v/>
      </c>
      <c r="CD85" s="98" t="str">
        <f t="shared" si="408"/>
        <v/>
      </c>
      <c r="CE85" s="98" t="str">
        <f t="shared" si="409"/>
        <v/>
      </c>
      <c r="CF85" s="98" t="str">
        <f t="shared" si="410"/>
        <v/>
      </c>
      <c r="CG85" s="98" t="str">
        <f t="shared" si="411"/>
        <v/>
      </c>
      <c r="CH85" s="98" t="str">
        <f t="shared" si="346"/>
        <v/>
      </c>
      <c r="CI85" s="98" t="str">
        <f t="shared" si="347"/>
        <v/>
      </c>
      <c r="CJ85" s="98" t="str">
        <f t="shared" si="348"/>
        <v/>
      </c>
      <c r="CK85" s="98" t="str">
        <f t="shared" si="349"/>
        <v/>
      </c>
      <c r="CL85" s="98" t="str">
        <f t="shared" si="350"/>
        <v/>
      </c>
      <c r="CM85" s="98" t="str">
        <f t="shared" si="351"/>
        <v/>
      </c>
      <c r="CN85" s="98" t="str">
        <f t="shared" si="412"/>
        <v/>
      </c>
      <c r="CO85" s="98" t="str">
        <f t="shared" si="413"/>
        <v/>
      </c>
      <c r="CP85" s="98" t="str">
        <f t="shared" si="414"/>
        <v/>
      </c>
      <c r="CQ85" s="98" t="str">
        <f t="shared" si="415"/>
        <v/>
      </c>
      <c r="CR85" s="98" t="str">
        <f t="shared" si="416"/>
        <v/>
      </c>
      <c r="CS85" s="98" t="str">
        <f t="shared" si="417"/>
        <v/>
      </c>
      <c r="CT85" s="98" t="str">
        <f t="shared" si="418"/>
        <v/>
      </c>
      <c r="CU85" s="98" t="str">
        <f t="shared" si="419"/>
        <v/>
      </c>
      <c r="CV85" s="98" t="str">
        <f t="shared" si="420"/>
        <v/>
      </c>
      <c r="CW85" s="98" t="str">
        <f t="shared" si="421"/>
        <v/>
      </c>
      <c r="CX85" s="98" t="str">
        <f t="shared" si="422"/>
        <v/>
      </c>
      <c r="CY85" s="98" t="str">
        <f t="shared" si="423"/>
        <v/>
      </c>
      <c r="CZ85" s="98" t="str">
        <f t="shared" si="424"/>
        <v/>
      </c>
      <c r="DA85" s="98" t="str">
        <f t="shared" si="425"/>
        <v/>
      </c>
      <c r="DB85" s="98" t="str">
        <f t="shared" si="426"/>
        <v/>
      </c>
      <c r="DC85" s="98" t="str">
        <f t="shared" si="427"/>
        <v/>
      </c>
      <c r="DD85" s="98" t="str">
        <f t="shared" si="428"/>
        <v/>
      </c>
      <c r="DE85" s="98" t="str">
        <f t="shared" si="429"/>
        <v/>
      </c>
      <c r="DF85" s="98" t="str">
        <f t="shared" si="430"/>
        <v/>
      </c>
      <c r="DG85" s="98" t="str">
        <f t="shared" si="431"/>
        <v/>
      </c>
      <c r="DH85" s="98" t="str">
        <f t="shared" si="432"/>
        <v/>
      </c>
      <c r="DI85" s="98" t="str">
        <f t="shared" si="433"/>
        <v/>
      </c>
      <c r="DJ85" s="98" t="str">
        <f t="shared" si="434"/>
        <v/>
      </c>
      <c r="DK85" s="98" t="str">
        <f t="shared" si="435"/>
        <v/>
      </c>
      <c r="DL85" s="98" t="str">
        <f t="shared" si="436"/>
        <v/>
      </c>
      <c r="DM85" s="98" t="str">
        <f t="shared" si="437"/>
        <v/>
      </c>
      <c r="DN85" s="98" t="str">
        <f t="shared" si="438"/>
        <v/>
      </c>
    </row>
    <row r="86" spans="1:118" ht="13.5" customHeight="1">
      <c r="A86" s="1397">
        <f t="shared" si="354"/>
        <v>77</v>
      </c>
      <c r="B86" s="1398"/>
      <c r="C86" s="1399"/>
      <c r="D86" s="1400"/>
      <c r="E86" s="1401"/>
      <c r="F86" s="427"/>
      <c r="G86" s="1395"/>
      <c r="H86" s="1396"/>
      <c r="I86" s="1395"/>
      <c r="J86" s="1396"/>
      <c r="K86" s="1399"/>
      <c r="L86" s="1401"/>
      <c r="M86" s="1399"/>
      <c r="N86" s="1401"/>
      <c r="O86" s="1406"/>
      <c r="P86" s="1407"/>
      <c r="Q86" s="1399"/>
      <c r="R86" s="1401"/>
      <c r="S86" s="1402"/>
      <c r="T86" s="1474"/>
      <c r="U86" s="1404" t="str">
        <f t="shared" si="352"/>
        <v/>
      </c>
      <c r="V86" s="1405"/>
      <c r="W86" s="1405"/>
      <c r="X86" s="1405"/>
      <c r="Y86" s="1405"/>
      <c r="Z86" s="1405"/>
      <c r="AA86" s="98" t="str">
        <f t="shared" si="0"/>
        <v/>
      </c>
      <c r="AB86" s="94" t="str">
        <f t="shared" si="355"/>
        <v/>
      </c>
      <c r="AC86" s="94" t="str">
        <f t="shared" si="356"/>
        <v/>
      </c>
      <c r="AD86" s="94" t="str">
        <f t="shared" si="357"/>
        <v/>
      </c>
      <c r="AE86" s="98" t="str">
        <f t="shared" si="353"/>
        <v>○</v>
      </c>
      <c r="AF86" s="98" t="str">
        <f t="shared" si="358"/>
        <v/>
      </c>
      <c r="AG86" s="98" t="str">
        <f t="shared" si="359"/>
        <v/>
      </c>
      <c r="AH86" s="98" t="str">
        <f t="shared" si="360"/>
        <v/>
      </c>
      <c r="AI86" s="98" t="str">
        <f t="shared" si="361"/>
        <v/>
      </c>
      <c r="AJ86" s="98" t="str">
        <f t="shared" si="362"/>
        <v/>
      </c>
      <c r="AK86" s="98" t="str">
        <f t="shared" si="363"/>
        <v/>
      </c>
      <c r="AL86" s="98" t="str">
        <f t="shared" si="364"/>
        <v/>
      </c>
      <c r="AM86" s="98" t="str">
        <f t="shared" si="365"/>
        <v/>
      </c>
      <c r="AN86" s="98" t="str">
        <f t="shared" si="366"/>
        <v/>
      </c>
      <c r="AO86" s="98" t="str">
        <f t="shared" si="367"/>
        <v/>
      </c>
      <c r="AP86" s="98" t="str">
        <f t="shared" si="368"/>
        <v/>
      </c>
      <c r="AQ86" s="98" t="str">
        <f t="shared" si="369"/>
        <v/>
      </c>
      <c r="AR86" s="98" t="str">
        <f t="shared" si="370"/>
        <v/>
      </c>
      <c r="AS86" s="98" t="str">
        <f t="shared" si="371"/>
        <v/>
      </c>
      <c r="AT86" s="98" t="str">
        <f t="shared" si="372"/>
        <v/>
      </c>
      <c r="AU86" s="98" t="str">
        <f t="shared" si="373"/>
        <v/>
      </c>
      <c r="AV86" s="98" t="str">
        <f t="shared" si="374"/>
        <v/>
      </c>
      <c r="AW86" s="98" t="str">
        <f t="shared" si="375"/>
        <v/>
      </c>
      <c r="AX86" s="98" t="str">
        <f t="shared" si="376"/>
        <v/>
      </c>
      <c r="AY86" s="98" t="str">
        <f t="shared" si="377"/>
        <v/>
      </c>
      <c r="AZ86" s="98" t="str">
        <f t="shared" si="378"/>
        <v/>
      </c>
      <c r="BA86" s="98" t="str">
        <f t="shared" si="379"/>
        <v/>
      </c>
      <c r="BB86" s="98" t="str">
        <f t="shared" si="380"/>
        <v/>
      </c>
      <c r="BC86" s="98" t="str">
        <f t="shared" si="381"/>
        <v/>
      </c>
      <c r="BD86" s="98" t="str">
        <f t="shared" si="382"/>
        <v/>
      </c>
      <c r="BE86" s="98" t="str">
        <f t="shared" si="383"/>
        <v/>
      </c>
      <c r="BF86" s="98" t="str">
        <f t="shared" si="384"/>
        <v/>
      </c>
      <c r="BG86" s="98" t="str">
        <f t="shared" si="385"/>
        <v/>
      </c>
      <c r="BH86" s="98" t="str">
        <f t="shared" si="386"/>
        <v/>
      </c>
      <c r="BI86" s="98" t="str">
        <f t="shared" si="387"/>
        <v/>
      </c>
      <c r="BJ86" s="98" t="str">
        <f t="shared" si="388"/>
        <v/>
      </c>
      <c r="BK86" s="98" t="str">
        <f t="shared" si="389"/>
        <v/>
      </c>
      <c r="BL86" s="98" t="str">
        <f t="shared" si="390"/>
        <v/>
      </c>
      <c r="BM86" s="98" t="str">
        <f t="shared" si="391"/>
        <v/>
      </c>
      <c r="BN86" s="98" t="str">
        <f t="shared" si="392"/>
        <v/>
      </c>
      <c r="BO86" s="98" t="str">
        <f t="shared" si="393"/>
        <v/>
      </c>
      <c r="BP86" s="98" t="str">
        <f t="shared" si="394"/>
        <v/>
      </c>
      <c r="BQ86" s="98" t="str">
        <f t="shared" si="395"/>
        <v/>
      </c>
      <c r="BR86" s="98" t="str">
        <f t="shared" si="396"/>
        <v/>
      </c>
      <c r="BS86" s="98" t="str">
        <f t="shared" si="397"/>
        <v/>
      </c>
      <c r="BT86" s="98" t="str">
        <f t="shared" si="398"/>
        <v/>
      </c>
      <c r="BU86" s="98" t="str">
        <f t="shared" si="399"/>
        <v/>
      </c>
      <c r="BV86" s="98" t="str">
        <f t="shared" si="400"/>
        <v/>
      </c>
      <c r="BW86" s="98" t="str">
        <f t="shared" si="401"/>
        <v/>
      </c>
      <c r="BX86" s="98" t="str">
        <f t="shared" si="402"/>
        <v/>
      </c>
      <c r="BY86" s="98" t="str">
        <f t="shared" si="403"/>
        <v/>
      </c>
      <c r="BZ86" s="98" t="str">
        <f t="shared" si="404"/>
        <v/>
      </c>
      <c r="CA86" s="98" t="str">
        <f t="shared" si="405"/>
        <v/>
      </c>
      <c r="CB86" s="98" t="str">
        <f t="shared" si="406"/>
        <v/>
      </c>
      <c r="CC86" s="98" t="str">
        <f t="shared" si="407"/>
        <v/>
      </c>
      <c r="CD86" s="98" t="str">
        <f t="shared" si="408"/>
        <v/>
      </c>
      <c r="CE86" s="98" t="str">
        <f t="shared" si="409"/>
        <v/>
      </c>
      <c r="CF86" s="98" t="str">
        <f t="shared" si="410"/>
        <v/>
      </c>
      <c r="CG86" s="98" t="str">
        <f t="shared" si="411"/>
        <v/>
      </c>
      <c r="CH86" s="98" t="str">
        <f t="shared" ref="CH86:CH88" si="439">IF(AND(F1490="５歳",G86="教育",I86="分園",O86&gt;0),"○","")</f>
        <v/>
      </c>
      <c r="CI86" s="98" t="str">
        <f t="shared" ref="CI86:CI88" si="440">IF(AND(F1490="４歳",G86="教育",I86="分園",O86&gt;0),"○","")</f>
        <v/>
      </c>
      <c r="CJ86" s="98" t="str">
        <f t="shared" ref="CJ86:CJ88" si="441">IF(AND(F1490="３歳",G86="教育",I86="分園",O86&gt;0),"○","")</f>
        <v/>
      </c>
      <c r="CK86" s="98" t="str">
        <f t="shared" ref="CK86:CK88" si="442">IF(AND(F1490="２歳",G86="教育",I86="分園",O86&gt;0),"○","")</f>
        <v/>
      </c>
      <c r="CL86" s="98" t="str">
        <f t="shared" ref="CL86:CL88" si="443">IF(AND(F1490="１歳",G86="教育",I86="分園",O86&gt;0),"○","")</f>
        <v/>
      </c>
      <c r="CM86" s="98" t="str">
        <f t="shared" ref="CM86:CM88" si="444">IF(AND(F1490="乳児",G86="教育",I86="分園",O86&gt;0),"○","")</f>
        <v/>
      </c>
      <c r="CN86" s="98" t="str">
        <f t="shared" si="412"/>
        <v/>
      </c>
      <c r="CO86" s="98" t="str">
        <f t="shared" si="413"/>
        <v/>
      </c>
      <c r="CP86" s="98" t="str">
        <f t="shared" si="414"/>
        <v/>
      </c>
      <c r="CQ86" s="98" t="str">
        <f t="shared" si="415"/>
        <v/>
      </c>
      <c r="CR86" s="98" t="str">
        <f t="shared" si="416"/>
        <v/>
      </c>
      <c r="CS86" s="98" t="str">
        <f t="shared" si="417"/>
        <v/>
      </c>
      <c r="CT86" s="98" t="str">
        <f t="shared" si="418"/>
        <v/>
      </c>
      <c r="CU86" s="98" t="str">
        <f t="shared" si="419"/>
        <v/>
      </c>
      <c r="CV86" s="98" t="str">
        <f t="shared" si="420"/>
        <v/>
      </c>
      <c r="CW86" s="98" t="str">
        <f t="shared" si="421"/>
        <v/>
      </c>
      <c r="CX86" s="98" t="str">
        <f t="shared" si="422"/>
        <v/>
      </c>
      <c r="CY86" s="98" t="str">
        <f t="shared" si="423"/>
        <v/>
      </c>
      <c r="CZ86" s="98" t="str">
        <f t="shared" si="424"/>
        <v/>
      </c>
      <c r="DA86" s="98" t="str">
        <f t="shared" si="425"/>
        <v/>
      </c>
      <c r="DB86" s="98" t="str">
        <f t="shared" si="426"/>
        <v/>
      </c>
      <c r="DC86" s="98" t="str">
        <f t="shared" si="427"/>
        <v/>
      </c>
      <c r="DD86" s="98" t="str">
        <f t="shared" si="428"/>
        <v/>
      </c>
      <c r="DE86" s="98" t="str">
        <f t="shared" si="429"/>
        <v/>
      </c>
      <c r="DF86" s="98" t="str">
        <f t="shared" si="430"/>
        <v/>
      </c>
      <c r="DG86" s="98" t="str">
        <f t="shared" si="431"/>
        <v/>
      </c>
      <c r="DH86" s="98" t="str">
        <f t="shared" si="432"/>
        <v/>
      </c>
      <c r="DI86" s="98" t="str">
        <f t="shared" si="433"/>
        <v/>
      </c>
      <c r="DJ86" s="98" t="str">
        <f t="shared" si="434"/>
        <v/>
      </c>
      <c r="DK86" s="98" t="str">
        <f t="shared" si="435"/>
        <v/>
      </c>
      <c r="DL86" s="98" t="str">
        <f t="shared" si="436"/>
        <v/>
      </c>
      <c r="DM86" s="98" t="str">
        <f t="shared" si="437"/>
        <v/>
      </c>
      <c r="DN86" s="98" t="str">
        <f t="shared" si="438"/>
        <v/>
      </c>
    </row>
    <row r="87" spans="1:118" ht="13.5" customHeight="1">
      <c r="A87" s="1397">
        <f t="shared" si="354"/>
        <v>78</v>
      </c>
      <c r="B87" s="1398"/>
      <c r="C87" s="1399"/>
      <c r="D87" s="1400"/>
      <c r="E87" s="1401"/>
      <c r="F87" s="427"/>
      <c r="G87" s="1395"/>
      <c r="H87" s="1396"/>
      <c r="I87" s="1395"/>
      <c r="J87" s="1396"/>
      <c r="K87" s="1399"/>
      <c r="L87" s="1401"/>
      <c r="M87" s="1399"/>
      <c r="N87" s="1401"/>
      <c r="O87" s="1406"/>
      <c r="P87" s="1407"/>
      <c r="Q87" s="1399"/>
      <c r="R87" s="1401"/>
      <c r="S87" s="1402"/>
      <c r="T87" s="1403"/>
      <c r="U87" s="1404" t="str">
        <f t="shared" si="352"/>
        <v/>
      </c>
      <c r="V87" s="1405"/>
      <c r="W87" s="1405"/>
      <c r="X87" s="1405"/>
      <c r="Y87" s="1405"/>
      <c r="Z87" s="1405"/>
      <c r="AA87" s="98" t="str">
        <f t="shared" si="0"/>
        <v/>
      </c>
      <c r="AB87" s="94" t="str">
        <f t="shared" si="355"/>
        <v/>
      </c>
      <c r="AC87" s="94" t="str">
        <f t="shared" si="356"/>
        <v/>
      </c>
      <c r="AD87" s="94" t="str">
        <f t="shared" si="357"/>
        <v/>
      </c>
      <c r="AE87" s="98" t="str">
        <f t="shared" si="353"/>
        <v>○</v>
      </c>
      <c r="AF87" s="98" t="str">
        <f t="shared" si="358"/>
        <v/>
      </c>
      <c r="AG87" s="98" t="str">
        <f t="shared" si="359"/>
        <v/>
      </c>
      <c r="AH87" s="98" t="str">
        <f t="shared" si="360"/>
        <v/>
      </c>
      <c r="AI87" s="98" t="str">
        <f t="shared" si="361"/>
        <v/>
      </c>
      <c r="AJ87" s="98" t="str">
        <f t="shared" si="362"/>
        <v/>
      </c>
      <c r="AK87" s="98" t="str">
        <f t="shared" si="363"/>
        <v/>
      </c>
      <c r="AL87" s="98" t="str">
        <f t="shared" si="364"/>
        <v/>
      </c>
      <c r="AM87" s="98" t="str">
        <f t="shared" si="365"/>
        <v/>
      </c>
      <c r="AN87" s="98" t="str">
        <f t="shared" si="366"/>
        <v/>
      </c>
      <c r="AO87" s="98" t="str">
        <f t="shared" si="367"/>
        <v/>
      </c>
      <c r="AP87" s="98" t="str">
        <f t="shared" si="368"/>
        <v/>
      </c>
      <c r="AQ87" s="98" t="str">
        <f t="shared" si="369"/>
        <v/>
      </c>
      <c r="AR87" s="98" t="str">
        <f t="shared" si="370"/>
        <v/>
      </c>
      <c r="AS87" s="98" t="str">
        <f t="shared" si="371"/>
        <v/>
      </c>
      <c r="AT87" s="98" t="str">
        <f t="shared" si="372"/>
        <v/>
      </c>
      <c r="AU87" s="98" t="str">
        <f t="shared" si="373"/>
        <v/>
      </c>
      <c r="AV87" s="98" t="str">
        <f t="shared" si="374"/>
        <v/>
      </c>
      <c r="AW87" s="98" t="str">
        <f t="shared" si="375"/>
        <v/>
      </c>
      <c r="AX87" s="98" t="str">
        <f t="shared" si="376"/>
        <v/>
      </c>
      <c r="AY87" s="98" t="str">
        <f t="shared" si="377"/>
        <v/>
      </c>
      <c r="AZ87" s="98" t="str">
        <f t="shared" si="378"/>
        <v/>
      </c>
      <c r="BA87" s="98" t="str">
        <f t="shared" si="379"/>
        <v/>
      </c>
      <c r="BB87" s="98" t="str">
        <f t="shared" si="380"/>
        <v/>
      </c>
      <c r="BC87" s="98" t="str">
        <f t="shared" si="381"/>
        <v/>
      </c>
      <c r="BD87" s="98" t="str">
        <f t="shared" si="382"/>
        <v/>
      </c>
      <c r="BE87" s="98" t="str">
        <f t="shared" si="383"/>
        <v/>
      </c>
      <c r="BF87" s="98" t="str">
        <f t="shared" si="384"/>
        <v/>
      </c>
      <c r="BG87" s="98" t="str">
        <f t="shared" si="385"/>
        <v/>
      </c>
      <c r="BH87" s="98" t="str">
        <f t="shared" si="386"/>
        <v/>
      </c>
      <c r="BI87" s="98" t="str">
        <f t="shared" si="387"/>
        <v/>
      </c>
      <c r="BJ87" s="98" t="str">
        <f t="shared" si="388"/>
        <v/>
      </c>
      <c r="BK87" s="98" t="str">
        <f t="shared" si="389"/>
        <v/>
      </c>
      <c r="BL87" s="98" t="str">
        <f t="shared" si="390"/>
        <v/>
      </c>
      <c r="BM87" s="98" t="str">
        <f t="shared" si="391"/>
        <v/>
      </c>
      <c r="BN87" s="98" t="str">
        <f t="shared" si="392"/>
        <v/>
      </c>
      <c r="BO87" s="98" t="str">
        <f t="shared" si="393"/>
        <v/>
      </c>
      <c r="BP87" s="98" t="str">
        <f t="shared" si="394"/>
        <v/>
      </c>
      <c r="BQ87" s="98" t="str">
        <f t="shared" si="395"/>
        <v/>
      </c>
      <c r="BR87" s="98" t="str">
        <f t="shared" si="396"/>
        <v/>
      </c>
      <c r="BS87" s="98" t="str">
        <f t="shared" si="397"/>
        <v/>
      </c>
      <c r="BT87" s="98" t="str">
        <f t="shared" si="398"/>
        <v/>
      </c>
      <c r="BU87" s="98" t="str">
        <f t="shared" si="399"/>
        <v/>
      </c>
      <c r="BV87" s="98" t="str">
        <f t="shared" si="400"/>
        <v/>
      </c>
      <c r="BW87" s="98" t="str">
        <f t="shared" si="401"/>
        <v/>
      </c>
      <c r="BX87" s="98" t="str">
        <f t="shared" si="402"/>
        <v/>
      </c>
      <c r="BY87" s="98" t="str">
        <f t="shared" si="403"/>
        <v/>
      </c>
      <c r="BZ87" s="98" t="str">
        <f t="shared" si="404"/>
        <v/>
      </c>
      <c r="CA87" s="98" t="str">
        <f t="shared" si="405"/>
        <v/>
      </c>
      <c r="CB87" s="98" t="str">
        <f t="shared" si="406"/>
        <v/>
      </c>
      <c r="CC87" s="98" t="str">
        <f t="shared" si="407"/>
        <v/>
      </c>
      <c r="CD87" s="98" t="str">
        <f t="shared" si="408"/>
        <v/>
      </c>
      <c r="CE87" s="98" t="str">
        <f t="shared" si="409"/>
        <v/>
      </c>
      <c r="CF87" s="98" t="str">
        <f t="shared" si="410"/>
        <v/>
      </c>
      <c r="CG87" s="98" t="str">
        <f t="shared" si="411"/>
        <v/>
      </c>
      <c r="CH87" s="98" t="str">
        <f t="shared" si="439"/>
        <v/>
      </c>
      <c r="CI87" s="98" t="str">
        <f t="shared" si="440"/>
        <v/>
      </c>
      <c r="CJ87" s="98" t="str">
        <f t="shared" si="441"/>
        <v/>
      </c>
      <c r="CK87" s="98" t="str">
        <f t="shared" si="442"/>
        <v/>
      </c>
      <c r="CL87" s="98" t="str">
        <f t="shared" si="443"/>
        <v/>
      </c>
      <c r="CM87" s="98" t="str">
        <f t="shared" si="444"/>
        <v/>
      </c>
      <c r="CN87" s="98" t="str">
        <f t="shared" si="412"/>
        <v/>
      </c>
      <c r="CO87" s="98" t="str">
        <f t="shared" si="413"/>
        <v/>
      </c>
      <c r="CP87" s="98" t="str">
        <f t="shared" si="414"/>
        <v/>
      </c>
      <c r="CQ87" s="98" t="str">
        <f t="shared" si="415"/>
        <v/>
      </c>
      <c r="CR87" s="98" t="str">
        <f t="shared" si="416"/>
        <v/>
      </c>
      <c r="CS87" s="98" t="str">
        <f t="shared" si="417"/>
        <v/>
      </c>
      <c r="CT87" s="98" t="str">
        <f t="shared" si="418"/>
        <v/>
      </c>
      <c r="CU87" s="98" t="str">
        <f t="shared" si="419"/>
        <v/>
      </c>
      <c r="CV87" s="98" t="str">
        <f t="shared" si="420"/>
        <v/>
      </c>
      <c r="CW87" s="98" t="str">
        <f t="shared" si="421"/>
        <v/>
      </c>
      <c r="CX87" s="98" t="str">
        <f t="shared" si="422"/>
        <v/>
      </c>
      <c r="CY87" s="98" t="str">
        <f t="shared" si="423"/>
        <v/>
      </c>
      <c r="CZ87" s="98" t="str">
        <f t="shared" si="424"/>
        <v/>
      </c>
      <c r="DA87" s="98" t="str">
        <f t="shared" si="425"/>
        <v/>
      </c>
      <c r="DB87" s="98" t="str">
        <f t="shared" si="426"/>
        <v/>
      </c>
      <c r="DC87" s="98" t="str">
        <f t="shared" si="427"/>
        <v/>
      </c>
      <c r="DD87" s="98" t="str">
        <f t="shared" si="428"/>
        <v/>
      </c>
      <c r="DE87" s="98" t="str">
        <f t="shared" si="429"/>
        <v/>
      </c>
      <c r="DF87" s="98" t="str">
        <f t="shared" si="430"/>
        <v/>
      </c>
      <c r="DG87" s="98" t="str">
        <f t="shared" si="431"/>
        <v/>
      </c>
      <c r="DH87" s="98" t="str">
        <f t="shared" si="432"/>
        <v/>
      </c>
      <c r="DI87" s="98" t="str">
        <f t="shared" si="433"/>
        <v/>
      </c>
      <c r="DJ87" s="98" t="str">
        <f t="shared" si="434"/>
        <v/>
      </c>
      <c r="DK87" s="98" t="str">
        <f t="shared" si="435"/>
        <v/>
      </c>
      <c r="DL87" s="98" t="str">
        <f t="shared" si="436"/>
        <v/>
      </c>
      <c r="DM87" s="98" t="str">
        <f t="shared" si="437"/>
        <v/>
      </c>
      <c r="DN87" s="98" t="str">
        <f t="shared" si="438"/>
        <v/>
      </c>
    </row>
    <row r="88" spans="1:118" ht="13.5" customHeight="1">
      <c r="A88" s="1397">
        <f t="shared" si="354"/>
        <v>79</v>
      </c>
      <c r="B88" s="1398"/>
      <c r="C88" s="1399"/>
      <c r="D88" s="1400"/>
      <c r="E88" s="1401"/>
      <c r="F88" s="427"/>
      <c r="G88" s="1395"/>
      <c r="H88" s="1396"/>
      <c r="I88" s="1395"/>
      <c r="J88" s="1396"/>
      <c r="K88" s="1399"/>
      <c r="L88" s="1401"/>
      <c r="M88" s="1399"/>
      <c r="N88" s="1401"/>
      <c r="O88" s="1406"/>
      <c r="P88" s="1407"/>
      <c r="Q88" s="1399"/>
      <c r="R88" s="1401"/>
      <c r="S88" s="1402"/>
      <c r="T88" s="1403"/>
      <c r="U88" s="1404" t="str">
        <f t="shared" si="352"/>
        <v/>
      </c>
      <c r="V88" s="1405"/>
      <c r="W88" s="1405"/>
      <c r="X88" s="1405"/>
      <c r="Y88" s="1405"/>
      <c r="Z88" s="1405"/>
      <c r="AA88" s="98" t="str">
        <f t="shared" si="0"/>
        <v/>
      </c>
      <c r="AB88" s="94" t="str">
        <f t="shared" si="355"/>
        <v/>
      </c>
      <c r="AC88" s="94" t="str">
        <f t="shared" si="356"/>
        <v/>
      </c>
      <c r="AD88" s="94" t="str">
        <f t="shared" si="357"/>
        <v/>
      </c>
      <c r="AE88" s="98" t="str">
        <f t="shared" si="353"/>
        <v>○</v>
      </c>
      <c r="AF88" s="98" t="str">
        <f t="shared" si="358"/>
        <v/>
      </c>
      <c r="AG88" s="98" t="str">
        <f t="shared" si="359"/>
        <v/>
      </c>
      <c r="AH88" s="98" t="str">
        <f t="shared" si="360"/>
        <v/>
      </c>
      <c r="AI88" s="98" t="str">
        <f t="shared" si="361"/>
        <v/>
      </c>
      <c r="AJ88" s="98" t="str">
        <f t="shared" si="362"/>
        <v/>
      </c>
      <c r="AK88" s="98" t="str">
        <f t="shared" si="363"/>
        <v/>
      </c>
      <c r="AL88" s="98" t="str">
        <f t="shared" si="364"/>
        <v/>
      </c>
      <c r="AM88" s="98" t="str">
        <f t="shared" si="365"/>
        <v/>
      </c>
      <c r="AN88" s="98" t="str">
        <f t="shared" si="366"/>
        <v/>
      </c>
      <c r="AO88" s="98" t="str">
        <f t="shared" si="367"/>
        <v/>
      </c>
      <c r="AP88" s="98" t="str">
        <f t="shared" si="368"/>
        <v/>
      </c>
      <c r="AQ88" s="98" t="str">
        <f t="shared" si="369"/>
        <v/>
      </c>
      <c r="AR88" s="98" t="str">
        <f t="shared" si="370"/>
        <v/>
      </c>
      <c r="AS88" s="98" t="str">
        <f t="shared" si="371"/>
        <v/>
      </c>
      <c r="AT88" s="98" t="str">
        <f t="shared" si="372"/>
        <v/>
      </c>
      <c r="AU88" s="98" t="str">
        <f t="shared" si="373"/>
        <v/>
      </c>
      <c r="AV88" s="98" t="str">
        <f t="shared" si="374"/>
        <v/>
      </c>
      <c r="AW88" s="98" t="str">
        <f t="shared" si="375"/>
        <v/>
      </c>
      <c r="AX88" s="98" t="str">
        <f t="shared" si="376"/>
        <v/>
      </c>
      <c r="AY88" s="98" t="str">
        <f t="shared" si="377"/>
        <v/>
      </c>
      <c r="AZ88" s="98" t="str">
        <f t="shared" si="378"/>
        <v/>
      </c>
      <c r="BA88" s="98" t="str">
        <f t="shared" si="379"/>
        <v/>
      </c>
      <c r="BB88" s="98" t="str">
        <f t="shared" si="380"/>
        <v/>
      </c>
      <c r="BC88" s="98" t="str">
        <f t="shared" si="381"/>
        <v/>
      </c>
      <c r="BD88" s="98" t="str">
        <f t="shared" si="382"/>
        <v/>
      </c>
      <c r="BE88" s="98" t="str">
        <f t="shared" si="383"/>
        <v/>
      </c>
      <c r="BF88" s="98" t="str">
        <f t="shared" si="384"/>
        <v/>
      </c>
      <c r="BG88" s="98" t="str">
        <f t="shared" si="385"/>
        <v/>
      </c>
      <c r="BH88" s="98" t="str">
        <f t="shared" si="386"/>
        <v/>
      </c>
      <c r="BI88" s="98" t="str">
        <f t="shared" si="387"/>
        <v/>
      </c>
      <c r="BJ88" s="98" t="str">
        <f t="shared" si="388"/>
        <v/>
      </c>
      <c r="BK88" s="98" t="str">
        <f t="shared" si="389"/>
        <v/>
      </c>
      <c r="BL88" s="98" t="str">
        <f t="shared" si="390"/>
        <v/>
      </c>
      <c r="BM88" s="98" t="str">
        <f t="shared" si="391"/>
        <v/>
      </c>
      <c r="BN88" s="98" t="str">
        <f t="shared" si="392"/>
        <v/>
      </c>
      <c r="BO88" s="98" t="str">
        <f t="shared" si="393"/>
        <v/>
      </c>
      <c r="BP88" s="98" t="str">
        <f t="shared" si="394"/>
        <v/>
      </c>
      <c r="BQ88" s="98" t="str">
        <f t="shared" si="395"/>
        <v/>
      </c>
      <c r="BR88" s="98" t="str">
        <f t="shared" si="396"/>
        <v/>
      </c>
      <c r="BS88" s="98" t="str">
        <f t="shared" si="397"/>
        <v/>
      </c>
      <c r="BT88" s="98" t="str">
        <f t="shared" si="398"/>
        <v/>
      </c>
      <c r="BU88" s="98" t="str">
        <f t="shared" si="399"/>
        <v/>
      </c>
      <c r="BV88" s="98" t="str">
        <f t="shared" si="400"/>
        <v/>
      </c>
      <c r="BW88" s="98" t="str">
        <f t="shared" si="401"/>
        <v/>
      </c>
      <c r="BX88" s="98" t="str">
        <f t="shared" si="402"/>
        <v/>
      </c>
      <c r="BY88" s="98" t="str">
        <f t="shared" si="403"/>
        <v/>
      </c>
      <c r="BZ88" s="98" t="str">
        <f t="shared" si="404"/>
        <v/>
      </c>
      <c r="CA88" s="98" t="str">
        <f t="shared" si="405"/>
        <v/>
      </c>
      <c r="CB88" s="98" t="str">
        <f t="shared" si="406"/>
        <v/>
      </c>
      <c r="CC88" s="98" t="str">
        <f t="shared" si="407"/>
        <v/>
      </c>
      <c r="CD88" s="98" t="str">
        <f t="shared" si="408"/>
        <v/>
      </c>
      <c r="CE88" s="98" t="str">
        <f t="shared" si="409"/>
        <v/>
      </c>
      <c r="CF88" s="98" t="str">
        <f t="shared" si="410"/>
        <v/>
      </c>
      <c r="CG88" s="98" t="str">
        <f t="shared" si="411"/>
        <v/>
      </c>
      <c r="CH88" s="98" t="str">
        <f t="shared" si="439"/>
        <v/>
      </c>
      <c r="CI88" s="98" t="str">
        <f t="shared" si="440"/>
        <v/>
      </c>
      <c r="CJ88" s="98" t="str">
        <f t="shared" si="441"/>
        <v/>
      </c>
      <c r="CK88" s="98" t="str">
        <f t="shared" si="442"/>
        <v/>
      </c>
      <c r="CL88" s="98" t="str">
        <f t="shared" si="443"/>
        <v/>
      </c>
      <c r="CM88" s="98" t="str">
        <f t="shared" si="444"/>
        <v/>
      </c>
      <c r="CN88" s="98" t="str">
        <f t="shared" si="412"/>
        <v/>
      </c>
      <c r="CO88" s="98" t="str">
        <f t="shared" si="413"/>
        <v/>
      </c>
      <c r="CP88" s="98" t="str">
        <f t="shared" si="414"/>
        <v/>
      </c>
      <c r="CQ88" s="98" t="str">
        <f t="shared" si="415"/>
        <v/>
      </c>
      <c r="CR88" s="98" t="str">
        <f t="shared" si="416"/>
        <v/>
      </c>
      <c r="CS88" s="98" t="str">
        <f t="shared" si="417"/>
        <v/>
      </c>
      <c r="CT88" s="98" t="str">
        <f t="shared" si="418"/>
        <v/>
      </c>
      <c r="CU88" s="98" t="str">
        <f t="shared" si="419"/>
        <v/>
      </c>
      <c r="CV88" s="98" t="str">
        <f t="shared" si="420"/>
        <v/>
      </c>
      <c r="CW88" s="98" t="str">
        <f t="shared" si="421"/>
        <v/>
      </c>
      <c r="CX88" s="98" t="str">
        <f t="shared" si="422"/>
        <v/>
      </c>
      <c r="CY88" s="98" t="str">
        <f t="shared" si="423"/>
        <v/>
      </c>
      <c r="CZ88" s="98" t="str">
        <f t="shared" si="424"/>
        <v/>
      </c>
      <c r="DA88" s="98" t="str">
        <f t="shared" si="425"/>
        <v/>
      </c>
      <c r="DB88" s="98" t="str">
        <f t="shared" si="426"/>
        <v/>
      </c>
      <c r="DC88" s="98" t="str">
        <f t="shared" si="427"/>
        <v/>
      </c>
      <c r="DD88" s="98" t="str">
        <f t="shared" si="428"/>
        <v/>
      </c>
      <c r="DE88" s="98" t="str">
        <f t="shared" si="429"/>
        <v/>
      </c>
      <c r="DF88" s="98" t="str">
        <f t="shared" si="430"/>
        <v/>
      </c>
      <c r="DG88" s="98" t="str">
        <f t="shared" si="431"/>
        <v/>
      </c>
      <c r="DH88" s="98" t="str">
        <f t="shared" si="432"/>
        <v/>
      </c>
      <c r="DI88" s="98" t="str">
        <f t="shared" si="433"/>
        <v/>
      </c>
      <c r="DJ88" s="98" t="str">
        <f t="shared" si="434"/>
        <v/>
      </c>
      <c r="DK88" s="98" t="str">
        <f t="shared" si="435"/>
        <v/>
      </c>
      <c r="DL88" s="98" t="str">
        <f t="shared" si="436"/>
        <v/>
      </c>
      <c r="DM88" s="98" t="str">
        <f t="shared" si="437"/>
        <v/>
      </c>
      <c r="DN88" s="98" t="str">
        <f t="shared" si="438"/>
        <v/>
      </c>
    </row>
    <row r="89" spans="1:118" ht="13.5" customHeight="1">
      <c r="A89" s="1397">
        <f t="shared" si="354"/>
        <v>80</v>
      </c>
      <c r="B89" s="1398"/>
      <c r="C89" s="1399"/>
      <c r="D89" s="1400"/>
      <c r="E89" s="1401"/>
      <c r="F89" s="427"/>
      <c r="G89" s="1395"/>
      <c r="H89" s="1396"/>
      <c r="I89" s="1395"/>
      <c r="J89" s="1396"/>
      <c r="K89" s="1399"/>
      <c r="L89" s="1401"/>
      <c r="M89" s="1399"/>
      <c r="N89" s="1401"/>
      <c r="O89" s="1406"/>
      <c r="P89" s="1407"/>
      <c r="Q89" s="1399"/>
      <c r="R89" s="1401"/>
      <c r="S89" s="1402"/>
      <c r="T89" s="1403"/>
      <c r="U89" s="1404" t="str">
        <f t="shared" si="352"/>
        <v/>
      </c>
      <c r="V89" s="1405"/>
      <c r="W89" s="1405"/>
      <c r="X89" s="1405"/>
      <c r="Y89" s="1405"/>
      <c r="Z89" s="1405"/>
      <c r="AA89" s="98" t="str">
        <f t="shared" ref="AA89:AA116" si="445">IF(AND(K89="○",Q89=""),"A","")</f>
        <v/>
      </c>
      <c r="AB89" s="94" t="str">
        <f t="shared" ref="AB89:AB116" si="446">IF(AND(K89="○",Q89="○"),"B","")</f>
        <v/>
      </c>
      <c r="AC89" s="94" t="str">
        <f t="shared" ref="AC89:AC116" si="447">IF(AND(K89="",M89="○",Q89=""),"C","")</f>
        <v/>
      </c>
      <c r="AD89" s="94" t="str">
        <f t="shared" ref="AD89:AD116" si="448">IF(AND(K89="",M89="○",Q89="○"),"D","")</f>
        <v/>
      </c>
      <c r="AE89" s="98" t="str">
        <f t="shared" si="353"/>
        <v>○</v>
      </c>
      <c r="AF89" s="98" t="str">
        <f t="shared" ref="AF89:AF116" si="449">IF(AND(F89="５歳",G89="標準",I89="",AE89="○",Q89=""),"○","")</f>
        <v/>
      </c>
      <c r="AG89" s="98" t="str">
        <f t="shared" ref="AG89:AG116" si="450">IF(AND(F89="４歳",G89="標準",I89="",AE89="○",Q89=""),"○","")</f>
        <v/>
      </c>
      <c r="AH89" s="98" t="str">
        <f t="shared" ref="AH89:AH116" si="451">IF(AND(F89="３歳",G89="標準",I89="",AE89="○",Q89=""),"○","")</f>
        <v/>
      </c>
      <c r="AI89" s="98" t="str">
        <f t="shared" ref="AI89:AI116" si="452">IF(AND(F89="２歳",G89="標準",I89="",AE89="○",Q89=""),"○","")</f>
        <v/>
      </c>
      <c r="AJ89" s="98" t="str">
        <f t="shared" ref="AJ89:AJ116" si="453">IF(AND(F89="１歳",G89="標準",I89="",AE89="○",Q89=""),"○","")</f>
        <v/>
      </c>
      <c r="AK89" s="98" t="str">
        <f t="shared" ref="AK89:AK116" si="454">IF(AND(F89="乳児",G89="標準",I89="",AE89="○",Q89=""),"○","")</f>
        <v/>
      </c>
      <c r="AL89" s="98" t="str">
        <f t="shared" ref="AL89:AL116" si="455">IF(AND(F89="５歳",G89="標準",I89="",AE89="○",Q89="○"),"○","")</f>
        <v/>
      </c>
      <c r="AM89" s="98" t="str">
        <f t="shared" ref="AM89:AM116" si="456">IF(AND(F89="４歳",G89="標準",I89="",AE89="○",Q89="○"),"○","")</f>
        <v/>
      </c>
      <c r="AN89" s="98" t="str">
        <f t="shared" ref="AN89:AN116" si="457">IF(AND(F89="３歳",G89="標準",I89="",AE89="○",Q89="○"),"○","")</f>
        <v/>
      </c>
      <c r="AO89" s="98" t="str">
        <f t="shared" ref="AO89:AO116" si="458">IF(AND(F89="５歳",G89="標準",O89&gt;0),"○","")</f>
        <v/>
      </c>
      <c r="AP89" s="98" t="str">
        <f t="shared" ref="AP89:AP116" si="459">IF(AND(F89="４歳",G89="標準",O89&gt;0),"○","")</f>
        <v/>
      </c>
      <c r="AQ89" s="98" t="str">
        <f t="shared" ref="AQ89:AQ116" si="460">IF(AND(F89="３歳",G89="標準",O89&gt;0),"○","")</f>
        <v/>
      </c>
      <c r="AR89" s="98" t="str">
        <f t="shared" ref="AR89:AR116" si="461">IF(AND(F89="２歳",G89="標準",O89&gt;0),"○","")</f>
        <v/>
      </c>
      <c r="AS89" s="98" t="str">
        <f t="shared" ref="AS89:AS116" si="462">IF(AND(F89="１歳",G89="標準",O89&gt;0),"○","")</f>
        <v/>
      </c>
      <c r="AT89" s="98" t="str">
        <f t="shared" ref="AT89:AT116" si="463">IF(AND(F89="乳児",G89="標準",O89&gt;0),"○","")</f>
        <v/>
      </c>
      <c r="AU89" s="98" t="str">
        <f t="shared" ref="AU89:AU116" si="464">IF(AND(F89="５歳",G89="短時間",I89="",AE89="○",Q89=""),"○","")</f>
        <v/>
      </c>
      <c r="AV89" s="98" t="str">
        <f t="shared" ref="AV89:AV116" si="465">IF(AND(F89="４歳",G89="短時間",I89="",AE89="○",Q89=""),"○","")</f>
        <v/>
      </c>
      <c r="AW89" s="98" t="str">
        <f t="shared" ref="AW89:AW116" si="466">IF(AND(F89="３歳",G89="短時間",I89="",AE89="○",Q89=""),"○","")</f>
        <v/>
      </c>
      <c r="AX89" s="98" t="str">
        <f t="shared" ref="AX89:AX116" si="467">IF(AND(F89="２歳",G89="短時間",I89="",AE89="○",Q89=""),"○","")</f>
        <v/>
      </c>
      <c r="AY89" s="98" t="str">
        <f t="shared" ref="AY89:AY116" si="468">IF(AND(F89="１歳",G89="短時間",I89="",AE89="○",Q89=""),"○","")</f>
        <v/>
      </c>
      <c r="AZ89" s="98" t="str">
        <f t="shared" ref="AZ89:AZ116" si="469">IF(AND(F89="乳児",G89="短時間",I89="",AE89="○",Q89=""),"○","")</f>
        <v/>
      </c>
      <c r="BA89" s="98" t="str">
        <f t="shared" ref="BA89:BA116" si="470">IF(AND(F89="５歳",G89="短時間",I89="",AE89="○",Q89="○"),"○","")</f>
        <v/>
      </c>
      <c r="BB89" s="98" t="str">
        <f t="shared" ref="BB89:BB116" si="471">IF(AND(F89="４歳",G89="短時間",I89="",AE89="○",Q89="○"),"○","")</f>
        <v/>
      </c>
      <c r="BC89" s="98" t="str">
        <f t="shared" ref="BC89:BC116" si="472">IF(AND(F89="３歳",G89="短時間",I89="",AE89="○",Q89="○"),"○","")</f>
        <v/>
      </c>
      <c r="BD89" s="98" t="str">
        <f t="shared" ref="BD89:BD116" si="473">IF(AND(F89="２歳",G89="短時間",I89="",AE89="○",Q89="○"),"○","")</f>
        <v/>
      </c>
      <c r="BE89" s="98" t="str">
        <f t="shared" ref="BE89:BE116" si="474">IF(AND(F89="１歳",G89="短時間",I89="",AE89="○",Q89="○"),"○","")</f>
        <v/>
      </c>
      <c r="BF89" s="98" t="str">
        <f t="shared" ref="BF89:BF116" si="475">IF(AND(F89="乳児",G89="短時間",I89="",AE89="○",Q89="○"),"○","")</f>
        <v/>
      </c>
      <c r="BG89" s="98" t="str">
        <f t="shared" ref="BG89:BG116" si="476">IF(AND(F89="５歳",G89="短時間",I89="",O89&gt;0),"○","")</f>
        <v/>
      </c>
      <c r="BH89" s="98" t="str">
        <f t="shared" ref="BH89:BH116" si="477">IF(AND(F89="４歳",G89="短時間",I89="",O89&gt;0),"○","")</f>
        <v/>
      </c>
      <c r="BI89" s="98" t="str">
        <f t="shared" ref="BI89:BI116" si="478">IF(AND(F89="３歳",G89="短時間",I89="",O89&gt;0),"○","")</f>
        <v/>
      </c>
      <c r="BJ89" s="98" t="str">
        <f t="shared" ref="BJ89:BJ116" si="479">IF(AND(F89="２歳",G89="短時間",I89="",O89&gt;0),"○","")</f>
        <v/>
      </c>
      <c r="BK89" s="98" t="str">
        <f t="shared" ref="BK89:BK116" si="480">IF(AND(F89="１歳",G89="短時間",I89="",O89&gt;0),"○","")</f>
        <v/>
      </c>
      <c r="BL89" s="98" t="str">
        <f t="shared" ref="BL89:BL116" si="481">IF(AND(F89="乳児",G89="短時間",I89="",O89&gt;0),"○","")</f>
        <v/>
      </c>
      <c r="BM89" s="98" t="str">
        <f t="shared" ref="BM89:BM116" si="482">IF(AND(F89="５歳",I89="",AE89="○",Q89="",),"○","")</f>
        <v/>
      </c>
      <c r="BN89" s="98" t="str">
        <f t="shared" ref="BN89:BN116" si="483">IF(AND(F89="４歳",I89="",AE89="○",Q89="",),"○","")</f>
        <v/>
      </c>
      <c r="BO89" s="98" t="str">
        <f t="shared" ref="BO89:BO116" si="484">IF(AND(F89="３歳",I89="",AE89="○",Q89="",),"○","")</f>
        <v/>
      </c>
      <c r="BP89" s="98" t="str">
        <f t="shared" ref="BP89:BP116" si="485">IF(AND(F89="２歳",I89="",AE89="○",Q89="",),"○","")</f>
        <v/>
      </c>
      <c r="BQ89" s="98" t="str">
        <f t="shared" ref="BQ89:BQ116" si="486">IF(AND(F89="５歳",I89="",AE89="○",Q89="○",),"○","")</f>
        <v/>
      </c>
      <c r="BR89" s="98" t="str">
        <f t="shared" ref="BR89:BR116" si="487">IF(AND(F89="４歳",I89="",AE89="○",Q89="○",),"○","")</f>
        <v/>
      </c>
      <c r="BS89" s="98" t="str">
        <f t="shared" ref="BS89:BS116" si="488">IF(AND(F89="３歳",I89="",AE89="○",Q89="○",),"○","")</f>
        <v/>
      </c>
      <c r="BT89" s="98" t="str">
        <f t="shared" ref="BT89:BT116" si="489">IF(AND(F89="２歳",I89="",AE89="○",Q89="○",),"○","")</f>
        <v/>
      </c>
      <c r="BU89" s="98" t="str">
        <f t="shared" ref="BU89:BU116" si="490">IF(AND(F89="５歳",G89="教育",O89&gt;0),"○","")</f>
        <v/>
      </c>
      <c r="BV89" s="98" t="str">
        <f t="shared" ref="BV89:BV116" si="491">IF(AND(F89="４歳",G89="教育",O89&gt;0),"○","")</f>
        <v/>
      </c>
      <c r="BW89" s="98" t="str">
        <f t="shared" ref="BW89:BW116" si="492">IF(AND(F89="３歳",G89="教育",O89&gt;0),"○","")</f>
        <v/>
      </c>
      <c r="BX89" s="98" t="str">
        <f t="shared" ref="BX89:BX116" si="493">IF(AND(F89="２歳",G89="教育",O89&gt;0),"○","")</f>
        <v/>
      </c>
      <c r="BY89" s="98" t="str">
        <f t="shared" ref="BY89:BY116" si="494">IF(AND(F89="５歳",G89="標準",I89="分園",AE89="○",Q89=""),"○","")</f>
        <v/>
      </c>
      <c r="BZ89" s="98" t="str">
        <f t="shared" ref="BZ89:BZ116" si="495">IF(AND(F89="４歳",G89="標準",I89="分園",AE89="○",Q89=""),"○","")</f>
        <v/>
      </c>
      <c r="CA89" s="98" t="str">
        <f t="shared" ref="CA89:CA116" si="496">IF(AND(F89="３歳",G89="標準",I89="分園",AE89="○",Q89=""),"○","")</f>
        <v/>
      </c>
      <c r="CB89" s="98" t="str">
        <f t="shared" ref="CB89:CB116" si="497">IF(AND(F89="２歳",G89="標準",I89="分園",AE89="○",Q89=""),"○","")</f>
        <v/>
      </c>
      <c r="CC89" s="98" t="str">
        <f t="shared" ref="CC89:CC116" si="498">IF(AND(F89="１歳",G89="標準",I89="分園",AE89="○",Q89=""),"○","")</f>
        <v/>
      </c>
      <c r="CD89" s="98" t="str">
        <f t="shared" ref="CD89:CD116" si="499">IF(AND(F89="乳児",G89="標準",I89="分園",AE89="○",Q89=""),"○","")</f>
        <v/>
      </c>
      <c r="CE89" s="98" t="str">
        <f t="shared" ref="CE89:CE116" si="500">IF(AND(F89="５歳",G89="標準",I89="分園",AE89="○",Q89="○"),"○","")</f>
        <v/>
      </c>
      <c r="CF89" s="98" t="str">
        <f t="shared" ref="CF89:CF116" si="501">IF(AND(F89="４歳",G89="標準",I89="分園",AE89="○",Q89="○"),"○","")</f>
        <v/>
      </c>
      <c r="CG89" s="98" t="str">
        <f t="shared" ref="CG89:CG116" si="502">IF(AND(F89="３歳",G89="標準",I89="分園",AE89="○",Q89="○"),"○","")</f>
        <v/>
      </c>
      <c r="CH89" s="98" t="str">
        <f t="shared" ref="CH89:CH99" si="503">IF(AND(F1480="５歳",G89="教育",I89="分園",O89&gt;0),"○","")</f>
        <v/>
      </c>
      <c r="CI89" s="98" t="str">
        <f t="shared" ref="CI89:CI99" si="504">IF(AND(F1480="４歳",G89="教育",I89="分園",O89&gt;0),"○","")</f>
        <v/>
      </c>
      <c r="CJ89" s="98" t="str">
        <f t="shared" ref="CJ89:CJ99" si="505">IF(AND(F1480="３歳",G89="教育",I89="分園",O89&gt;0),"○","")</f>
        <v/>
      </c>
      <c r="CK89" s="98" t="str">
        <f t="shared" ref="CK89:CK99" si="506">IF(AND(F1480="２歳",G89="教育",I89="分園",O89&gt;0),"○","")</f>
        <v/>
      </c>
      <c r="CL89" s="98" t="str">
        <f t="shared" ref="CL89:CL99" si="507">IF(AND(F1480="１歳",G89="教育",I89="分園",O89&gt;0),"○","")</f>
        <v/>
      </c>
      <c r="CM89" s="98" t="str">
        <f t="shared" ref="CM89:CM99" si="508">IF(AND(F1480="乳児",G89="教育",I89="分園",O89&gt;0),"○","")</f>
        <v/>
      </c>
      <c r="CN89" s="98" t="str">
        <f t="shared" ref="CN89:CN116" si="509">IF(AND(F89="５歳",G89="短時間",I89="分園",AE89="○",Q89=""),"○","")</f>
        <v/>
      </c>
      <c r="CO89" s="98" t="str">
        <f t="shared" ref="CO89:CO116" si="510">IF(AND(F89="４歳",G89="短時間",I89="分園",AE89="○",Q89=""),"○","")</f>
        <v/>
      </c>
      <c r="CP89" s="98" t="str">
        <f t="shared" ref="CP89:CP116" si="511">IF(AND(F89="３歳",G89="短時間",I89="分園",AE89="○",Q89=""),"○","")</f>
        <v/>
      </c>
      <c r="CQ89" s="98" t="str">
        <f t="shared" ref="CQ89:CQ116" si="512">IF(AND(F89="２歳",G89="短時間",I89="分園",AE89="○",Q89=""),"○","")</f>
        <v/>
      </c>
      <c r="CR89" s="98" t="str">
        <f t="shared" ref="CR89:CR116" si="513">IF(AND(F89="１歳",G89="短時間",I89="分園",AE89="○",Q89=""),"○","")</f>
        <v/>
      </c>
      <c r="CS89" s="98" t="str">
        <f t="shared" ref="CS89:CS116" si="514">IF(AND(F89="乳児",G89="短時間",I89="分園",AE89="○",Q89=""),"○","")</f>
        <v/>
      </c>
      <c r="CT89" s="98" t="str">
        <f t="shared" ref="CT89:CT116" si="515">IF(AND(F89="５歳",G89="短時間",I89="分園",AE89="○",Q89="○"),"○","")</f>
        <v/>
      </c>
      <c r="CU89" s="98" t="str">
        <f t="shared" ref="CU89:CU116" si="516">IF(AND(F89="４歳",G89="短時間",I89="分園",AE89="○",Q89="○"),"○","")</f>
        <v/>
      </c>
      <c r="CV89" s="98" t="str">
        <f t="shared" ref="CV89:CV116" si="517">IF(AND(F89="３歳",G89="短時間",I89="分園",AE89="○",Q89="○"),"○","")</f>
        <v/>
      </c>
      <c r="CW89" s="98" t="str">
        <f t="shared" ref="CW89:CW116" si="518">IF(AND(F89="５歳",G89="短時間",I89="分園",O89&gt;0),"○","")</f>
        <v/>
      </c>
      <c r="CX89" s="98" t="str">
        <f t="shared" ref="CX89:CX116" si="519">IF(AND(F89="４歳",G89="短時間",I89="分園",O89&gt;0),"○","")</f>
        <v/>
      </c>
      <c r="CY89" s="98" t="str">
        <f t="shared" ref="CY89:CY116" si="520">IF(AND(F89="３歳",G89="短時間",I89="分園",O89&gt;0),"○","")</f>
        <v/>
      </c>
      <c r="CZ89" s="98" t="str">
        <f t="shared" ref="CZ89:CZ116" si="521">IF(AND(F89="２歳",G89="短時間",I89="分園",O89&gt;0),"○","")</f>
        <v/>
      </c>
      <c r="DA89" s="98" t="str">
        <f t="shared" ref="DA89:DA116" si="522">IF(AND(F89="１歳",G89="短時間",I89="分園",O89&gt;0),"○","")</f>
        <v/>
      </c>
      <c r="DB89" s="98" t="str">
        <f t="shared" ref="DB89:DB116" si="523">IF(AND(F89="乳児",G89="短時間",I89="分園",O89&gt;0),"○","")</f>
        <v/>
      </c>
      <c r="DC89" s="98" t="str">
        <f t="shared" ref="DC89:DC116" si="524">IF(AND(F89="５歳",G89="教育",I89="分園",AE89="○",Q89="",),"○","")</f>
        <v/>
      </c>
      <c r="DD89" s="98" t="str">
        <f t="shared" ref="DD89:DD116" si="525">IF(AND(F89="４歳",G89="教育",I89="分園",AE89="○",Q89="",),"○","")</f>
        <v/>
      </c>
      <c r="DE89" s="98" t="str">
        <f t="shared" ref="DE89:DE116" si="526">IF(AND(F89="３歳",G89="教育",I89="分園",AE89="○",Q89="",),"○","")</f>
        <v/>
      </c>
      <c r="DF89" s="98" t="str">
        <f t="shared" ref="DF89:DF116" si="527">IF(AND(F89="２歳",G89="教育",I89="分園",AE89="○",Q89="",),"○","")</f>
        <v/>
      </c>
      <c r="DG89" s="98" t="str">
        <f t="shared" ref="DG89:DG116" si="528">IF(AND(F89="５歳",G89="教育",I89="分園",AE89="○",Q89="○",),"○","")</f>
        <v/>
      </c>
      <c r="DH89" s="98" t="str">
        <f t="shared" ref="DH89:DH116" si="529">IF(AND(F89="４歳",G89="教育",I89="分園",AE89="○",Q89="○",),"○","")</f>
        <v/>
      </c>
      <c r="DI89" s="98" t="str">
        <f t="shared" ref="DI89:DI116" si="530">IF(AND(F89="３歳",G89="教育",I89="分園",AE89="○",Q89="○",),"○","")</f>
        <v/>
      </c>
      <c r="DJ89" s="98" t="str">
        <f t="shared" ref="DJ89:DJ116" si="531">IF(AND(F89="２歳",G89="教育",I89="分園",AE89="○",Q89="○",),"○","")</f>
        <v/>
      </c>
      <c r="DK89" s="98" t="str">
        <f t="shared" ref="DK89:DK116" si="532">IF(AND(F89="５歳",G89="教育",I89="分園",O89&gt;0),"○","")</f>
        <v/>
      </c>
      <c r="DL89" s="98" t="str">
        <f t="shared" ref="DL89:DL116" si="533">IF(AND(F89="４歳",G89="教育",I89="分園",O89&gt;0),"○","")</f>
        <v/>
      </c>
      <c r="DM89" s="98" t="str">
        <f t="shared" ref="DM89:DM116" si="534">IF(AND(F89="３歳",G89="教育",I89="分園",O89&gt;0),"○","")</f>
        <v/>
      </c>
      <c r="DN89" s="98" t="str">
        <f t="shared" ref="DN89:DN116" si="535">IF(AND(F89="２歳",G89="教育",I89="分園",O89&gt;0),"○","")</f>
        <v/>
      </c>
    </row>
    <row r="90" spans="1:118" ht="13.5" customHeight="1">
      <c r="A90" s="1397">
        <f t="shared" si="354"/>
        <v>81</v>
      </c>
      <c r="B90" s="1398"/>
      <c r="C90" s="1399"/>
      <c r="D90" s="1400"/>
      <c r="E90" s="1401"/>
      <c r="F90" s="427"/>
      <c r="G90" s="1395"/>
      <c r="H90" s="1396"/>
      <c r="I90" s="1395"/>
      <c r="J90" s="1396"/>
      <c r="K90" s="1399"/>
      <c r="L90" s="1401"/>
      <c r="M90" s="1399"/>
      <c r="N90" s="1401"/>
      <c r="O90" s="1406"/>
      <c r="P90" s="1407"/>
      <c r="Q90" s="1399"/>
      <c r="R90" s="1401"/>
      <c r="S90" s="1402"/>
      <c r="T90" s="1403"/>
      <c r="U90" s="1404" t="str">
        <f t="shared" si="352"/>
        <v/>
      </c>
      <c r="V90" s="1405"/>
      <c r="W90" s="1405"/>
      <c r="X90" s="1405"/>
      <c r="Y90" s="1405"/>
      <c r="Z90" s="1405"/>
      <c r="AA90" s="98" t="str">
        <f t="shared" si="445"/>
        <v/>
      </c>
      <c r="AB90" s="94" t="str">
        <f t="shared" si="446"/>
        <v/>
      </c>
      <c r="AC90" s="94" t="str">
        <f t="shared" si="447"/>
        <v/>
      </c>
      <c r="AD90" s="94" t="str">
        <f t="shared" si="448"/>
        <v/>
      </c>
      <c r="AE90" s="98" t="str">
        <f t="shared" si="353"/>
        <v>○</v>
      </c>
      <c r="AF90" s="98" t="str">
        <f t="shared" si="449"/>
        <v/>
      </c>
      <c r="AG90" s="98" t="str">
        <f t="shared" si="450"/>
        <v/>
      </c>
      <c r="AH90" s="98" t="str">
        <f t="shared" si="451"/>
        <v/>
      </c>
      <c r="AI90" s="98" t="str">
        <f t="shared" si="452"/>
        <v/>
      </c>
      <c r="AJ90" s="98" t="str">
        <f t="shared" si="453"/>
        <v/>
      </c>
      <c r="AK90" s="98" t="str">
        <f t="shared" si="454"/>
        <v/>
      </c>
      <c r="AL90" s="98" t="str">
        <f t="shared" si="455"/>
        <v/>
      </c>
      <c r="AM90" s="98" t="str">
        <f t="shared" si="456"/>
        <v/>
      </c>
      <c r="AN90" s="98" t="str">
        <f t="shared" si="457"/>
        <v/>
      </c>
      <c r="AO90" s="98" t="str">
        <f t="shared" si="458"/>
        <v/>
      </c>
      <c r="AP90" s="98" t="str">
        <f t="shared" si="459"/>
        <v/>
      </c>
      <c r="AQ90" s="98" t="str">
        <f t="shared" si="460"/>
        <v/>
      </c>
      <c r="AR90" s="98" t="str">
        <f t="shared" si="461"/>
        <v/>
      </c>
      <c r="AS90" s="98" t="str">
        <f t="shared" si="462"/>
        <v/>
      </c>
      <c r="AT90" s="98" t="str">
        <f t="shared" si="463"/>
        <v/>
      </c>
      <c r="AU90" s="98" t="str">
        <f t="shared" si="464"/>
        <v/>
      </c>
      <c r="AV90" s="98" t="str">
        <f t="shared" si="465"/>
        <v/>
      </c>
      <c r="AW90" s="98" t="str">
        <f t="shared" si="466"/>
        <v/>
      </c>
      <c r="AX90" s="98" t="str">
        <f t="shared" si="467"/>
        <v/>
      </c>
      <c r="AY90" s="98" t="str">
        <f t="shared" si="468"/>
        <v/>
      </c>
      <c r="AZ90" s="98" t="str">
        <f t="shared" si="469"/>
        <v/>
      </c>
      <c r="BA90" s="98" t="str">
        <f t="shared" si="470"/>
        <v/>
      </c>
      <c r="BB90" s="98" t="str">
        <f t="shared" si="471"/>
        <v/>
      </c>
      <c r="BC90" s="98" t="str">
        <f t="shared" si="472"/>
        <v/>
      </c>
      <c r="BD90" s="98" t="str">
        <f t="shared" si="473"/>
        <v/>
      </c>
      <c r="BE90" s="98" t="str">
        <f t="shared" si="474"/>
        <v/>
      </c>
      <c r="BF90" s="98" t="str">
        <f t="shared" si="475"/>
        <v/>
      </c>
      <c r="BG90" s="98" t="str">
        <f t="shared" si="476"/>
        <v/>
      </c>
      <c r="BH90" s="98" t="str">
        <f t="shared" si="477"/>
        <v/>
      </c>
      <c r="BI90" s="98" t="str">
        <f t="shared" si="478"/>
        <v/>
      </c>
      <c r="BJ90" s="98" t="str">
        <f t="shared" si="479"/>
        <v/>
      </c>
      <c r="BK90" s="98" t="str">
        <f t="shared" si="480"/>
        <v/>
      </c>
      <c r="BL90" s="98" t="str">
        <f t="shared" si="481"/>
        <v/>
      </c>
      <c r="BM90" s="98" t="str">
        <f t="shared" si="482"/>
        <v/>
      </c>
      <c r="BN90" s="98" t="str">
        <f t="shared" si="483"/>
        <v/>
      </c>
      <c r="BO90" s="98" t="str">
        <f t="shared" si="484"/>
        <v/>
      </c>
      <c r="BP90" s="98" t="str">
        <f t="shared" si="485"/>
        <v/>
      </c>
      <c r="BQ90" s="98" t="str">
        <f t="shared" si="486"/>
        <v/>
      </c>
      <c r="BR90" s="98" t="str">
        <f t="shared" si="487"/>
        <v/>
      </c>
      <c r="BS90" s="98" t="str">
        <f t="shared" si="488"/>
        <v/>
      </c>
      <c r="BT90" s="98" t="str">
        <f t="shared" si="489"/>
        <v/>
      </c>
      <c r="BU90" s="98" t="str">
        <f t="shared" si="490"/>
        <v/>
      </c>
      <c r="BV90" s="98" t="str">
        <f t="shared" si="491"/>
        <v/>
      </c>
      <c r="BW90" s="98" t="str">
        <f t="shared" si="492"/>
        <v/>
      </c>
      <c r="BX90" s="98" t="str">
        <f t="shared" si="493"/>
        <v/>
      </c>
      <c r="BY90" s="98" t="str">
        <f t="shared" si="494"/>
        <v/>
      </c>
      <c r="BZ90" s="98" t="str">
        <f t="shared" si="495"/>
        <v/>
      </c>
      <c r="CA90" s="98" t="str">
        <f t="shared" si="496"/>
        <v/>
      </c>
      <c r="CB90" s="98" t="str">
        <f t="shared" si="497"/>
        <v/>
      </c>
      <c r="CC90" s="98" t="str">
        <f t="shared" si="498"/>
        <v/>
      </c>
      <c r="CD90" s="98" t="str">
        <f t="shared" si="499"/>
        <v/>
      </c>
      <c r="CE90" s="98" t="str">
        <f t="shared" si="500"/>
        <v/>
      </c>
      <c r="CF90" s="98" t="str">
        <f t="shared" si="501"/>
        <v/>
      </c>
      <c r="CG90" s="98" t="str">
        <f t="shared" si="502"/>
        <v/>
      </c>
      <c r="CH90" s="98" t="str">
        <f t="shared" si="503"/>
        <v/>
      </c>
      <c r="CI90" s="98" t="str">
        <f t="shared" si="504"/>
        <v/>
      </c>
      <c r="CJ90" s="98" t="str">
        <f t="shared" si="505"/>
        <v/>
      </c>
      <c r="CK90" s="98" t="str">
        <f t="shared" si="506"/>
        <v/>
      </c>
      <c r="CL90" s="98" t="str">
        <f t="shared" si="507"/>
        <v/>
      </c>
      <c r="CM90" s="98" t="str">
        <f t="shared" si="508"/>
        <v/>
      </c>
      <c r="CN90" s="98" t="str">
        <f t="shared" si="509"/>
        <v/>
      </c>
      <c r="CO90" s="98" t="str">
        <f t="shared" si="510"/>
        <v/>
      </c>
      <c r="CP90" s="98" t="str">
        <f t="shared" si="511"/>
        <v/>
      </c>
      <c r="CQ90" s="98" t="str">
        <f t="shared" si="512"/>
        <v/>
      </c>
      <c r="CR90" s="98" t="str">
        <f t="shared" si="513"/>
        <v/>
      </c>
      <c r="CS90" s="98" t="str">
        <f t="shared" si="514"/>
        <v/>
      </c>
      <c r="CT90" s="98" t="str">
        <f t="shared" si="515"/>
        <v/>
      </c>
      <c r="CU90" s="98" t="str">
        <f t="shared" si="516"/>
        <v/>
      </c>
      <c r="CV90" s="98" t="str">
        <f t="shared" si="517"/>
        <v/>
      </c>
      <c r="CW90" s="98" t="str">
        <f t="shared" si="518"/>
        <v/>
      </c>
      <c r="CX90" s="98" t="str">
        <f t="shared" si="519"/>
        <v/>
      </c>
      <c r="CY90" s="98" t="str">
        <f t="shared" si="520"/>
        <v/>
      </c>
      <c r="CZ90" s="98" t="str">
        <f t="shared" si="521"/>
        <v/>
      </c>
      <c r="DA90" s="98" t="str">
        <f t="shared" si="522"/>
        <v/>
      </c>
      <c r="DB90" s="98" t="str">
        <f t="shared" si="523"/>
        <v/>
      </c>
      <c r="DC90" s="98" t="str">
        <f t="shared" si="524"/>
        <v/>
      </c>
      <c r="DD90" s="98" t="str">
        <f t="shared" si="525"/>
        <v/>
      </c>
      <c r="DE90" s="98" t="str">
        <f t="shared" si="526"/>
        <v/>
      </c>
      <c r="DF90" s="98" t="str">
        <f t="shared" si="527"/>
        <v/>
      </c>
      <c r="DG90" s="98" t="str">
        <f t="shared" si="528"/>
        <v/>
      </c>
      <c r="DH90" s="98" t="str">
        <f t="shared" si="529"/>
        <v/>
      </c>
      <c r="DI90" s="98" t="str">
        <f t="shared" si="530"/>
        <v/>
      </c>
      <c r="DJ90" s="98" t="str">
        <f t="shared" si="531"/>
        <v/>
      </c>
      <c r="DK90" s="98" t="str">
        <f t="shared" si="532"/>
        <v/>
      </c>
      <c r="DL90" s="98" t="str">
        <f t="shared" si="533"/>
        <v/>
      </c>
      <c r="DM90" s="98" t="str">
        <f t="shared" si="534"/>
        <v/>
      </c>
      <c r="DN90" s="98" t="str">
        <f t="shared" si="535"/>
        <v/>
      </c>
    </row>
    <row r="91" spans="1:118" ht="13.5" customHeight="1">
      <c r="A91" s="1397">
        <f t="shared" si="354"/>
        <v>82</v>
      </c>
      <c r="B91" s="1398"/>
      <c r="C91" s="1399"/>
      <c r="D91" s="1400"/>
      <c r="E91" s="1401"/>
      <c r="F91" s="427"/>
      <c r="G91" s="1395"/>
      <c r="H91" s="1396"/>
      <c r="I91" s="1395"/>
      <c r="J91" s="1396"/>
      <c r="K91" s="1399"/>
      <c r="L91" s="1401"/>
      <c r="M91" s="1399"/>
      <c r="N91" s="1401"/>
      <c r="O91" s="1406"/>
      <c r="P91" s="1407"/>
      <c r="Q91" s="1399"/>
      <c r="R91" s="1401"/>
      <c r="S91" s="1402"/>
      <c r="T91" s="1403"/>
      <c r="U91" s="1404" t="str">
        <f t="shared" si="352"/>
        <v/>
      </c>
      <c r="V91" s="1405"/>
      <c r="W91" s="1405"/>
      <c r="X91" s="1405"/>
      <c r="Y91" s="1405"/>
      <c r="Z91" s="1405"/>
      <c r="AA91" s="98" t="str">
        <f t="shared" si="445"/>
        <v/>
      </c>
      <c r="AB91" s="94" t="str">
        <f t="shared" si="446"/>
        <v/>
      </c>
      <c r="AC91" s="94" t="str">
        <f t="shared" si="447"/>
        <v/>
      </c>
      <c r="AD91" s="94" t="str">
        <f t="shared" si="448"/>
        <v/>
      </c>
      <c r="AE91" s="98" t="str">
        <f t="shared" si="353"/>
        <v>○</v>
      </c>
      <c r="AF91" s="98" t="str">
        <f t="shared" si="449"/>
        <v/>
      </c>
      <c r="AG91" s="98" t="str">
        <f t="shared" si="450"/>
        <v/>
      </c>
      <c r="AH91" s="98" t="str">
        <f t="shared" si="451"/>
        <v/>
      </c>
      <c r="AI91" s="98" t="str">
        <f t="shared" si="452"/>
        <v/>
      </c>
      <c r="AJ91" s="98" t="str">
        <f t="shared" si="453"/>
        <v/>
      </c>
      <c r="AK91" s="98" t="str">
        <f t="shared" si="454"/>
        <v/>
      </c>
      <c r="AL91" s="98" t="str">
        <f t="shared" si="455"/>
        <v/>
      </c>
      <c r="AM91" s="98" t="str">
        <f t="shared" si="456"/>
        <v/>
      </c>
      <c r="AN91" s="98" t="str">
        <f t="shared" si="457"/>
        <v/>
      </c>
      <c r="AO91" s="98" t="str">
        <f t="shared" si="458"/>
        <v/>
      </c>
      <c r="AP91" s="98" t="str">
        <f t="shared" si="459"/>
        <v/>
      </c>
      <c r="AQ91" s="98" t="str">
        <f t="shared" si="460"/>
        <v/>
      </c>
      <c r="AR91" s="98" t="str">
        <f t="shared" si="461"/>
        <v/>
      </c>
      <c r="AS91" s="98" t="str">
        <f t="shared" si="462"/>
        <v/>
      </c>
      <c r="AT91" s="98" t="str">
        <f t="shared" si="463"/>
        <v/>
      </c>
      <c r="AU91" s="98" t="str">
        <f t="shared" si="464"/>
        <v/>
      </c>
      <c r="AV91" s="98" t="str">
        <f t="shared" si="465"/>
        <v/>
      </c>
      <c r="AW91" s="98" t="str">
        <f t="shared" si="466"/>
        <v/>
      </c>
      <c r="AX91" s="98" t="str">
        <f t="shared" si="467"/>
        <v/>
      </c>
      <c r="AY91" s="98" t="str">
        <f t="shared" si="468"/>
        <v/>
      </c>
      <c r="AZ91" s="98" t="str">
        <f t="shared" si="469"/>
        <v/>
      </c>
      <c r="BA91" s="98" t="str">
        <f t="shared" si="470"/>
        <v/>
      </c>
      <c r="BB91" s="98" t="str">
        <f t="shared" si="471"/>
        <v/>
      </c>
      <c r="BC91" s="98" t="str">
        <f t="shared" si="472"/>
        <v/>
      </c>
      <c r="BD91" s="98" t="str">
        <f t="shared" si="473"/>
        <v/>
      </c>
      <c r="BE91" s="98" t="str">
        <f t="shared" si="474"/>
        <v/>
      </c>
      <c r="BF91" s="98" t="str">
        <f t="shared" si="475"/>
        <v/>
      </c>
      <c r="BG91" s="98" t="str">
        <f t="shared" si="476"/>
        <v/>
      </c>
      <c r="BH91" s="98" t="str">
        <f t="shared" si="477"/>
        <v/>
      </c>
      <c r="BI91" s="98" t="str">
        <f t="shared" si="478"/>
        <v/>
      </c>
      <c r="BJ91" s="98" t="str">
        <f t="shared" si="479"/>
        <v/>
      </c>
      <c r="BK91" s="98" t="str">
        <f t="shared" si="480"/>
        <v/>
      </c>
      <c r="BL91" s="98" t="str">
        <f t="shared" si="481"/>
        <v/>
      </c>
      <c r="BM91" s="98" t="str">
        <f t="shared" si="482"/>
        <v/>
      </c>
      <c r="BN91" s="98" t="str">
        <f t="shared" si="483"/>
        <v/>
      </c>
      <c r="BO91" s="98" t="str">
        <f t="shared" si="484"/>
        <v/>
      </c>
      <c r="BP91" s="98" t="str">
        <f t="shared" si="485"/>
        <v/>
      </c>
      <c r="BQ91" s="98" t="str">
        <f t="shared" si="486"/>
        <v/>
      </c>
      <c r="BR91" s="98" t="str">
        <f t="shared" si="487"/>
        <v/>
      </c>
      <c r="BS91" s="98" t="str">
        <f t="shared" si="488"/>
        <v/>
      </c>
      <c r="BT91" s="98" t="str">
        <f t="shared" si="489"/>
        <v/>
      </c>
      <c r="BU91" s="98" t="str">
        <f t="shared" si="490"/>
        <v/>
      </c>
      <c r="BV91" s="98" t="str">
        <f t="shared" si="491"/>
        <v/>
      </c>
      <c r="BW91" s="98" t="str">
        <f t="shared" si="492"/>
        <v/>
      </c>
      <c r="BX91" s="98" t="str">
        <f t="shared" si="493"/>
        <v/>
      </c>
      <c r="BY91" s="98" t="str">
        <f t="shared" si="494"/>
        <v/>
      </c>
      <c r="BZ91" s="98" t="str">
        <f t="shared" si="495"/>
        <v/>
      </c>
      <c r="CA91" s="98" t="str">
        <f t="shared" si="496"/>
        <v/>
      </c>
      <c r="CB91" s="98" t="str">
        <f t="shared" si="497"/>
        <v/>
      </c>
      <c r="CC91" s="98" t="str">
        <f t="shared" si="498"/>
        <v/>
      </c>
      <c r="CD91" s="98" t="str">
        <f t="shared" si="499"/>
        <v/>
      </c>
      <c r="CE91" s="98" t="str">
        <f t="shared" si="500"/>
        <v/>
      </c>
      <c r="CF91" s="98" t="str">
        <f t="shared" si="501"/>
        <v/>
      </c>
      <c r="CG91" s="98" t="str">
        <f t="shared" si="502"/>
        <v/>
      </c>
      <c r="CH91" s="98" t="str">
        <f t="shared" si="503"/>
        <v/>
      </c>
      <c r="CI91" s="98" t="str">
        <f t="shared" si="504"/>
        <v/>
      </c>
      <c r="CJ91" s="98" t="str">
        <f t="shared" si="505"/>
        <v/>
      </c>
      <c r="CK91" s="98" t="str">
        <f t="shared" si="506"/>
        <v/>
      </c>
      <c r="CL91" s="98" t="str">
        <f t="shared" si="507"/>
        <v/>
      </c>
      <c r="CM91" s="98" t="str">
        <f t="shared" si="508"/>
        <v/>
      </c>
      <c r="CN91" s="98" t="str">
        <f t="shared" si="509"/>
        <v/>
      </c>
      <c r="CO91" s="98" t="str">
        <f t="shared" si="510"/>
        <v/>
      </c>
      <c r="CP91" s="98" t="str">
        <f t="shared" si="511"/>
        <v/>
      </c>
      <c r="CQ91" s="98" t="str">
        <f t="shared" si="512"/>
        <v/>
      </c>
      <c r="CR91" s="98" t="str">
        <f t="shared" si="513"/>
        <v/>
      </c>
      <c r="CS91" s="98" t="str">
        <f t="shared" si="514"/>
        <v/>
      </c>
      <c r="CT91" s="98" t="str">
        <f t="shared" si="515"/>
        <v/>
      </c>
      <c r="CU91" s="98" t="str">
        <f t="shared" si="516"/>
        <v/>
      </c>
      <c r="CV91" s="98" t="str">
        <f t="shared" si="517"/>
        <v/>
      </c>
      <c r="CW91" s="98" t="str">
        <f t="shared" si="518"/>
        <v/>
      </c>
      <c r="CX91" s="98" t="str">
        <f t="shared" si="519"/>
        <v/>
      </c>
      <c r="CY91" s="98" t="str">
        <f t="shared" si="520"/>
        <v/>
      </c>
      <c r="CZ91" s="98" t="str">
        <f t="shared" si="521"/>
        <v/>
      </c>
      <c r="DA91" s="98" t="str">
        <f t="shared" si="522"/>
        <v/>
      </c>
      <c r="DB91" s="98" t="str">
        <f t="shared" si="523"/>
        <v/>
      </c>
      <c r="DC91" s="98" t="str">
        <f t="shared" si="524"/>
        <v/>
      </c>
      <c r="DD91" s="98" t="str">
        <f t="shared" si="525"/>
        <v/>
      </c>
      <c r="DE91" s="98" t="str">
        <f t="shared" si="526"/>
        <v/>
      </c>
      <c r="DF91" s="98" t="str">
        <f t="shared" si="527"/>
        <v/>
      </c>
      <c r="DG91" s="98" t="str">
        <f t="shared" si="528"/>
        <v/>
      </c>
      <c r="DH91" s="98" t="str">
        <f t="shared" si="529"/>
        <v/>
      </c>
      <c r="DI91" s="98" t="str">
        <f t="shared" si="530"/>
        <v/>
      </c>
      <c r="DJ91" s="98" t="str">
        <f t="shared" si="531"/>
        <v/>
      </c>
      <c r="DK91" s="98" t="str">
        <f t="shared" si="532"/>
        <v/>
      </c>
      <c r="DL91" s="98" t="str">
        <f t="shared" si="533"/>
        <v/>
      </c>
      <c r="DM91" s="98" t="str">
        <f t="shared" si="534"/>
        <v/>
      </c>
      <c r="DN91" s="98" t="str">
        <f t="shared" si="535"/>
        <v/>
      </c>
    </row>
    <row r="92" spans="1:118" ht="13.5" customHeight="1">
      <c r="A92" s="1397">
        <f t="shared" si="354"/>
        <v>83</v>
      </c>
      <c r="B92" s="1398"/>
      <c r="C92" s="1399"/>
      <c r="D92" s="1400"/>
      <c r="E92" s="1401"/>
      <c r="F92" s="427"/>
      <c r="G92" s="1395"/>
      <c r="H92" s="1396"/>
      <c r="I92" s="1395"/>
      <c r="J92" s="1396"/>
      <c r="K92" s="1399"/>
      <c r="L92" s="1401"/>
      <c r="M92" s="1399"/>
      <c r="N92" s="1401"/>
      <c r="O92" s="1406"/>
      <c r="P92" s="1407"/>
      <c r="Q92" s="1399"/>
      <c r="R92" s="1401"/>
      <c r="S92" s="1402"/>
      <c r="T92" s="1403"/>
      <c r="U92" s="1404" t="str">
        <f t="shared" si="352"/>
        <v/>
      </c>
      <c r="V92" s="1405"/>
      <c r="W92" s="1405"/>
      <c r="X92" s="1405"/>
      <c r="Y92" s="1405"/>
      <c r="Z92" s="1405"/>
      <c r="AA92" s="98" t="str">
        <f t="shared" si="445"/>
        <v/>
      </c>
      <c r="AB92" s="94" t="str">
        <f t="shared" si="446"/>
        <v/>
      </c>
      <c r="AC92" s="94" t="str">
        <f t="shared" si="447"/>
        <v/>
      </c>
      <c r="AD92" s="94" t="str">
        <f t="shared" si="448"/>
        <v/>
      </c>
      <c r="AE92" s="98" t="str">
        <f t="shared" si="353"/>
        <v>○</v>
      </c>
      <c r="AF92" s="98" t="str">
        <f t="shared" si="449"/>
        <v/>
      </c>
      <c r="AG92" s="98" t="str">
        <f t="shared" si="450"/>
        <v/>
      </c>
      <c r="AH92" s="98" t="str">
        <f t="shared" si="451"/>
        <v/>
      </c>
      <c r="AI92" s="98" t="str">
        <f t="shared" si="452"/>
        <v/>
      </c>
      <c r="AJ92" s="98" t="str">
        <f t="shared" si="453"/>
        <v/>
      </c>
      <c r="AK92" s="98" t="str">
        <f t="shared" si="454"/>
        <v/>
      </c>
      <c r="AL92" s="98" t="str">
        <f t="shared" si="455"/>
        <v/>
      </c>
      <c r="AM92" s="98" t="str">
        <f t="shared" si="456"/>
        <v/>
      </c>
      <c r="AN92" s="98" t="str">
        <f t="shared" si="457"/>
        <v/>
      </c>
      <c r="AO92" s="98" t="str">
        <f t="shared" si="458"/>
        <v/>
      </c>
      <c r="AP92" s="98" t="str">
        <f t="shared" si="459"/>
        <v/>
      </c>
      <c r="AQ92" s="98" t="str">
        <f t="shared" si="460"/>
        <v/>
      </c>
      <c r="AR92" s="98" t="str">
        <f t="shared" si="461"/>
        <v/>
      </c>
      <c r="AS92" s="98" t="str">
        <f t="shared" si="462"/>
        <v/>
      </c>
      <c r="AT92" s="98" t="str">
        <f t="shared" si="463"/>
        <v/>
      </c>
      <c r="AU92" s="98" t="str">
        <f t="shared" si="464"/>
        <v/>
      </c>
      <c r="AV92" s="98" t="str">
        <f t="shared" si="465"/>
        <v/>
      </c>
      <c r="AW92" s="98" t="str">
        <f t="shared" si="466"/>
        <v/>
      </c>
      <c r="AX92" s="98" t="str">
        <f t="shared" si="467"/>
        <v/>
      </c>
      <c r="AY92" s="98" t="str">
        <f t="shared" si="468"/>
        <v/>
      </c>
      <c r="AZ92" s="98" t="str">
        <f t="shared" si="469"/>
        <v/>
      </c>
      <c r="BA92" s="98" t="str">
        <f t="shared" si="470"/>
        <v/>
      </c>
      <c r="BB92" s="98" t="str">
        <f t="shared" si="471"/>
        <v/>
      </c>
      <c r="BC92" s="98" t="str">
        <f t="shared" si="472"/>
        <v/>
      </c>
      <c r="BD92" s="98" t="str">
        <f t="shared" si="473"/>
        <v/>
      </c>
      <c r="BE92" s="98" t="str">
        <f t="shared" si="474"/>
        <v/>
      </c>
      <c r="BF92" s="98" t="str">
        <f t="shared" si="475"/>
        <v/>
      </c>
      <c r="BG92" s="98" t="str">
        <f t="shared" si="476"/>
        <v/>
      </c>
      <c r="BH92" s="98" t="str">
        <f t="shared" si="477"/>
        <v/>
      </c>
      <c r="BI92" s="98" t="str">
        <f t="shared" si="478"/>
        <v/>
      </c>
      <c r="BJ92" s="98" t="str">
        <f t="shared" si="479"/>
        <v/>
      </c>
      <c r="BK92" s="98" t="str">
        <f t="shared" si="480"/>
        <v/>
      </c>
      <c r="BL92" s="98" t="str">
        <f t="shared" si="481"/>
        <v/>
      </c>
      <c r="BM92" s="98" t="str">
        <f t="shared" si="482"/>
        <v/>
      </c>
      <c r="BN92" s="98" t="str">
        <f t="shared" si="483"/>
        <v/>
      </c>
      <c r="BO92" s="98" t="str">
        <f t="shared" si="484"/>
        <v/>
      </c>
      <c r="BP92" s="98" t="str">
        <f t="shared" si="485"/>
        <v/>
      </c>
      <c r="BQ92" s="98" t="str">
        <f t="shared" si="486"/>
        <v/>
      </c>
      <c r="BR92" s="98" t="str">
        <f t="shared" si="487"/>
        <v/>
      </c>
      <c r="BS92" s="98" t="str">
        <f t="shared" si="488"/>
        <v/>
      </c>
      <c r="BT92" s="98" t="str">
        <f t="shared" si="489"/>
        <v/>
      </c>
      <c r="BU92" s="98" t="str">
        <f t="shared" si="490"/>
        <v/>
      </c>
      <c r="BV92" s="98" t="str">
        <f t="shared" si="491"/>
        <v/>
      </c>
      <c r="BW92" s="98" t="str">
        <f t="shared" si="492"/>
        <v/>
      </c>
      <c r="BX92" s="98" t="str">
        <f t="shared" si="493"/>
        <v/>
      </c>
      <c r="BY92" s="98" t="str">
        <f t="shared" si="494"/>
        <v/>
      </c>
      <c r="BZ92" s="98" t="str">
        <f t="shared" si="495"/>
        <v/>
      </c>
      <c r="CA92" s="98" t="str">
        <f t="shared" si="496"/>
        <v/>
      </c>
      <c r="CB92" s="98" t="str">
        <f t="shared" si="497"/>
        <v/>
      </c>
      <c r="CC92" s="98" t="str">
        <f t="shared" si="498"/>
        <v/>
      </c>
      <c r="CD92" s="98" t="str">
        <f t="shared" si="499"/>
        <v/>
      </c>
      <c r="CE92" s="98" t="str">
        <f t="shared" si="500"/>
        <v/>
      </c>
      <c r="CF92" s="98" t="str">
        <f t="shared" si="501"/>
        <v/>
      </c>
      <c r="CG92" s="98" t="str">
        <f t="shared" si="502"/>
        <v/>
      </c>
      <c r="CH92" s="98" t="str">
        <f t="shared" si="503"/>
        <v/>
      </c>
      <c r="CI92" s="98" t="str">
        <f t="shared" si="504"/>
        <v/>
      </c>
      <c r="CJ92" s="98" t="str">
        <f t="shared" si="505"/>
        <v/>
      </c>
      <c r="CK92" s="98" t="str">
        <f t="shared" si="506"/>
        <v/>
      </c>
      <c r="CL92" s="98" t="str">
        <f t="shared" si="507"/>
        <v/>
      </c>
      <c r="CM92" s="98" t="str">
        <f t="shared" si="508"/>
        <v/>
      </c>
      <c r="CN92" s="98" t="str">
        <f t="shared" si="509"/>
        <v/>
      </c>
      <c r="CO92" s="98" t="str">
        <f t="shared" si="510"/>
        <v/>
      </c>
      <c r="CP92" s="98" t="str">
        <f t="shared" si="511"/>
        <v/>
      </c>
      <c r="CQ92" s="98" t="str">
        <f t="shared" si="512"/>
        <v/>
      </c>
      <c r="CR92" s="98" t="str">
        <f t="shared" si="513"/>
        <v/>
      </c>
      <c r="CS92" s="98" t="str">
        <f t="shared" si="514"/>
        <v/>
      </c>
      <c r="CT92" s="98" t="str">
        <f t="shared" si="515"/>
        <v/>
      </c>
      <c r="CU92" s="98" t="str">
        <f t="shared" si="516"/>
        <v/>
      </c>
      <c r="CV92" s="98" t="str">
        <f t="shared" si="517"/>
        <v/>
      </c>
      <c r="CW92" s="98" t="str">
        <f t="shared" si="518"/>
        <v/>
      </c>
      <c r="CX92" s="98" t="str">
        <f t="shared" si="519"/>
        <v/>
      </c>
      <c r="CY92" s="98" t="str">
        <f t="shared" si="520"/>
        <v/>
      </c>
      <c r="CZ92" s="98" t="str">
        <f t="shared" si="521"/>
        <v/>
      </c>
      <c r="DA92" s="98" t="str">
        <f t="shared" si="522"/>
        <v/>
      </c>
      <c r="DB92" s="98" t="str">
        <f t="shared" si="523"/>
        <v/>
      </c>
      <c r="DC92" s="98" t="str">
        <f t="shared" si="524"/>
        <v/>
      </c>
      <c r="DD92" s="98" t="str">
        <f t="shared" si="525"/>
        <v/>
      </c>
      <c r="DE92" s="98" t="str">
        <f t="shared" si="526"/>
        <v/>
      </c>
      <c r="DF92" s="98" t="str">
        <f t="shared" si="527"/>
        <v/>
      </c>
      <c r="DG92" s="98" t="str">
        <f t="shared" si="528"/>
        <v/>
      </c>
      <c r="DH92" s="98" t="str">
        <f t="shared" si="529"/>
        <v/>
      </c>
      <c r="DI92" s="98" t="str">
        <f t="shared" si="530"/>
        <v/>
      </c>
      <c r="DJ92" s="98" t="str">
        <f t="shared" si="531"/>
        <v/>
      </c>
      <c r="DK92" s="98" t="str">
        <f t="shared" si="532"/>
        <v/>
      </c>
      <c r="DL92" s="98" t="str">
        <f t="shared" si="533"/>
        <v/>
      </c>
      <c r="DM92" s="98" t="str">
        <f t="shared" si="534"/>
        <v/>
      </c>
      <c r="DN92" s="98" t="str">
        <f t="shared" si="535"/>
        <v/>
      </c>
    </row>
    <row r="93" spans="1:118" ht="13.5" customHeight="1">
      <c r="A93" s="1397">
        <f t="shared" si="354"/>
        <v>84</v>
      </c>
      <c r="B93" s="1398"/>
      <c r="C93" s="1399"/>
      <c r="D93" s="1400"/>
      <c r="E93" s="1401"/>
      <c r="F93" s="427"/>
      <c r="G93" s="1395"/>
      <c r="H93" s="1396"/>
      <c r="I93" s="1395"/>
      <c r="J93" s="1396"/>
      <c r="K93" s="1399"/>
      <c r="L93" s="1401"/>
      <c r="M93" s="1399"/>
      <c r="N93" s="1401"/>
      <c r="O93" s="1406"/>
      <c r="P93" s="1407"/>
      <c r="Q93" s="1399"/>
      <c r="R93" s="1401"/>
      <c r="S93" s="1402"/>
      <c r="T93" s="1403"/>
      <c r="U93" s="1404" t="str">
        <f t="shared" si="352"/>
        <v/>
      </c>
      <c r="V93" s="1405"/>
      <c r="W93" s="1405"/>
      <c r="X93" s="1405"/>
      <c r="Y93" s="1405"/>
      <c r="Z93" s="1405"/>
      <c r="AA93" s="98" t="str">
        <f t="shared" si="445"/>
        <v/>
      </c>
      <c r="AB93" s="94" t="str">
        <f t="shared" si="446"/>
        <v/>
      </c>
      <c r="AC93" s="94" t="str">
        <f t="shared" si="447"/>
        <v/>
      </c>
      <c r="AD93" s="94" t="str">
        <f t="shared" si="448"/>
        <v/>
      </c>
      <c r="AE93" s="98" t="str">
        <f t="shared" si="353"/>
        <v>○</v>
      </c>
      <c r="AF93" s="98" t="str">
        <f t="shared" si="449"/>
        <v/>
      </c>
      <c r="AG93" s="98" t="str">
        <f t="shared" si="450"/>
        <v/>
      </c>
      <c r="AH93" s="98" t="str">
        <f t="shared" si="451"/>
        <v/>
      </c>
      <c r="AI93" s="98" t="str">
        <f t="shared" si="452"/>
        <v/>
      </c>
      <c r="AJ93" s="98" t="str">
        <f t="shared" si="453"/>
        <v/>
      </c>
      <c r="AK93" s="98" t="str">
        <f t="shared" si="454"/>
        <v/>
      </c>
      <c r="AL93" s="98" t="str">
        <f t="shared" si="455"/>
        <v/>
      </c>
      <c r="AM93" s="98" t="str">
        <f t="shared" si="456"/>
        <v/>
      </c>
      <c r="AN93" s="98" t="str">
        <f t="shared" si="457"/>
        <v/>
      </c>
      <c r="AO93" s="98" t="str">
        <f t="shared" si="458"/>
        <v/>
      </c>
      <c r="AP93" s="98" t="str">
        <f t="shared" si="459"/>
        <v/>
      </c>
      <c r="AQ93" s="98" t="str">
        <f t="shared" si="460"/>
        <v/>
      </c>
      <c r="AR93" s="98" t="str">
        <f t="shared" si="461"/>
        <v/>
      </c>
      <c r="AS93" s="98" t="str">
        <f t="shared" si="462"/>
        <v/>
      </c>
      <c r="AT93" s="98" t="str">
        <f t="shared" si="463"/>
        <v/>
      </c>
      <c r="AU93" s="98" t="str">
        <f t="shared" si="464"/>
        <v/>
      </c>
      <c r="AV93" s="98" t="str">
        <f t="shared" si="465"/>
        <v/>
      </c>
      <c r="AW93" s="98" t="str">
        <f t="shared" si="466"/>
        <v/>
      </c>
      <c r="AX93" s="98" t="str">
        <f t="shared" si="467"/>
        <v/>
      </c>
      <c r="AY93" s="98" t="str">
        <f t="shared" si="468"/>
        <v/>
      </c>
      <c r="AZ93" s="98" t="str">
        <f t="shared" si="469"/>
        <v/>
      </c>
      <c r="BA93" s="98" t="str">
        <f t="shared" si="470"/>
        <v/>
      </c>
      <c r="BB93" s="98" t="str">
        <f t="shared" si="471"/>
        <v/>
      </c>
      <c r="BC93" s="98" t="str">
        <f t="shared" si="472"/>
        <v/>
      </c>
      <c r="BD93" s="98" t="str">
        <f t="shared" si="473"/>
        <v/>
      </c>
      <c r="BE93" s="98" t="str">
        <f t="shared" si="474"/>
        <v/>
      </c>
      <c r="BF93" s="98" t="str">
        <f t="shared" si="475"/>
        <v/>
      </c>
      <c r="BG93" s="98" t="str">
        <f t="shared" si="476"/>
        <v/>
      </c>
      <c r="BH93" s="98" t="str">
        <f t="shared" si="477"/>
        <v/>
      </c>
      <c r="BI93" s="98" t="str">
        <f t="shared" si="478"/>
        <v/>
      </c>
      <c r="BJ93" s="98" t="str">
        <f t="shared" si="479"/>
        <v/>
      </c>
      <c r="BK93" s="98" t="str">
        <f t="shared" si="480"/>
        <v/>
      </c>
      <c r="BL93" s="98" t="str">
        <f t="shared" si="481"/>
        <v/>
      </c>
      <c r="BM93" s="98" t="str">
        <f t="shared" si="482"/>
        <v/>
      </c>
      <c r="BN93" s="98" t="str">
        <f t="shared" si="483"/>
        <v/>
      </c>
      <c r="BO93" s="98" t="str">
        <f t="shared" si="484"/>
        <v/>
      </c>
      <c r="BP93" s="98" t="str">
        <f t="shared" si="485"/>
        <v/>
      </c>
      <c r="BQ93" s="98" t="str">
        <f t="shared" si="486"/>
        <v/>
      </c>
      <c r="BR93" s="98" t="str">
        <f t="shared" si="487"/>
        <v/>
      </c>
      <c r="BS93" s="98" t="str">
        <f t="shared" si="488"/>
        <v/>
      </c>
      <c r="BT93" s="98" t="str">
        <f t="shared" si="489"/>
        <v/>
      </c>
      <c r="BU93" s="98" t="str">
        <f t="shared" si="490"/>
        <v/>
      </c>
      <c r="BV93" s="98" t="str">
        <f t="shared" si="491"/>
        <v/>
      </c>
      <c r="BW93" s="98" t="str">
        <f t="shared" si="492"/>
        <v/>
      </c>
      <c r="BX93" s="98" t="str">
        <f t="shared" si="493"/>
        <v/>
      </c>
      <c r="BY93" s="98" t="str">
        <f t="shared" si="494"/>
        <v/>
      </c>
      <c r="BZ93" s="98" t="str">
        <f t="shared" si="495"/>
        <v/>
      </c>
      <c r="CA93" s="98" t="str">
        <f t="shared" si="496"/>
        <v/>
      </c>
      <c r="CB93" s="98" t="str">
        <f t="shared" si="497"/>
        <v/>
      </c>
      <c r="CC93" s="98" t="str">
        <f t="shared" si="498"/>
        <v/>
      </c>
      <c r="CD93" s="98" t="str">
        <f t="shared" si="499"/>
        <v/>
      </c>
      <c r="CE93" s="98" t="str">
        <f t="shared" si="500"/>
        <v/>
      </c>
      <c r="CF93" s="98" t="str">
        <f t="shared" si="501"/>
        <v/>
      </c>
      <c r="CG93" s="98" t="str">
        <f t="shared" si="502"/>
        <v/>
      </c>
      <c r="CH93" s="98" t="str">
        <f t="shared" si="503"/>
        <v/>
      </c>
      <c r="CI93" s="98" t="str">
        <f t="shared" si="504"/>
        <v/>
      </c>
      <c r="CJ93" s="98" t="str">
        <f t="shared" si="505"/>
        <v/>
      </c>
      <c r="CK93" s="98" t="str">
        <f t="shared" si="506"/>
        <v/>
      </c>
      <c r="CL93" s="98" t="str">
        <f t="shared" si="507"/>
        <v/>
      </c>
      <c r="CM93" s="98" t="str">
        <f t="shared" si="508"/>
        <v/>
      </c>
      <c r="CN93" s="98" t="str">
        <f t="shared" si="509"/>
        <v/>
      </c>
      <c r="CO93" s="98" t="str">
        <f t="shared" si="510"/>
        <v/>
      </c>
      <c r="CP93" s="98" t="str">
        <f t="shared" si="511"/>
        <v/>
      </c>
      <c r="CQ93" s="98" t="str">
        <f t="shared" si="512"/>
        <v/>
      </c>
      <c r="CR93" s="98" t="str">
        <f t="shared" si="513"/>
        <v/>
      </c>
      <c r="CS93" s="98" t="str">
        <f t="shared" si="514"/>
        <v/>
      </c>
      <c r="CT93" s="98" t="str">
        <f t="shared" si="515"/>
        <v/>
      </c>
      <c r="CU93" s="98" t="str">
        <f t="shared" si="516"/>
        <v/>
      </c>
      <c r="CV93" s="98" t="str">
        <f t="shared" si="517"/>
        <v/>
      </c>
      <c r="CW93" s="98" t="str">
        <f t="shared" si="518"/>
        <v/>
      </c>
      <c r="CX93" s="98" t="str">
        <f t="shared" si="519"/>
        <v/>
      </c>
      <c r="CY93" s="98" t="str">
        <f t="shared" si="520"/>
        <v/>
      </c>
      <c r="CZ93" s="98" t="str">
        <f t="shared" si="521"/>
        <v/>
      </c>
      <c r="DA93" s="98" t="str">
        <f t="shared" si="522"/>
        <v/>
      </c>
      <c r="DB93" s="98" t="str">
        <f t="shared" si="523"/>
        <v/>
      </c>
      <c r="DC93" s="98" t="str">
        <f t="shared" si="524"/>
        <v/>
      </c>
      <c r="DD93" s="98" t="str">
        <f t="shared" si="525"/>
        <v/>
      </c>
      <c r="DE93" s="98" t="str">
        <f t="shared" si="526"/>
        <v/>
      </c>
      <c r="DF93" s="98" t="str">
        <f t="shared" si="527"/>
        <v/>
      </c>
      <c r="DG93" s="98" t="str">
        <f t="shared" si="528"/>
        <v/>
      </c>
      <c r="DH93" s="98" t="str">
        <f t="shared" si="529"/>
        <v/>
      </c>
      <c r="DI93" s="98" t="str">
        <f t="shared" si="530"/>
        <v/>
      </c>
      <c r="DJ93" s="98" t="str">
        <f t="shared" si="531"/>
        <v/>
      </c>
      <c r="DK93" s="98" t="str">
        <f t="shared" si="532"/>
        <v/>
      </c>
      <c r="DL93" s="98" t="str">
        <f t="shared" si="533"/>
        <v/>
      </c>
      <c r="DM93" s="98" t="str">
        <f t="shared" si="534"/>
        <v/>
      </c>
      <c r="DN93" s="98" t="str">
        <f t="shared" si="535"/>
        <v/>
      </c>
    </row>
    <row r="94" spans="1:118" ht="13.5" customHeight="1">
      <c r="A94" s="1397">
        <f t="shared" si="354"/>
        <v>85</v>
      </c>
      <c r="B94" s="1398"/>
      <c r="C94" s="1399"/>
      <c r="D94" s="1400"/>
      <c r="E94" s="1401"/>
      <c r="F94" s="427"/>
      <c r="G94" s="1395"/>
      <c r="H94" s="1396"/>
      <c r="I94" s="1395"/>
      <c r="J94" s="1396"/>
      <c r="K94" s="1399"/>
      <c r="L94" s="1401"/>
      <c r="M94" s="1399"/>
      <c r="N94" s="1401"/>
      <c r="O94" s="1406"/>
      <c r="P94" s="1407"/>
      <c r="Q94" s="1399"/>
      <c r="R94" s="1401"/>
      <c r="S94" s="1402"/>
      <c r="T94" s="1403"/>
      <c r="U94" s="1404" t="str">
        <f t="shared" si="352"/>
        <v/>
      </c>
      <c r="V94" s="1405"/>
      <c r="W94" s="1405"/>
      <c r="X94" s="1405"/>
      <c r="Y94" s="1405"/>
      <c r="Z94" s="1405"/>
      <c r="AA94" s="98" t="str">
        <f t="shared" si="445"/>
        <v/>
      </c>
      <c r="AB94" s="94" t="str">
        <f t="shared" si="446"/>
        <v/>
      </c>
      <c r="AC94" s="94" t="str">
        <f t="shared" si="447"/>
        <v/>
      </c>
      <c r="AD94" s="94" t="str">
        <f t="shared" si="448"/>
        <v/>
      </c>
      <c r="AE94" s="98" t="str">
        <f t="shared" si="353"/>
        <v>○</v>
      </c>
      <c r="AF94" s="98" t="str">
        <f t="shared" si="449"/>
        <v/>
      </c>
      <c r="AG94" s="98" t="str">
        <f t="shared" si="450"/>
        <v/>
      </c>
      <c r="AH94" s="98" t="str">
        <f t="shared" si="451"/>
        <v/>
      </c>
      <c r="AI94" s="98" t="str">
        <f t="shared" si="452"/>
        <v/>
      </c>
      <c r="AJ94" s="98" t="str">
        <f t="shared" si="453"/>
        <v/>
      </c>
      <c r="AK94" s="98" t="str">
        <f t="shared" si="454"/>
        <v/>
      </c>
      <c r="AL94" s="98" t="str">
        <f t="shared" si="455"/>
        <v/>
      </c>
      <c r="AM94" s="98" t="str">
        <f t="shared" si="456"/>
        <v/>
      </c>
      <c r="AN94" s="98" t="str">
        <f t="shared" si="457"/>
        <v/>
      </c>
      <c r="AO94" s="98" t="str">
        <f t="shared" si="458"/>
        <v/>
      </c>
      <c r="AP94" s="98" t="str">
        <f t="shared" si="459"/>
        <v/>
      </c>
      <c r="AQ94" s="98" t="str">
        <f t="shared" si="460"/>
        <v/>
      </c>
      <c r="AR94" s="98" t="str">
        <f t="shared" si="461"/>
        <v/>
      </c>
      <c r="AS94" s="98" t="str">
        <f t="shared" si="462"/>
        <v/>
      </c>
      <c r="AT94" s="98" t="str">
        <f t="shared" si="463"/>
        <v/>
      </c>
      <c r="AU94" s="98" t="str">
        <f t="shared" si="464"/>
        <v/>
      </c>
      <c r="AV94" s="98" t="str">
        <f t="shared" si="465"/>
        <v/>
      </c>
      <c r="AW94" s="98" t="str">
        <f t="shared" si="466"/>
        <v/>
      </c>
      <c r="AX94" s="98" t="str">
        <f t="shared" si="467"/>
        <v/>
      </c>
      <c r="AY94" s="98" t="str">
        <f t="shared" si="468"/>
        <v/>
      </c>
      <c r="AZ94" s="98" t="str">
        <f t="shared" si="469"/>
        <v/>
      </c>
      <c r="BA94" s="98" t="str">
        <f t="shared" si="470"/>
        <v/>
      </c>
      <c r="BB94" s="98" t="str">
        <f t="shared" si="471"/>
        <v/>
      </c>
      <c r="BC94" s="98" t="str">
        <f t="shared" si="472"/>
        <v/>
      </c>
      <c r="BD94" s="98" t="str">
        <f t="shared" si="473"/>
        <v/>
      </c>
      <c r="BE94" s="98" t="str">
        <f t="shared" si="474"/>
        <v/>
      </c>
      <c r="BF94" s="98" t="str">
        <f t="shared" si="475"/>
        <v/>
      </c>
      <c r="BG94" s="98" t="str">
        <f t="shared" si="476"/>
        <v/>
      </c>
      <c r="BH94" s="98" t="str">
        <f t="shared" si="477"/>
        <v/>
      </c>
      <c r="BI94" s="98" t="str">
        <f t="shared" si="478"/>
        <v/>
      </c>
      <c r="BJ94" s="98" t="str">
        <f t="shared" si="479"/>
        <v/>
      </c>
      <c r="BK94" s="98" t="str">
        <f t="shared" si="480"/>
        <v/>
      </c>
      <c r="BL94" s="98" t="str">
        <f t="shared" si="481"/>
        <v/>
      </c>
      <c r="BM94" s="98" t="str">
        <f t="shared" si="482"/>
        <v/>
      </c>
      <c r="BN94" s="98" t="str">
        <f t="shared" si="483"/>
        <v/>
      </c>
      <c r="BO94" s="98" t="str">
        <f t="shared" si="484"/>
        <v/>
      </c>
      <c r="BP94" s="98" t="str">
        <f t="shared" si="485"/>
        <v/>
      </c>
      <c r="BQ94" s="98" t="str">
        <f t="shared" si="486"/>
        <v/>
      </c>
      <c r="BR94" s="98" t="str">
        <f t="shared" si="487"/>
        <v/>
      </c>
      <c r="BS94" s="98" t="str">
        <f t="shared" si="488"/>
        <v/>
      </c>
      <c r="BT94" s="98" t="str">
        <f t="shared" si="489"/>
        <v/>
      </c>
      <c r="BU94" s="98" t="str">
        <f t="shared" si="490"/>
        <v/>
      </c>
      <c r="BV94" s="98" t="str">
        <f t="shared" si="491"/>
        <v/>
      </c>
      <c r="BW94" s="98" t="str">
        <f t="shared" si="492"/>
        <v/>
      </c>
      <c r="BX94" s="98" t="str">
        <f t="shared" si="493"/>
        <v/>
      </c>
      <c r="BY94" s="98" t="str">
        <f t="shared" si="494"/>
        <v/>
      </c>
      <c r="BZ94" s="98" t="str">
        <f t="shared" si="495"/>
        <v/>
      </c>
      <c r="CA94" s="98" t="str">
        <f t="shared" si="496"/>
        <v/>
      </c>
      <c r="CB94" s="98" t="str">
        <f t="shared" si="497"/>
        <v/>
      </c>
      <c r="CC94" s="98" t="str">
        <f t="shared" si="498"/>
        <v/>
      </c>
      <c r="CD94" s="98" t="str">
        <f t="shared" si="499"/>
        <v/>
      </c>
      <c r="CE94" s="98" t="str">
        <f t="shared" si="500"/>
        <v/>
      </c>
      <c r="CF94" s="98" t="str">
        <f t="shared" si="501"/>
        <v/>
      </c>
      <c r="CG94" s="98" t="str">
        <f t="shared" si="502"/>
        <v/>
      </c>
      <c r="CH94" s="98" t="str">
        <f t="shared" si="503"/>
        <v/>
      </c>
      <c r="CI94" s="98" t="str">
        <f t="shared" si="504"/>
        <v/>
      </c>
      <c r="CJ94" s="98" t="str">
        <f t="shared" si="505"/>
        <v/>
      </c>
      <c r="CK94" s="98" t="str">
        <f t="shared" si="506"/>
        <v/>
      </c>
      <c r="CL94" s="98" t="str">
        <f t="shared" si="507"/>
        <v/>
      </c>
      <c r="CM94" s="98" t="str">
        <f t="shared" si="508"/>
        <v/>
      </c>
      <c r="CN94" s="98" t="str">
        <f t="shared" si="509"/>
        <v/>
      </c>
      <c r="CO94" s="98" t="str">
        <f t="shared" si="510"/>
        <v/>
      </c>
      <c r="CP94" s="98" t="str">
        <f t="shared" si="511"/>
        <v/>
      </c>
      <c r="CQ94" s="98" t="str">
        <f t="shared" si="512"/>
        <v/>
      </c>
      <c r="CR94" s="98" t="str">
        <f t="shared" si="513"/>
        <v/>
      </c>
      <c r="CS94" s="98" t="str">
        <f t="shared" si="514"/>
        <v/>
      </c>
      <c r="CT94" s="98" t="str">
        <f t="shared" si="515"/>
        <v/>
      </c>
      <c r="CU94" s="98" t="str">
        <f t="shared" si="516"/>
        <v/>
      </c>
      <c r="CV94" s="98" t="str">
        <f t="shared" si="517"/>
        <v/>
      </c>
      <c r="CW94" s="98" t="str">
        <f t="shared" si="518"/>
        <v/>
      </c>
      <c r="CX94" s="98" t="str">
        <f t="shared" si="519"/>
        <v/>
      </c>
      <c r="CY94" s="98" t="str">
        <f t="shared" si="520"/>
        <v/>
      </c>
      <c r="CZ94" s="98" t="str">
        <f t="shared" si="521"/>
        <v/>
      </c>
      <c r="DA94" s="98" t="str">
        <f t="shared" si="522"/>
        <v/>
      </c>
      <c r="DB94" s="98" t="str">
        <f t="shared" si="523"/>
        <v/>
      </c>
      <c r="DC94" s="98" t="str">
        <f t="shared" si="524"/>
        <v/>
      </c>
      <c r="DD94" s="98" t="str">
        <f t="shared" si="525"/>
        <v/>
      </c>
      <c r="DE94" s="98" t="str">
        <f t="shared" si="526"/>
        <v/>
      </c>
      <c r="DF94" s="98" t="str">
        <f t="shared" si="527"/>
        <v/>
      </c>
      <c r="DG94" s="98" t="str">
        <f t="shared" si="528"/>
        <v/>
      </c>
      <c r="DH94" s="98" t="str">
        <f t="shared" si="529"/>
        <v/>
      </c>
      <c r="DI94" s="98" t="str">
        <f t="shared" si="530"/>
        <v/>
      </c>
      <c r="DJ94" s="98" t="str">
        <f t="shared" si="531"/>
        <v/>
      </c>
      <c r="DK94" s="98" t="str">
        <f t="shared" si="532"/>
        <v/>
      </c>
      <c r="DL94" s="98" t="str">
        <f t="shared" si="533"/>
        <v/>
      </c>
      <c r="DM94" s="98" t="str">
        <f t="shared" si="534"/>
        <v/>
      </c>
      <c r="DN94" s="98" t="str">
        <f t="shared" si="535"/>
        <v/>
      </c>
    </row>
    <row r="95" spans="1:118" ht="13.5" customHeight="1">
      <c r="A95" s="1397">
        <f t="shared" si="354"/>
        <v>86</v>
      </c>
      <c r="B95" s="1398"/>
      <c r="C95" s="1399"/>
      <c r="D95" s="1400"/>
      <c r="E95" s="1401"/>
      <c r="F95" s="427"/>
      <c r="G95" s="1395"/>
      <c r="H95" s="1396"/>
      <c r="I95" s="1395"/>
      <c r="J95" s="1396"/>
      <c r="K95" s="1399"/>
      <c r="L95" s="1401"/>
      <c r="M95" s="1399"/>
      <c r="N95" s="1401"/>
      <c r="O95" s="1406"/>
      <c r="P95" s="1407"/>
      <c r="Q95" s="1399"/>
      <c r="R95" s="1401"/>
      <c r="S95" s="1402"/>
      <c r="T95" s="1403"/>
      <c r="U95" s="1404" t="str">
        <f t="shared" si="352"/>
        <v/>
      </c>
      <c r="V95" s="1405"/>
      <c r="W95" s="1405"/>
      <c r="X95" s="1405"/>
      <c r="Y95" s="1405"/>
      <c r="Z95" s="1405"/>
      <c r="AA95" s="98" t="str">
        <f t="shared" si="445"/>
        <v/>
      </c>
      <c r="AB95" s="94" t="str">
        <f t="shared" si="446"/>
        <v/>
      </c>
      <c r="AC95" s="94" t="str">
        <f t="shared" si="447"/>
        <v/>
      </c>
      <c r="AD95" s="94" t="str">
        <f t="shared" si="448"/>
        <v/>
      </c>
      <c r="AE95" s="98" t="str">
        <f t="shared" si="353"/>
        <v>○</v>
      </c>
      <c r="AF95" s="98" t="str">
        <f t="shared" si="449"/>
        <v/>
      </c>
      <c r="AG95" s="98" t="str">
        <f t="shared" si="450"/>
        <v/>
      </c>
      <c r="AH95" s="98" t="str">
        <f t="shared" si="451"/>
        <v/>
      </c>
      <c r="AI95" s="98" t="str">
        <f t="shared" si="452"/>
        <v/>
      </c>
      <c r="AJ95" s="98" t="str">
        <f t="shared" si="453"/>
        <v/>
      </c>
      <c r="AK95" s="98" t="str">
        <f t="shared" si="454"/>
        <v/>
      </c>
      <c r="AL95" s="98" t="str">
        <f t="shared" si="455"/>
        <v/>
      </c>
      <c r="AM95" s="98" t="str">
        <f t="shared" si="456"/>
        <v/>
      </c>
      <c r="AN95" s="98" t="str">
        <f t="shared" si="457"/>
        <v/>
      </c>
      <c r="AO95" s="98" t="str">
        <f t="shared" si="458"/>
        <v/>
      </c>
      <c r="AP95" s="98" t="str">
        <f t="shared" si="459"/>
        <v/>
      </c>
      <c r="AQ95" s="98" t="str">
        <f t="shared" si="460"/>
        <v/>
      </c>
      <c r="AR95" s="98" t="str">
        <f t="shared" si="461"/>
        <v/>
      </c>
      <c r="AS95" s="98" t="str">
        <f t="shared" si="462"/>
        <v/>
      </c>
      <c r="AT95" s="98" t="str">
        <f t="shared" si="463"/>
        <v/>
      </c>
      <c r="AU95" s="98" t="str">
        <f t="shared" si="464"/>
        <v/>
      </c>
      <c r="AV95" s="98" t="str">
        <f t="shared" si="465"/>
        <v/>
      </c>
      <c r="AW95" s="98" t="str">
        <f t="shared" si="466"/>
        <v/>
      </c>
      <c r="AX95" s="98" t="str">
        <f t="shared" si="467"/>
        <v/>
      </c>
      <c r="AY95" s="98" t="str">
        <f t="shared" si="468"/>
        <v/>
      </c>
      <c r="AZ95" s="98" t="str">
        <f t="shared" si="469"/>
        <v/>
      </c>
      <c r="BA95" s="98" t="str">
        <f t="shared" si="470"/>
        <v/>
      </c>
      <c r="BB95" s="98" t="str">
        <f t="shared" si="471"/>
        <v/>
      </c>
      <c r="BC95" s="98" t="str">
        <f t="shared" si="472"/>
        <v/>
      </c>
      <c r="BD95" s="98" t="str">
        <f t="shared" si="473"/>
        <v/>
      </c>
      <c r="BE95" s="98" t="str">
        <f t="shared" si="474"/>
        <v/>
      </c>
      <c r="BF95" s="98" t="str">
        <f t="shared" si="475"/>
        <v/>
      </c>
      <c r="BG95" s="98" t="str">
        <f t="shared" si="476"/>
        <v/>
      </c>
      <c r="BH95" s="98" t="str">
        <f t="shared" si="477"/>
        <v/>
      </c>
      <c r="BI95" s="98" t="str">
        <f t="shared" si="478"/>
        <v/>
      </c>
      <c r="BJ95" s="98" t="str">
        <f t="shared" si="479"/>
        <v/>
      </c>
      <c r="BK95" s="98" t="str">
        <f t="shared" si="480"/>
        <v/>
      </c>
      <c r="BL95" s="98" t="str">
        <f t="shared" si="481"/>
        <v/>
      </c>
      <c r="BM95" s="98" t="str">
        <f t="shared" si="482"/>
        <v/>
      </c>
      <c r="BN95" s="98" t="str">
        <f t="shared" si="483"/>
        <v/>
      </c>
      <c r="BO95" s="98" t="str">
        <f t="shared" si="484"/>
        <v/>
      </c>
      <c r="BP95" s="98" t="str">
        <f t="shared" si="485"/>
        <v/>
      </c>
      <c r="BQ95" s="98" t="str">
        <f t="shared" si="486"/>
        <v/>
      </c>
      <c r="BR95" s="98" t="str">
        <f t="shared" si="487"/>
        <v/>
      </c>
      <c r="BS95" s="98" t="str">
        <f t="shared" si="488"/>
        <v/>
      </c>
      <c r="BT95" s="98" t="str">
        <f t="shared" si="489"/>
        <v/>
      </c>
      <c r="BU95" s="98" t="str">
        <f t="shared" si="490"/>
        <v/>
      </c>
      <c r="BV95" s="98" t="str">
        <f t="shared" si="491"/>
        <v/>
      </c>
      <c r="BW95" s="98" t="str">
        <f t="shared" si="492"/>
        <v/>
      </c>
      <c r="BX95" s="98" t="str">
        <f t="shared" si="493"/>
        <v/>
      </c>
      <c r="BY95" s="98" t="str">
        <f t="shared" si="494"/>
        <v/>
      </c>
      <c r="BZ95" s="98" t="str">
        <f t="shared" si="495"/>
        <v/>
      </c>
      <c r="CA95" s="98" t="str">
        <f t="shared" si="496"/>
        <v/>
      </c>
      <c r="CB95" s="98" t="str">
        <f t="shared" si="497"/>
        <v/>
      </c>
      <c r="CC95" s="98" t="str">
        <f t="shared" si="498"/>
        <v/>
      </c>
      <c r="CD95" s="98" t="str">
        <f t="shared" si="499"/>
        <v/>
      </c>
      <c r="CE95" s="98" t="str">
        <f t="shared" si="500"/>
        <v/>
      </c>
      <c r="CF95" s="98" t="str">
        <f t="shared" si="501"/>
        <v/>
      </c>
      <c r="CG95" s="98" t="str">
        <f t="shared" si="502"/>
        <v/>
      </c>
      <c r="CH95" s="98" t="str">
        <f t="shared" si="503"/>
        <v/>
      </c>
      <c r="CI95" s="98" t="str">
        <f t="shared" si="504"/>
        <v/>
      </c>
      <c r="CJ95" s="98" t="str">
        <f t="shared" si="505"/>
        <v/>
      </c>
      <c r="CK95" s="98" t="str">
        <f t="shared" si="506"/>
        <v/>
      </c>
      <c r="CL95" s="98" t="str">
        <f t="shared" si="507"/>
        <v/>
      </c>
      <c r="CM95" s="98" t="str">
        <f t="shared" si="508"/>
        <v/>
      </c>
      <c r="CN95" s="98" t="str">
        <f t="shared" si="509"/>
        <v/>
      </c>
      <c r="CO95" s="98" t="str">
        <f t="shared" si="510"/>
        <v/>
      </c>
      <c r="CP95" s="98" t="str">
        <f t="shared" si="511"/>
        <v/>
      </c>
      <c r="CQ95" s="98" t="str">
        <f t="shared" si="512"/>
        <v/>
      </c>
      <c r="CR95" s="98" t="str">
        <f t="shared" si="513"/>
        <v/>
      </c>
      <c r="CS95" s="98" t="str">
        <f t="shared" si="514"/>
        <v/>
      </c>
      <c r="CT95" s="98" t="str">
        <f t="shared" si="515"/>
        <v/>
      </c>
      <c r="CU95" s="98" t="str">
        <f t="shared" si="516"/>
        <v/>
      </c>
      <c r="CV95" s="98" t="str">
        <f t="shared" si="517"/>
        <v/>
      </c>
      <c r="CW95" s="98" t="str">
        <f t="shared" si="518"/>
        <v/>
      </c>
      <c r="CX95" s="98" t="str">
        <f t="shared" si="519"/>
        <v/>
      </c>
      <c r="CY95" s="98" t="str">
        <f t="shared" si="520"/>
        <v/>
      </c>
      <c r="CZ95" s="98" t="str">
        <f t="shared" si="521"/>
        <v/>
      </c>
      <c r="DA95" s="98" t="str">
        <f t="shared" si="522"/>
        <v/>
      </c>
      <c r="DB95" s="98" t="str">
        <f t="shared" si="523"/>
        <v/>
      </c>
      <c r="DC95" s="98" t="str">
        <f t="shared" si="524"/>
        <v/>
      </c>
      <c r="DD95" s="98" t="str">
        <f t="shared" si="525"/>
        <v/>
      </c>
      <c r="DE95" s="98" t="str">
        <f t="shared" si="526"/>
        <v/>
      </c>
      <c r="DF95" s="98" t="str">
        <f t="shared" si="527"/>
        <v/>
      </c>
      <c r="DG95" s="98" t="str">
        <f t="shared" si="528"/>
        <v/>
      </c>
      <c r="DH95" s="98" t="str">
        <f t="shared" si="529"/>
        <v/>
      </c>
      <c r="DI95" s="98" t="str">
        <f t="shared" si="530"/>
        <v/>
      </c>
      <c r="DJ95" s="98" t="str">
        <f t="shared" si="531"/>
        <v/>
      </c>
      <c r="DK95" s="98" t="str">
        <f t="shared" si="532"/>
        <v/>
      </c>
      <c r="DL95" s="98" t="str">
        <f t="shared" si="533"/>
        <v/>
      </c>
      <c r="DM95" s="98" t="str">
        <f t="shared" si="534"/>
        <v/>
      </c>
      <c r="DN95" s="98" t="str">
        <f t="shared" si="535"/>
        <v/>
      </c>
    </row>
    <row r="96" spans="1:118" ht="13.5" customHeight="1">
      <c r="A96" s="1397">
        <f t="shared" si="354"/>
        <v>87</v>
      </c>
      <c r="B96" s="1398"/>
      <c r="C96" s="1399"/>
      <c r="D96" s="1400"/>
      <c r="E96" s="1401"/>
      <c r="F96" s="427"/>
      <c r="G96" s="1395"/>
      <c r="H96" s="1396"/>
      <c r="I96" s="1395"/>
      <c r="J96" s="1396"/>
      <c r="K96" s="1399"/>
      <c r="L96" s="1401"/>
      <c r="M96" s="1399"/>
      <c r="N96" s="1401"/>
      <c r="O96" s="1406"/>
      <c r="P96" s="1407"/>
      <c r="Q96" s="1399"/>
      <c r="R96" s="1401"/>
      <c r="S96" s="1402"/>
      <c r="T96" s="1403"/>
      <c r="U96" s="1404" t="str">
        <f t="shared" si="352"/>
        <v/>
      </c>
      <c r="V96" s="1405"/>
      <c r="W96" s="1405"/>
      <c r="X96" s="1405"/>
      <c r="Y96" s="1405"/>
      <c r="Z96" s="1405"/>
      <c r="AA96" s="98" t="str">
        <f t="shared" si="445"/>
        <v/>
      </c>
      <c r="AB96" s="94" t="str">
        <f t="shared" si="446"/>
        <v/>
      </c>
      <c r="AC96" s="94" t="str">
        <f t="shared" si="447"/>
        <v/>
      </c>
      <c r="AD96" s="94" t="str">
        <f t="shared" si="448"/>
        <v/>
      </c>
      <c r="AE96" s="98" t="str">
        <f t="shared" si="353"/>
        <v>○</v>
      </c>
      <c r="AF96" s="98" t="str">
        <f t="shared" si="449"/>
        <v/>
      </c>
      <c r="AG96" s="98" t="str">
        <f t="shared" si="450"/>
        <v/>
      </c>
      <c r="AH96" s="98" t="str">
        <f t="shared" si="451"/>
        <v/>
      </c>
      <c r="AI96" s="98" t="str">
        <f t="shared" si="452"/>
        <v/>
      </c>
      <c r="AJ96" s="98" t="str">
        <f t="shared" si="453"/>
        <v/>
      </c>
      <c r="AK96" s="98" t="str">
        <f t="shared" si="454"/>
        <v/>
      </c>
      <c r="AL96" s="98" t="str">
        <f t="shared" si="455"/>
        <v/>
      </c>
      <c r="AM96" s="98" t="str">
        <f t="shared" si="456"/>
        <v/>
      </c>
      <c r="AN96" s="98" t="str">
        <f t="shared" si="457"/>
        <v/>
      </c>
      <c r="AO96" s="98" t="str">
        <f t="shared" si="458"/>
        <v/>
      </c>
      <c r="AP96" s="98" t="str">
        <f t="shared" si="459"/>
        <v/>
      </c>
      <c r="AQ96" s="98" t="str">
        <f t="shared" si="460"/>
        <v/>
      </c>
      <c r="AR96" s="98" t="str">
        <f t="shared" si="461"/>
        <v/>
      </c>
      <c r="AS96" s="98" t="str">
        <f t="shared" si="462"/>
        <v/>
      </c>
      <c r="AT96" s="98" t="str">
        <f t="shared" si="463"/>
        <v/>
      </c>
      <c r="AU96" s="98" t="str">
        <f t="shared" si="464"/>
        <v/>
      </c>
      <c r="AV96" s="98" t="str">
        <f t="shared" si="465"/>
        <v/>
      </c>
      <c r="AW96" s="98" t="str">
        <f t="shared" si="466"/>
        <v/>
      </c>
      <c r="AX96" s="98" t="str">
        <f t="shared" si="467"/>
        <v/>
      </c>
      <c r="AY96" s="98" t="str">
        <f t="shared" si="468"/>
        <v/>
      </c>
      <c r="AZ96" s="98" t="str">
        <f t="shared" si="469"/>
        <v/>
      </c>
      <c r="BA96" s="98" t="str">
        <f t="shared" si="470"/>
        <v/>
      </c>
      <c r="BB96" s="98" t="str">
        <f t="shared" si="471"/>
        <v/>
      </c>
      <c r="BC96" s="98" t="str">
        <f t="shared" si="472"/>
        <v/>
      </c>
      <c r="BD96" s="98" t="str">
        <f t="shared" si="473"/>
        <v/>
      </c>
      <c r="BE96" s="98" t="str">
        <f t="shared" si="474"/>
        <v/>
      </c>
      <c r="BF96" s="98" t="str">
        <f t="shared" si="475"/>
        <v/>
      </c>
      <c r="BG96" s="98" t="str">
        <f t="shared" si="476"/>
        <v/>
      </c>
      <c r="BH96" s="98" t="str">
        <f t="shared" si="477"/>
        <v/>
      </c>
      <c r="BI96" s="98" t="str">
        <f t="shared" si="478"/>
        <v/>
      </c>
      <c r="BJ96" s="98" t="str">
        <f t="shared" si="479"/>
        <v/>
      </c>
      <c r="BK96" s="98" t="str">
        <f t="shared" si="480"/>
        <v/>
      </c>
      <c r="BL96" s="98" t="str">
        <f t="shared" si="481"/>
        <v/>
      </c>
      <c r="BM96" s="98" t="str">
        <f t="shared" si="482"/>
        <v/>
      </c>
      <c r="BN96" s="98" t="str">
        <f t="shared" si="483"/>
        <v/>
      </c>
      <c r="BO96" s="98" t="str">
        <f t="shared" si="484"/>
        <v/>
      </c>
      <c r="BP96" s="98" t="str">
        <f t="shared" si="485"/>
        <v/>
      </c>
      <c r="BQ96" s="98" t="str">
        <f t="shared" si="486"/>
        <v/>
      </c>
      <c r="BR96" s="98" t="str">
        <f t="shared" si="487"/>
        <v/>
      </c>
      <c r="BS96" s="98" t="str">
        <f t="shared" si="488"/>
        <v/>
      </c>
      <c r="BT96" s="98" t="str">
        <f t="shared" si="489"/>
        <v/>
      </c>
      <c r="BU96" s="98" t="str">
        <f t="shared" si="490"/>
        <v/>
      </c>
      <c r="BV96" s="98" t="str">
        <f t="shared" si="491"/>
        <v/>
      </c>
      <c r="BW96" s="98" t="str">
        <f t="shared" si="492"/>
        <v/>
      </c>
      <c r="BX96" s="98" t="str">
        <f t="shared" si="493"/>
        <v/>
      </c>
      <c r="BY96" s="98" t="str">
        <f t="shared" si="494"/>
        <v/>
      </c>
      <c r="BZ96" s="98" t="str">
        <f t="shared" si="495"/>
        <v/>
      </c>
      <c r="CA96" s="98" t="str">
        <f t="shared" si="496"/>
        <v/>
      </c>
      <c r="CB96" s="98" t="str">
        <f t="shared" si="497"/>
        <v/>
      </c>
      <c r="CC96" s="98" t="str">
        <f t="shared" si="498"/>
        <v/>
      </c>
      <c r="CD96" s="98" t="str">
        <f t="shared" si="499"/>
        <v/>
      </c>
      <c r="CE96" s="98" t="str">
        <f t="shared" si="500"/>
        <v/>
      </c>
      <c r="CF96" s="98" t="str">
        <f t="shared" si="501"/>
        <v/>
      </c>
      <c r="CG96" s="98" t="str">
        <f t="shared" si="502"/>
        <v/>
      </c>
      <c r="CH96" s="98" t="str">
        <f t="shared" si="503"/>
        <v/>
      </c>
      <c r="CI96" s="98" t="str">
        <f t="shared" si="504"/>
        <v/>
      </c>
      <c r="CJ96" s="98" t="str">
        <f t="shared" si="505"/>
        <v/>
      </c>
      <c r="CK96" s="98" t="str">
        <f t="shared" si="506"/>
        <v/>
      </c>
      <c r="CL96" s="98" t="str">
        <f t="shared" si="507"/>
        <v/>
      </c>
      <c r="CM96" s="98" t="str">
        <f t="shared" si="508"/>
        <v/>
      </c>
      <c r="CN96" s="98" t="str">
        <f t="shared" si="509"/>
        <v/>
      </c>
      <c r="CO96" s="98" t="str">
        <f t="shared" si="510"/>
        <v/>
      </c>
      <c r="CP96" s="98" t="str">
        <f t="shared" si="511"/>
        <v/>
      </c>
      <c r="CQ96" s="98" t="str">
        <f t="shared" si="512"/>
        <v/>
      </c>
      <c r="CR96" s="98" t="str">
        <f t="shared" si="513"/>
        <v/>
      </c>
      <c r="CS96" s="98" t="str">
        <f t="shared" si="514"/>
        <v/>
      </c>
      <c r="CT96" s="98" t="str">
        <f t="shared" si="515"/>
        <v/>
      </c>
      <c r="CU96" s="98" t="str">
        <f t="shared" si="516"/>
        <v/>
      </c>
      <c r="CV96" s="98" t="str">
        <f t="shared" si="517"/>
        <v/>
      </c>
      <c r="CW96" s="98" t="str">
        <f t="shared" si="518"/>
        <v/>
      </c>
      <c r="CX96" s="98" t="str">
        <f t="shared" si="519"/>
        <v/>
      </c>
      <c r="CY96" s="98" t="str">
        <f t="shared" si="520"/>
        <v/>
      </c>
      <c r="CZ96" s="98" t="str">
        <f t="shared" si="521"/>
        <v/>
      </c>
      <c r="DA96" s="98" t="str">
        <f t="shared" si="522"/>
        <v/>
      </c>
      <c r="DB96" s="98" t="str">
        <f t="shared" si="523"/>
        <v/>
      </c>
      <c r="DC96" s="98" t="str">
        <f t="shared" si="524"/>
        <v/>
      </c>
      <c r="DD96" s="98" t="str">
        <f t="shared" si="525"/>
        <v/>
      </c>
      <c r="DE96" s="98" t="str">
        <f t="shared" si="526"/>
        <v/>
      </c>
      <c r="DF96" s="98" t="str">
        <f t="shared" si="527"/>
        <v/>
      </c>
      <c r="DG96" s="98" t="str">
        <f t="shared" si="528"/>
        <v/>
      </c>
      <c r="DH96" s="98" t="str">
        <f t="shared" si="529"/>
        <v/>
      </c>
      <c r="DI96" s="98" t="str">
        <f t="shared" si="530"/>
        <v/>
      </c>
      <c r="DJ96" s="98" t="str">
        <f t="shared" si="531"/>
        <v/>
      </c>
      <c r="DK96" s="98" t="str">
        <f t="shared" si="532"/>
        <v/>
      </c>
      <c r="DL96" s="98" t="str">
        <f t="shared" si="533"/>
        <v/>
      </c>
      <c r="DM96" s="98" t="str">
        <f t="shared" si="534"/>
        <v/>
      </c>
      <c r="DN96" s="98" t="str">
        <f t="shared" si="535"/>
        <v/>
      </c>
    </row>
    <row r="97" spans="1:118" ht="13.5" customHeight="1">
      <c r="A97" s="1397">
        <f t="shared" si="354"/>
        <v>88</v>
      </c>
      <c r="B97" s="1398"/>
      <c r="C97" s="1399"/>
      <c r="D97" s="1400"/>
      <c r="E97" s="1401"/>
      <c r="F97" s="427"/>
      <c r="G97" s="1395"/>
      <c r="H97" s="1396"/>
      <c r="I97" s="1395"/>
      <c r="J97" s="1396"/>
      <c r="K97" s="1399"/>
      <c r="L97" s="1401"/>
      <c r="M97" s="1399"/>
      <c r="N97" s="1401"/>
      <c r="O97" s="1406"/>
      <c r="P97" s="1407"/>
      <c r="Q97" s="1399"/>
      <c r="R97" s="1401"/>
      <c r="S97" s="1402"/>
      <c r="T97" s="1403"/>
      <c r="U97" s="1404" t="str">
        <f t="shared" si="352"/>
        <v/>
      </c>
      <c r="V97" s="1405"/>
      <c r="W97" s="1405"/>
      <c r="X97" s="1405"/>
      <c r="Y97" s="1405"/>
      <c r="Z97" s="1405"/>
      <c r="AA97" s="98" t="str">
        <f t="shared" si="445"/>
        <v/>
      </c>
      <c r="AB97" s="94" t="str">
        <f t="shared" si="446"/>
        <v/>
      </c>
      <c r="AC97" s="94" t="str">
        <f t="shared" si="447"/>
        <v/>
      </c>
      <c r="AD97" s="94" t="str">
        <f t="shared" si="448"/>
        <v/>
      </c>
      <c r="AE97" s="98" t="str">
        <f t="shared" si="353"/>
        <v>○</v>
      </c>
      <c r="AF97" s="98" t="str">
        <f t="shared" si="449"/>
        <v/>
      </c>
      <c r="AG97" s="98" t="str">
        <f t="shared" si="450"/>
        <v/>
      </c>
      <c r="AH97" s="98" t="str">
        <f t="shared" si="451"/>
        <v/>
      </c>
      <c r="AI97" s="98" t="str">
        <f t="shared" si="452"/>
        <v/>
      </c>
      <c r="AJ97" s="98" t="str">
        <f t="shared" si="453"/>
        <v/>
      </c>
      <c r="AK97" s="98" t="str">
        <f t="shared" si="454"/>
        <v/>
      </c>
      <c r="AL97" s="98" t="str">
        <f t="shared" si="455"/>
        <v/>
      </c>
      <c r="AM97" s="98" t="str">
        <f t="shared" si="456"/>
        <v/>
      </c>
      <c r="AN97" s="98" t="str">
        <f t="shared" si="457"/>
        <v/>
      </c>
      <c r="AO97" s="98" t="str">
        <f t="shared" si="458"/>
        <v/>
      </c>
      <c r="AP97" s="98" t="str">
        <f t="shared" si="459"/>
        <v/>
      </c>
      <c r="AQ97" s="98" t="str">
        <f t="shared" si="460"/>
        <v/>
      </c>
      <c r="AR97" s="98" t="str">
        <f t="shared" si="461"/>
        <v/>
      </c>
      <c r="AS97" s="98" t="str">
        <f t="shared" si="462"/>
        <v/>
      </c>
      <c r="AT97" s="98" t="str">
        <f t="shared" si="463"/>
        <v/>
      </c>
      <c r="AU97" s="98" t="str">
        <f t="shared" si="464"/>
        <v/>
      </c>
      <c r="AV97" s="98" t="str">
        <f t="shared" si="465"/>
        <v/>
      </c>
      <c r="AW97" s="98" t="str">
        <f t="shared" si="466"/>
        <v/>
      </c>
      <c r="AX97" s="98" t="str">
        <f t="shared" si="467"/>
        <v/>
      </c>
      <c r="AY97" s="98" t="str">
        <f t="shared" si="468"/>
        <v/>
      </c>
      <c r="AZ97" s="98" t="str">
        <f t="shared" si="469"/>
        <v/>
      </c>
      <c r="BA97" s="98" t="str">
        <f t="shared" si="470"/>
        <v/>
      </c>
      <c r="BB97" s="98" t="str">
        <f t="shared" si="471"/>
        <v/>
      </c>
      <c r="BC97" s="98" t="str">
        <f t="shared" si="472"/>
        <v/>
      </c>
      <c r="BD97" s="98" t="str">
        <f t="shared" si="473"/>
        <v/>
      </c>
      <c r="BE97" s="98" t="str">
        <f t="shared" si="474"/>
        <v/>
      </c>
      <c r="BF97" s="98" t="str">
        <f t="shared" si="475"/>
        <v/>
      </c>
      <c r="BG97" s="98" t="str">
        <f t="shared" si="476"/>
        <v/>
      </c>
      <c r="BH97" s="98" t="str">
        <f t="shared" si="477"/>
        <v/>
      </c>
      <c r="BI97" s="98" t="str">
        <f t="shared" si="478"/>
        <v/>
      </c>
      <c r="BJ97" s="98" t="str">
        <f t="shared" si="479"/>
        <v/>
      </c>
      <c r="BK97" s="98" t="str">
        <f t="shared" si="480"/>
        <v/>
      </c>
      <c r="BL97" s="98" t="str">
        <f t="shared" si="481"/>
        <v/>
      </c>
      <c r="BM97" s="98" t="str">
        <f t="shared" si="482"/>
        <v/>
      </c>
      <c r="BN97" s="98" t="str">
        <f t="shared" si="483"/>
        <v/>
      </c>
      <c r="BO97" s="98" t="str">
        <f t="shared" si="484"/>
        <v/>
      </c>
      <c r="BP97" s="98" t="str">
        <f t="shared" si="485"/>
        <v/>
      </c>
      <c r="BQ97" s="98" t="str">
        <f t="shared" si="486"/>
        <v/>
      </c>
      <c r="BR97" s="98" t="str">
        <f t="shared" si="487"/>
        <v/>
      </c>
      <c r="BS97" s="98" t="str">
        <f t="shared" si="488"/>
        <v/>
      </c>
      <c r="BT97" s="98" t="str">
        <f t="shared" si="489"/>
        <v/>
      </c>
      <c r="BU97" s="98" t="str">
        <f t="shared" si="490"/>
        <v/>
      </c>
      <c r="BV97" s="98" t="str">
        <f t="shared" si="491"/>
        <v/>
      </c>
      <c r="BW97" s="98" t="str">
        <f t="shared" si="492"/>
        <v/>
      </c>
      <c r="BX97" s="98" t="str">
        <f t="shared" si="493"/>
        <v/>
      </c>
      <c r="BY97" s="98" t="str">
        <f t="shared" si="494"/>
        <v/>
      </c>
      <c r="BZ97" s="98" t="str">
        <f t="shared" si="495"/>
        <v/>
      </c>
      <c r="CA97" s="98" t="str">
        <f t="shared" si="496"/>
        <v/>
      </c>
      <c r="CB97" s="98" t="str">
        <f t="shared" si="497"/>
        <v/>
      </c>
      <c r="CC97" s="98" t="str">
        <f t="shared" si="498"/>
        <v/>
      </c>
      <c r="CD97" s="98" t="str">
        <f t="shared" si="499"/>
        <v/>
      </c>
      <c r="CE97" s="98" t="str">
        <f t="shared" si="500"/>
        <v/>
      </c>
      <c r="CF97" s="98" t="str">
        <f t="shared" si="501"/>
        <v/>
      </c>
      <c r="CG97" s="98" t="str">
        <f t="shared" si="502"/>
        <v/>
      </c>
      <c r="CH97" s="98" t="str">
        <f t="shared" si="503"/>
        <v/>
      </c>
      <c r="CI97" s="98" t="str">
        <f t="shared" si="504"/>
        <v/>
      </c>
      <c r="CJ97" s="98" t="str">
        <f t="shared" si="505"/>
        <v/>
      </c>
      <c r="CK97" s="98" t="str">
        <f t="shared" si="506"/>
        <v/>
      </c>
      <c r="CL97" s="98" t="str">
        <f t="shared" si="507"/>
        <v/>
      </c>
      <c r="CM97" s="98" t="str">
        <f t="shared" si="508"/>
        <v/>
      </c>
      <c r="CN97" s="98" t="str">
        <f t="shared" si="509"/>
        <v/>
      </c>
      <c r="CO97" s="98" t="str">
        <f t="shared" si="510"/>
        <v/>
      </c>
      <c r="CP97" s="98" t="str">
        <f t="shared" si="511"/>
        <v/>
      </c>
      <c r="CQ97" s="98" t="str">
        <f t="shared" si="512"/>
        <v/>
      </c>
      <c r="CR97" s="98" t="str">
        <f t="shared" si="513"/>
        <v/>
      </c>
      <c r="CS97" s="98" t="str">
        <f t="shared" si="514"/>
        <v/>
      </c>
      <c r="CT97" s="98" t="str">
        <f t="shared" si="515"/>
        <v/>
      </c>
      <c r="CU97" s="98" t="str">
        <f t="shared" si="516"/>
        <v/>
      </c>
      <c r="CV97" s="98" t="str">
        <f t="shared" si="517"/>
        <v/>
      </c>
      <c r="CW97" s="98" t="str">
        <f t="shared" si="518"/>
        <v/>
      </c>
      <c r="CX97" s="98" t="str">
        <f t="shared" si="519"/>
        <v/>
      </c>
      <c r="CY97" s="98" t="str">
        <f t="shared" si="520"/>
        <v/>
      </c>
      <c r="CZ97" s="98" t="str">
        <f t="shared" si="521"/>
        <v/>
      </c>
      <c r="DA97" s="98" t="str">
        <f t="shared" si="522"/>
        <v/>
      </c>
      <c r="DB97" s="98" t="str">
        <f t="shared" si="523"/>
        <v/>
      </c>
      <c r="DC97" s="98" t="str">
        <f t="shared" si="524"/>
        <v/>
      </c>
      <c r="DD97" s="98" t="str">
        <f t="shared" si="525"/>
        <v/>
      </c>
      <c r="DE97" s="98" t="str">
        <f t="shared" si="526"/>
        <v/>
      </c>
      <c r="DF97" s="98" t="str">
        <f t="shared" si="527"/>
        <v/>
      </c>
      <c r="DG97" s="98" t="str">
        <f t="shared" si="528"/>
        <v/>
      </c>
      <c r="DH97" s="98" t="str">
        <f t="shared" si="529"/>
        <v/>
      </c>
      <c r="DI97" s="98" t="str">
        <f t="shared" si="530"/>
        <v/>
      </c>
      <c r="DJ97" s="98" t="str">
        <f t="shared" si="531"/>
        <v/>
      </c>
      <c r="DK97" s="98" t="str">
        <f t="shared" si="532"/>
        <v/>
      </c>
      <c r="DL97" s="98" t="str">
        <f t="shared" si="533"/>
        <v/>
      </c>
      <c r="DM97" s="98" t="str">
        <f t="shared" si="534"/>
        <v/>
      </c>
      <c r="DN97" s="98" t="str">
        <f t="shared" si="535"/>
        <v/>
      </c>
    </row>
    <row r="98" spans="1:118" customFormat="1" ht="13.5" customHeight="1">
      <c r="A98" s="1397">
        <f t="shared" si="354"/>
        <v>89</v>
      </c>
      <c r="B98" s="1398"/>
      <c r="C98" s="1399"/>
      <c r="D98" s="1400"/>
      <c r="E98" s="1401"/>
      <c r="F98" s="427"/>
      <c r="G98" s="1395"/>
      <c r="H98" s="1396"/>
      <c r="I98" s="1395"/>
      <c r="J98" s="1396"/>
      <c r="K98" s="1399"/>
      <c r="L98" s="1401"/>
      <c r="M98" s="1399"/>
      <c r="N98" s="1401"/>
      <c r="O98" s="1406"/>
      <c r="P98" s="1407"/>
      <c r="Q98" s="1399"/>
      <c r="R98" s="1401"/>
      <c r="S98" s="1402"/>
      <c r="T98" s="1403"/>
      <c r="U98" s="1404" t="str">
        <f t="shared" si="352"/>
        <v/>
      </c>
      <c r="V98" s="1405"/>
      <c r="W98" s="1405"/>
      <c r="X98" s="1405"/>
      <c r="Y98" s="1405"/>
      <c r="Z98" s="1405"/>
      <c r="AA98" s="98" t="str">
        <f t="shared" si="445"/>
        <v/>
      </c>
      <c r="AB98" s="94" t="str">
        <f t="shared" si="446"/>
        <v/>
      </c>
      <c r="AC98" s="94" t="str">
        <f t="shared" si="447"/>
        <v/>
      </c>
      <c r="AD98" s="94" t="str">
        <f t="shared" si="448"/>
        <v/>
      </c>
      <c r="AE98" s="98" t="str">
        <f t="shared" si="353"/>
        <v>○</v>
      </c>
      <c r="AF98" s="98" t="str">
        <f t="shared" si="449"/>
        <v/>
      </c>
      <c r="AG98" s="98" t="str">
        <f t="shared" si="450"/>
        <v/>
      </c>
      <c r="AH98" s="98" t="str">
        <f t="shared" si="451"/>
        <v/>
      </c>
      <c r="AI98" s="98" t="str">
        <f t="shared" si="452"/>
        <v/>
      </c>
      <c r="AJ98" s="98" t="str">
        <f t="shared" si="453"/>
        <v/>
      </c>
      <c r="AK98" s="98" t="str">
        <f t="shared" si="454"/>
        <v/>
      </c>
      <c r="AL98" s="98" t="str">
        <f t="shared" si="455"/>
        <v/>
      </c>
      <c r="AM98" s="98" t="str">
        <f t="shared" si="456"/>
        <v/>
      </c>
      <c r="AN98" s="98" t="str">
        <f t="shared" si="457"/>
        <v/>
      </c>
      <c r="AO98" s="98" t="str">
        <f t="shared" si="458"/>
        <v/>
      </c>
      <c r="AP98" s="98" t="str">
        <f t="shared" si="459"/>
        <v/>
      </c>
      <c r="AQ98" s="98" t="str">
        <f t="shared" si="460"/>
        <v/>
      </c>
      <c r="AR98" s="98" t="str">
        <f t="shared" si="461"/>
        <v/>
      </c>
      <c r="AS98" s="98" t="str">
        <f t="shared" si="462"/>
        <v/>
      </c>
      <c r="AT98" s="98" t="str">
        <f t="shared" si="463"/>
        <v/>
      </c>
      <c r="AU98" s="98" t="str">
        <f t="shared" si="464"/>
        <v/>
      </c>
      <c r="AV98" s="98" t="str">
        <f t="shared" si="465"/>
        <v/>
      </c>
      <c r="AW98" s="98" t="str">
        <f t="shared" si="466"/>
        <v/>
      </c>
      <c r="AX98" s="98" t="str">
        <f t="shared" si="467"/>
        <v/>
      </c>
      <c r="AY98" s="98" t="str">
        <f t="shared" si="468"/>
        <v/>
      </c>
      <c r="AZ98" s="98" t="str">
        <f t="shared" si="469"/>
        <v/>
      </c>
      <c r="BA98" s="98" t="str">
        <f t="shared" si="470"/>
        <v/>
      </c>
      <c r="BB98" s="98" t="str">
        <f t="shared" si="471"/>
        <v/>
      </c>
      <c r="BC98" s="98" t="str">
        <f t="shared" si="472"/>
        <v/>
      </c>
      <c r="BD98" s="98" t="str">
        <f t="shared" si="473"/>
        <v/>
      </c>
      <c r="BE98" s="98" t="str">
        <f t="shared" si="474"/>
        <v/>
      </c>
      <c r="BF98" s="98" t="str">
        <f t="shared" si="475"/>
        <v/>
      </c>
      <c r="BG98" s="98" t="str">
        <f t="shared" si="476"/>
        <v/>
      </c>
      <c r="BH98" s="98" t="str">
        <f t="shared" si="477"/>
        <v/>
      </c>
      <c r="BI98" s="98" t="str">
        <f t="shared" si="478"/>
        <v/>
      </c>
      <c r="BJ98" s="98" t="str">
        <f t="shared" si="479"/>
        <v/>
      </c>
      <c r="BK98" s="98" t="str">
        <f t="shared" si="480"/>
        <v/>
      </c>
      <c r="BL98" s="98" t="str">
        <f t="shared" si="481"/>
        <v/>
      </c>
      <c r="BM98" s="98" t="str">
        <f t="shared" si="482"/>
        <v/>
      </c>
      <c r="BN98" s="98" t="str">
        <f t="shared" si="483"/>
        <v/>
      </c>
      <c r="BO98" s="98" t="str">
        <f t="shared" si="484"/>
        <v/>
      </c>
      <c r="BP98" s="98" t="str">
        <f t="shared" si="485"/>
        <v/>
      </c>
      <c r="BQ98" s="98" t="str">
        <f t="shared" si="486"/>
        <v/>
      </c>
      <c r="BR98" s="98" t="str">
        <f t="shared" si="487"/>
        <v/>
      </c>
      <c r="BS98" s="98" t="str">
        <f t="shared" si="488"/>
        <v/>
      </c>
      <c r="BT98" s="98" t="str">
        <f t="shared" si="489"/>
        <v/>
      </c>
      <c r="BU98" s="98" t="str">
        <f t="shared" si="490"/>
        <v/>
      </c>
      <c r="BV98" s="98" t="str">
        <f t="shared" si="491"/>
        <v/>
      </c>
      <c r="BW98" s="98" t="str">
        <f t="shared" si="492"/>
        <v/>
      </c>
      <c r="BX98" s="98" t="str">
        <f t="shared" si="493"/>
        <v/>
      </c>
      <c r="BY98" s="98" t="str">
        <f t="shared" si="494"/>
        <v/>
      </c>
      <c r="BZ98" s="98" t="str">
        <f t="shared" si="495"/>
        <v/>
      </c>
      <c r="CA98" s="98" t="str">
        <f t="shared" si="496"/>
        <v/>
      </c>
      <c r="CB98" s="98" t="str">
        <f t="shared" si="497"/>
        <v/>
      </c>
      <c r="CC98" s="98" t="str">
        <f t="shared" si="498"/>
        <v/>
      </c>
      <c r="CD98" s="98" t="str">
        <f t="shared" si="499"/>
        <v/>
      </c>
      <c r="CE98" s="98" t="str">
        <f t="shared" si="500"/>
        <v/>
      </c>
      <c r="CF98" s="98" t="str">
        <f t="shared" si="501"/>
        <v/>
      </c>
      <c r="CG98" s="98" t="str">
        <f t="shared" si="502"/>
        <v/>
      </c>
      <c r="CH98" s="98" t="str">
        <f t="shared" si="503"/>
        <v/>
      </c>
      <c r="CI98" s="98" t="str">
        <f t="shared" si="504"/>
        <v/>
      </c>
      <c r="CJ98" s="98" t="str">
        <f t="shared" si="505"/>
        <v/>
      </c>
      <c r="CK98" s="98" t="str">
        <f t="shared" si="506"/>
        <v/>
      </c>
      <c r="CL98" s="98" t="str">
        <f t="shared" si="507"/>
        <v/>
      </c>
      <c r="CM98" s="98" t="str">
        <f t="shared" si="508"/>
        <v/>
      </c>
      <c r="CN98" s="98" t="str">
        <f t="shared" si="509"/>
        <v/>
      </c>
      <c r="CO98" s="98" t="str">
        <f t="shared" si="510"/>
        <v/>
      </c>
      <c r="CP98" s="98" t="str">
        <f t="shared" si="511"/>
        <v/>
      </c>
      <c r="CQ98" s="98" t="str">
        <f t="shared" si="512"/>
        <v/>
      </c>
      <c r="CR98" s="98" t="str">
        <f t="shared" si="513"/>
        <v/>
      </c>
      <c r="CS98" s="98" t="str">
        <f t="shared" si="514"/>
        <v/>
      </c>
      <c r="CT98" s="98" t="str">
        <f t="shared" si="515"/>
        <v/>
      </c>
      <c r="CU98" s="98" t="str">
        <f t="shared" si="516"/>
        <v/>
      </c>
      <c r="CV98" s="98" t="str">
        <f t="shared" si="517"/>
        <v/>
      </c>
      <c r="CW98" s="98" t="str">
        <f t="shared" si="518"/>
        <v/>
      </c>
      <c r="CX98" s="98" t="str">
        <f t="shared" si="519"/>
        <v/>
      </c>
      <c r="CY98" s="98" t="str">
        <f t="shared" si="520"/>
        <v/>
      </c>
      <c r="CZ98" s="98" t="str">
        <f t="shared" si="521"/>
        <v/>
      </c>
      <c r="DA98" s="98" t="str">
        <f t="shared" si="522"/>
        <v/>
      </c>
      <c r="DB98" s="98" t="str">
        <f t="shared" si="523"/>
        <v/>
      </c>
      <c r="DC98" s="98" t="str">
        <f t="shared" si="524"/>
        <v/>
      </c>
      <c r="DD98" s="98" t="str">
        <f t="shared" si="525"/>
        <v/>
      </c>
      <c r="DE98" s="98" t="str">
        <f t="shared" si="526"/>
        <v/>
      </c>
      <c r="DF98" s="98" t="str">
        <f t="shared" si="527"/>
        <v/>
      </c>
      <c r="DG98" s="98" t="str">
        <f t="shared" si="528"/>
        <v/>
      </c>
      <c r="DH98" s="98" t="str">
        <f t="shared" si="529"/>
        <v/>
      </c>
      <c r="DI98" s="98" t="str">
        <f t="shared" si="530"/>
        <v/>
      </c>
      <c r="DJ98" s="98" t="str">
        <f t="shared" si="531"/>
        <v/>
      </c>
      <c r="DK98" s="98" t="str">
        <f t="shared" si="532"/>
        <v/>
      </c>
      <c r="DL98" s="98" t="str">
        <f t="shared" si="533"/>
        <v/>
      </c>
      <c r="DM98" s="98" t="str">
        <f t="shared" si="534"/>
        <v/>
      </c>
      <c r="DN98" s="98" t="str">
        <f t="shared" si="535"/>
        <v/>
      </c>
    </row>
    <row r="99" spans="1:118" customFormat="1" ht="13.5" customHeight="1">
      <c r="A99" s="1397">
        <f t="shared" si="354"/>
        <v>90</v>
      </c>
      <c r="B99" s="1398"/>
      <c r="C99" s="1399"/>
      <c r="D99" s="1400"/>
      <c r="E99" s="1401"/>
      <c r="F99" s="427"/>
      <c r="G99" s="1395"/>
      <c r="H99" s="1396"/>
      <c r="I99" s="1395"/>
      <c r="J99" s="1396"/>
      <c r="K99" s="1399"/>
      <c r="L99" s="1401"/>
      <c r="M99" s="1399"/>
      <c r="N99" s="1401"/>
      <c r="O99" s="1406"/>
      <c r="P99" s="1407"/>
      <c r="Q99" s="1399"/>
      <c r="R99" s="1401"/>
      <c r="S99" s="1402"/>
      <c r="T99" s="1403"/>
      <c r="U99" s="1404" t="str">
        <f t="shared" si="352"/>
        <v/>
      </c>
      <c r="V99" s="1405"/>
      <c r="W99" s="1405"/>
      <c r="X99" s="1405"/>
      <c r="Y99" s="1405"/>
      <c r="Z99" s="1405"/>
      <c r="AA99" s="98" t="str">
        <f t="shared" si="445"/>
        <v/>
      </c>
      <c r="AB99" s="94" t="str">
        <f t="shared" si="446"/>
        <v/>
      </c>
      <c r="AC99" s="94" t="str">
        <f t="shared" si="447"/>
        <v/>
      </c>
      <c r="AD99" s="94" t="str">
        <f t="shared" si="448"/>
        <v/>
      </c>
      <c r="AE99" s="98" t="str">
        <f t="shared" si="353"/>
        <v>○</v>
      </c>
      <c r="AF99" s="98" t="str">
        <f t="shared" si="449"/>
        <v/>
      </c>
      <c r="AG99" s="98" t="str">
        <f t="shared" si="450"/>
        <v/>
      </c>
      <c r="AH99" s="98" t="str">
        <f t="shared" si="451"/>
        <v/>
      </c>
      <c r="AI99" s="98" t="str">
        <f t="shared" si="452"/>
        <v/>
      </c>
      <c r="AJ99" s="98" t="str">
        <f t="shared" si="453"/>
        <v/>
      </c>
      <c r="AK99" s="98" t="str">
        <f t="shared" si="454"/>
        <v/>
      </c>
      <c r="AL99" s="98" t="str">
        <f t="shared" si="455"/>
        <v/>
      </c>
      <c r="AM99" s="98" t="str">
        <f t="shared" si="456"/>
        <v/>
      </c>
      <c r="AN99" s="98" t="str">
        <f t="shared" si="457"/>
        <v/>
      </c>
      <c r="AO99" s="98" t="str">
        <f t="shared" si="458"/>
        <v/>
      </c>
      <c r="AP99" s="98" t="str">
        <f t="shared" si="459"/>
        <v/>
      </c>
      <c r="AQ99" s="98" t="str">
        <f t="shared" si="460"/>
        <v/>
      </c>
      <c r="AR99" s="98" t="str">
        <f t="shared" si="461"/>
        <v/>
      </c>
      <c r="AS99" s="98" t="str">
        <f t="shared" si="462"/>
        <v/>
      </c>
      <c r="AT99" s="98" t="str">
        <f t="shared" si="463"/>
        <v/>
      </c>
      <c r="AU99" s="98" t="str">
        <f t="shared" si="464"/>
        <v/>
      </c>
      <c r="AV99" s="98" t="str">
        <f t="shared" si="465"/>
        <v/>
      </c>
      <c r="AW99" s="98" t="str">
        <f t="shared" si="466"/>
        <v/>
      </c>
      <c r="AX99" s="98" t="str">
        <f t="shared" si="467"/>
        <v/>
      </c>
      <c r="AY99" s="98" t="str">
        <f t="shared" si="468"/>
        <v/>
      </c>
      <c r="AZ99" s="98" t="str">
        <f t="shared" si="469"/>
        <v/>
      </c>
      <c r="BA99" s="98" t="str">
        <f t="shared" si="470"/>
        <v/>
      </c>
      <c r="BB99" s="98" t="str">
        <f t="shared" si="471"/>
        <v/>
      </c>
      <c r="BC99" s="98" t="str">
        <f t="shared" si="472"/>
        <v/>
      </c>
      <c r="BD99" s="98" t="str">
        <f t="shared" si="473"/>
        <v/>
      </c>
      <c r="BE99" s="98" t="str">
        <f t="shared" si="474"/>
        <v/>
      </c>
      <c r="BF99" s="98" t="str">
        <f t="shared" si="475"/>
        <v/>
      </c>
      <c r="BG99" s="98" t="str">
        <f t="shared" si="476"/>
        <v/>
      </c>
      <c r="BH99" s="98" t="str">
        <f t="shared" si="477"/>
        <v/>
      </c>
      <c r="BI99" s="98" t="str">
        <f t="shared" si="478"/>
        <v/>
      </c>
      <c r="BJ99" s="98" t="str">
        <f t="shared" si="479"/>
        <v/>
      </c>
      <c r="BK99" s="98" t="str">
        <f t="shared" si="480"/>
        <v/>
      </c>
      <c r="BL99" s="98" t="str">
        <f t="shared" si="481"/>
        <v/>
      </c>
      <c r="BM99" s="98" t="str">
        <f t="shared" si="482"/>
        <v/>
      </c>
      <c r="BN99" s="98" t="str">
        <f t="shared" si="483"/>
        <v/>
      </c>
      <c r="BO99" s="98" t="str">
        <f t="shared" si="484"/>
        <v/>
      </c>
      <c r="BP99" s="98" t="str">
        <f t="shared" si="485"/>
        <v/>
      </c>
      <c r="BQ99" s="98" t="str">
        <f t="shared" si="486"/>
        <v/>
      </c>
      <c r="BR99" s="98" t="str">
        <f t="shared" si="487"/>
        <v/>
      </c>
      <c r="BS99" s="98" t="str">
        <f t="shared" si="488"/>
        <v/>
      </c>
      <c r="BT99" s="98" t="str">
        <f t="shared" si="489"/>
        <v/>
      </c>
      <c r="BU99" s="98" t="str">
        <f t="shared" si="490"/>
        <v/>
      </c>
      <c r="BV99" s="98" t="str">
        <f t="shared" si="491"/>
        <v/>
      </c>
      <c r="BW99" s="98" t="str">
        <f t="shared" si="492"/>
        <v/>
      </c>
      <c r="BX99" s="98" t="str">
        <f t="shared" si="493"/>
        <v/>
      </c>
      <c r="BY99" s="98" t="str">
        <f t="shared" si="494"/>
        <v/>
      </c>
      <c r="BZ99" s="98" t="str">
        <f t="shared" si="495"/>
        <v/>
      </c>
      <c r="CA99" s="98" t="str">
        <f t="shared" si="496"/>
        <v/>
      </c>
      <c r="CB99" s="98" t="str">
        <f t="shared" si="497"/>
        <v/>
      </c>
      <c r="CC99" s="98" t="str">
        <f t="shared" si="498"/>
        <v/>
      </c>
      <c r="CD99" s="98" t="str">
        <f t="shared" si="499"/>
        <v/>
      </c>
      <c r="CE99" s="98" t="str">
        <f t="shared" si="500"/>
        <v/>
      </c>
      <c r="CF99" s="98" t="str">
        <f t="shared" si="501"/>
        <v/>
      </c>
      <c r="CG99" s="98" t="str">
        <f t="shared" si="502"/>
        <v/>
      </c>
      <c r="CH99" s="98" t="str">
        <f t="shared" si="503"/>
        <v/>
      </c>
      <c r="CI99" s="98" t="str">
        <f t="shared" si="504"/>
        <v/>
      </c>
      <c r="CJ99" s="98" t="str">
        <f t="shared" si="505"/>
        <v/>
      </c>
      <c r="CK99" s="98" t="str">
        <f t="shared" si="506"/>
        <v/>
      </c>
      <c r="CL99" s="98" t="str">
        <f t="shared" si="507"/>
        <v/>
      </c>
      <c r="CM99" s="98" t="str">
        <f t="shared" si="508"/>
        <v/>
      </c>
      <c r="CN99" s="98" t="str">
        <f t="shared" si="509"/>
        <v/>
      </c>
      <c r="CO99" s="98" t="str">
        <f t="shared" si="510"/>
        <v/>
      </c>
      <c r="CP99" s="98" t="str">
        <f t="shared" si="511"/>
        <v/>
      </c>
      <c r="CQ99" s="98" t="str">
        <f t="shared" si="512"/>
        <v/>
      </c>
      <c r="CR99" s="98" t="str">
        <f t="shared" si="513"/>
        <v/>
      </c>
      <c r="CS99" s="98" t="str">
        <f t="shared" si="514"/>
        <v/>
      </c>
      <c r="CT99" s="98" t="str">
        <f t="shared" si="515"/>
        <v/>
      </c>
      <c r="CU99" s="98" t="str">
        <f t="shared" si="516"/>
        <v/>
      </c>
      <c r="CV99" s="98" t="str">
        <f t="shared" si="517"/>
        <v/>
      </c>
      <c r="CW99" s="98" t="str">
        <f t="shared" si="518"/>
        <v/>
      </c>
      <c r="CX99" s="98" t="str">
        <f t="shared" si="519"/>
        <v/>
      </c>
      <c r="CY99" s="98" t="str">
        <f t="shared" si="520"/>
        <v/>
      </c>
      <c r="CZ99" s="98" t="str">
        <f t="shared" si="521"/>
        <v/>
      </c>
      <c r="DA99" s="98" t="str">
        <f t="shared" si="522"/>
        <v/>
      </c>
      <c r="DB99" s="98" t="str">
        <f t="shared" si="523"/>
        <v/>
      </c>
      <c r="DC99" s="98" t="str">
        <f t="shared" si="524"/>
        <v/>
      </c>
      <c r="DD99" s="98" t="str">
        <f t="shared" si="525"/>
        <v/>
      </c>
      <c r="DE99" s="98" t="str">
        <f t="shared" si="526"/>
        <v/>
      </c>
      <c r="DF99" s="98" t="str">
        <f t="shared" si="527"/>
        <v/>
      </c>
      <c r="DG99" s="98" t="str">
        <f t="shared" si="528"/>
        <v/>
      </c>
      <c r="DH99" s="98" t="str">
        <f t="shared" si="529"/>
        <v/>
      </c>
      <c r="DI99" s="98" t="str">
        <f t="shared" si="530"/>
        <v/>
      </c>
      <c r="DJ99" s="98" t="str">
        <f t="shared" si="531"/>
        <v/>
      </c>
      <c r="DK99" s="98" t="str">
        <f t="shared" si="532"/>
        <v/>
      </c>
      <c r="DL99" s="98" t="str">
        <f t="shared" si="533"/>
        <v/>
      </c>
      <c r="DM99" s="98" t="str">
        <f t="shared" si="534"/>
        <v/>
      </c>
      <c r="DN99" s="98" t="str">
        <f t="shared" si="535"/>
        <v/>
      </c>
    </row>
    <row r="100" spans="1:118" ht="13.5" customHeight="1">
      <c r="A100" s="1397">
        <f t="shared" si="354"/>
        <v>91</v>
      </c>
      <c r="B100" s="1398"/>
      <c r="C100" s="1399"/>
      <c r="D100" s="1400"/>
      <c r="E100" s="1401"/>
      <c r="F100" s="427"/>
      <c r="G100" s="1395"/>
      <c r="H100" s="1396"/>
      <c r="I100" s="1395"/>
      <c r="J100" s="1396"/>
      <c r="K100" s="1399"/>
      <c r="L100" s="1401"/>
      <c r="M100" s="1399"/>
      <c r="N100" s="1401"/>
      <c r="O100" s="1406"/>
      <c r="P100" s="1407"/>
      <c r="Q100" s="1399"/>
      <c r="R100" s="1401"/>
      <c r="S100" s="1402"/>
      <c r="T100" s="1403"/>
      <c r="U100" s="1404" t="str">
        <f t="shared" si="352"/>
        <v/>
      </c>
      <c r="V100" s="1405"/>
      <c r="W100" s="1405"/>
      <c r="X100" s="1405"/>
      <c r="Y100" s="1405"/>
      <c r="Z100" s="1405"/>
      <c r="AA100" s="98" t="str">
        <f t="shared" ref="AA100:AA114" si="536">IF(AND(K100="○",Q100=""),"A","")</f>
        <v/>
      </c>
      <c r="AB100" s="94" t="str">
        <f t="shared" ref="AB100:AB114" si="537">IF(AND(K100="○",Q100="○"),"B","")</f>
        <v/>
      </c>
      <c r="AC100" s="94" t="str">
        <f t="shared" ref="AC100:AC114" si="538">IF(AND(K100="",M100="○",Q100=""),"C","")</f>
        <v/>
      </c>
      <c r="AD100" s="94" t="str">
        <f t="shared" ref="AD100:AD114" si="539">IF(AND(K100="",M100="○",Q100="○"),"D","")</f>
        <v/>
      </c>
      <c r="AE100" s="98" t="str">
        <f t="shared" si="353"/>
        <v>○</v>
      </c>
      <c r="AF100" s="98" t="str">
        <f t="shared" ref="AF100:AF114" si="540">IF(AND(F100="５歳",G100="標準",I100="",AE100="○",Q100=""),"○","")</f>
        <v/>
      </c>
      <c r="AG100" s="98" t="str">
        <f t="shared" ref="AG100:AG114" si="541">IF(AND(F100="４歳",G100="標準",I100="",AE100="○",Q100=""),"○","")</f>
        <v/>
      </c>
      <c r="AH100" s="98" t="str">
        <f t="shared" ref="AH100:AH114" si="542">IF(AND(F100="３歳",G100="標準",I100="",AE100="○",Q100=""),"○","")</f>
        <v/>
      </c>
      <c r="AI100" s="98" t="str">
        <f t="shared" ref="AI100:AI114" si="543">IF(AND(F100="２歳",G100="標準",I100="",AE100="○",Q100=""),"○","")</f>
        <v/>
      </c>
      <c r="AJ100" s="98" t="str">
        <f t="shared" ref="AJ100:AJ114" si="544">IF(AND(F100="１歳",G100="標準",I100="",AE100="○",Q100=""),"○","")</f>
        <v/>
      </c>
      <c r="AK100" s="98" t="str">
        <f t="shared" ref="AK100:AK114" si="545">IF(AND(F100="乳児",G100="標準",I100="",AE100="○",Q100=""),"○","")</f>
        <v/>
      </c>
      <c r="AL100" s="98" t="str">
        <f t="shared" ref="AL100:AL114" si="546">IF(AND(F100="５歳",G100="標準",I100="",AE100="○",Q100="○"),"○","")</f>
        <v/>
      </c>
      <c r="AM100" s="98" t="str">
        <f t="shared" ref="AM100:AM114" si="547">IF(AND(F100="４歳",G100="標準",I100="",AE100="○",Q100="○"),"○","")</f>
        <v/>
      </c>
      <c r="AN100" s="98" t="str">
        <f t="shared" ref="AN100:AN114" si="548">IF(AND(F100="３歳",G100="標準",I100="",AE100="○",Q100="○"),"○","")</f>
        <v/>
      </c>
      <c r="AO100" s="98" t="str">
        <f t="shared" ref="AO100:AO114" si="549">IF(AND(F100="５歳",G100="標準",O100&gt;0),"○","")</f>
        <v/>
      </c>
      <c r="AP100" s="98" t="str">
        <f t="shared" ref="AP100:AP114" si="550">IF(AND(F100="４歳",G100="標準",O100&gt;0),"○","")</f>
        <v/>
      </c>
      <c r="AQ100" s="98" t="str">
        <f t="shared" ref="AQ100:AQ114" si="551">IF(AND(F100="３歳",G100="標準",O100&gt;0),"○","")</f>
        <v/>
      </c>
      <c r="AR100" s="98" t="str">
        <f t="shared" ref="AR100:AR114" si="552">IF(AND(F100="２歳",G100="標準",O100&gt;0),"○","")</f>
        <v/>
      </c>
      <c r="AS100" s="98" t="str">
        <f t="shared" ref="AS100:AS114" si="553">IF(AND(F100="１歳",G100="標準",O100&gt;0),"○","")</f>
        <v/>
      </c>
      <c r="AT100" s="98" t="str">
        <f t="shared" ref="AT100:AT114" si="554">IF(AND(F100="乳児",G100="標準",O100&gt;0),"○","")</f>
        <v/>
      </c>
      <c r="AU100" s="98" t="str">
        <f t="shared" ref="AU100:AU114" si="555">IF(AND(F100="５歳",G100="短時間",I100="",AE100="○",Q100=""),"○","")</f>
        <v/>
      </c>
      <c r="AV100" s="98" t="str">
        <f t="shared" ref="AV100:AV114" si="556">IF(AND(F100="４歳",G100="短時間",I100="",AE100="○",Q100=""),"○","")</f>
        <v/>
      </c>
      <c r="AW100" s="98" t="str">
        <f t="shared" ref="AW100:AW114" si="557">IF(AND(F100="３歳",G100="短時間",I100="",AE100="○",Q100=""),"○","")</f>
        <v/>
      </c>
      <c r="AX100" s="98" t="str">
        <f t="shared" ref="AX100:AX114" si="558">IF(AND(F100="２歳",G100="短時間",I100="",AE100="○",Q100=""),"○","")</f>
        <v/>
      </c>
      <c r="AY100" s="98" t="str">
        <f t="shared" ref="AY100:AY114" si="559">IF(AND(F100="１歳",G100="短時間",I100="",AE100="○",Q100=""),"○","")</f>
        <v/>
      </c>
      <c r="AZ100" s="98" t="str">
        <f t="shared" ref="AZ100:AZ114" si="560">IF(AND(F100="乳児",G100="短時間",I100="",AE100="○",Q100=""),"○","")</f>
        <v/>
      </c>
      <c r="BA100" s="98" t="str">
        <f t="shared" ref="BA100:BA114" si="561">IF(AND(F100="５歳",G100="短時間",I100="",AE100="○",Q100="○"),"○","")</f>
        <v/>
      </c>
      <c r="BB100" s="98" t="str">
        <f t="shared" ref="BB100:BB114" si="562">IF(AND(F100="４歳",G100="短時間",I100="",AE100="○",Q100="○"),"○","")</f>
        <v/>
      </c>
      <c r="BC100" s="98" t="str">
        <f t="shared" ref="BC100:BC114" si="563">IF(AND(F100="３歳",G100="短時間",I100="",AE100="○",Q100="○"),"○","")</f>
        <v/>
      </c>
      <c r="BD100" s="98" t="str">
        <f t="shared" ref="BD100:BD114" si="564">IF(AND(F100="２歳",G100="短時間",I100="",AE100="○",Q100="○"),"○","")</f>
        <v/>
      </c>
      <c r="BE100" s="98" t="str">
        <f t="shared" ref="BE100:BE114" si="565">IF(AND(F100="１歳",G100="短時間",I100="",AE100="○",Q100="○"),"○","")</f>
        <v/>
      </c>
      <c r="BF100" s="98" t="str">
        <f t="shared" ref="BF100:BF114" si="566">IF(AND(F100="乳児",G100="短時間",I100="",AE100="○",Q100="○"),"○","")</f>
        <v/>
      </c>
      <c r="BG100" s="98" t="str">
        <f t="shared" ref="BG100:BG114" si="567">IF(AND(F100="５歳",G100="短時間",I100="",O100&gt;0),"○","")</f>
        <v/>
      </c>
      <c r="BH100" s="98" t="str">
        <f t="shared" ref="BH100:BH114" si="568">IF(AND(F100="４歳",G100="短時間",I100="",O100&gt;0),"○","")</f>
        <v/>
      </c>
      <c r="BI100" s="98" t="str">
        <f t="shared" ref="BI100:BI114" si="569">IF(AND(F100="３歳",G100="短時間",I100="",O100&gt;0),"○","")</f>
        <v/>
      </c>
      <c r="BJ100" s="98" t="str">
        <f t="shared" ref="BJ100:BJ114" si="570">IF(AND(F100="２歳",G100="短時間",I100="",O100&gt;0),"○","")</f>
        <v/>
      </c>
      <c r="BK100" s="98" t="str">
        <f t="shared" ref="BK100:BK114" si="571">IF(AND(F100="１歳",G100="短時間",I100="",O100&gt;0),"○","")</f>
        <v/>
      </c>
      <c r="BL100" s="98" t="str">
        <f t="shared" ref="BL100:BL114" si="572">IF(AND(F100="乳児",G100="短時間",I100="",O100&gt;0),"○","")</f>
        <v/>
      </c>
      <c r="BM100" s="98" t="str">
        <f t="shared" ref="BM100:BM114" si="573">IF(AND(F100="５歳",I100="",AE100="○",Q100="",),"○","")</f>
        <v/>
      </c>
      <c r="BN100" s="98" t="str">
        <f t="shared" ref="BN100:BN114" si="574">IF(AND(F100="４歳",I100="",AE100="○",Q100="",),"○","")</f>
        <v/>
      </c>
      <c r="BO100" s="98" t="str">
        <f t="shared" ref="BO100:BO114" si="575">IF(AND(F100="３歳",I100="",AE100="○",Q100="",),"○","")</f>
        <v/>
      </c>
      <c r="BP100" s="98" t="str">
        <f t="shared" ref="BP100:BP114" si="576">IF(AND(F100="２歳",I100="",AE100="○",Q100="",),"○","")</f>
        <v/>
      </c>
      <c r="BQ100" s="98" t="str">
        <f t="shared" ref="BQ100:BQ114" si="577">IF(AND(F100="５歳",I100="",AE100="○",Q100="○",),"○","")</f>
        <v/>
      </c>
      <c r="BR100" s="98" t="str">
        <f t="shared" ref="BR100:BR114" si="578">IF(AND(F100="４歳",I100="",AE100="○",Q100="○",),"○","")</f>
        <v/>
      </c>
      <c r="BS100" s="98" t="str">
        <f t="shared" ref="BS100:BS114" si="579">IF(AND(F100="３歳",I100="",AE100="○",Q100="○",),"○","")</f>
        <v/>
      </c>
      <c r="BT100" s="98" t="str">
        <f t="shared" ref="BT100:BT114" si="580">IF(AND(F100="２歳",I100="",AE100="○",Q100="○",),"○","")</f>
        <v/>
      </c>
      <c r="BU100" s="98" t="str">
        <f t="shared" ref="BU100:BU114" si="581">IF(AND(F100="５歳",G100="教育",O100&gt;0),"○","")</f>
        <v/>
      </c>
      <c r="BV100" s="98" t="str">
        <f t="shared" ref="BV100:BV114" si="582">IF(AND(F100="４歳",G100="教育",O100&gt;0),"○","")</f>
        <v/>
      </c>
      <c r="BW100" s="98" t="str">
        <f t="shared" ref="BW100:BW114" si="583">IF(AND(F100="３歳",G100="教育",O100&gt;0),"○","")</f>
        <v/>
      </c>
      <c r="BX100" s="98" t="str">
        <f t="shared" ref="BX100:BX114" si="584">IF(AND(F100="２歳",G100="教育",O100&gt;0),"○","")</f>
        <v/>
      </c>
      <c r="BY100" s="98" t="str">
        <f t="shared" ref="BY100:BY114" si="585">IF(AND(F100="５歳",G100="標準",I100="分園",AE100="○",Q100=""),"○","")</f>
        <v/>
      </c>
      <c r="BZ100" s="98" t="str">
        <f t="shared" ref="BZ100:BZ114" si="586">IF(AND(F100="４歳",G100="標準",I100="分園",AE100="○",Q100=""),"○","")</f>
        <v/>
      </c>
      <c r="CA100" s="98" t="str">
        <f t="shared" ref="CA100:CA114" si="587">IF(AND(F100="３歳",G100="標準",I100="分園",AE100="○",Q100=""),"○","")</f>
        <v/>
      </c>
      <c r="CB100" s="98" t="str">
        <f t="shared" ref="CB100:CB114" si="588">IF(AND(F100="２歳",G100="標準",I100="分園",AE100="○",Q100=""),"○","")</f>
        <v/>
      </c>
      <c r="CC100" s="98" t="str">
        <f t="shared" ref="CC100:CC114" si="589">IF(AND(F100="１歳",G100="標準",I100="分園",AE100="○",Q100=""),"○","")</f>
        <v/>
      </c>
      <c r="CD100" s="98" t="str">
        <f t="shared" ref="CD100:CD114" si="590">IF(AND(F100="乳児",G100="標準",I100="分園",AE100="○",Q100=""),"○","")</f>
        <v/>
      </c>
      <c r="CE100" s="98" t="str">
        <f t="shared" ref="CE100:CE114" si="591">IF(AND(F100="５歳",G100="標準",I100="分園",AE100="○",Q100="○"),"○","")</f>
        <v/>
      </c>
      <c r="CF100" s="98" t="str">
        <f t="shared" ref="CF100:CF114" si="592">IF(AND(F100="４歳",G100="標準",I100="分園",AE100="○",Q100="○"),"○","")</f>
        <v/>
      </c>
      <c r="CG100" s="98" t="str">
        <f t="shared" ref="CG100:CG114" si="593">IF(AND(F100="３歳",G100="標準",I100="分園",AE100="○",Q100="○"),"○","")</f>
        <v/>
      </c>
      <c r="CH100" s="98" t="str">
        <f t="shared" ref="CH100:CH119" si="594">IF(AND(F1476="５歳",G100="教育",I100="分園",O100&gt;0),"○","")</f>
        <v/>
      </c>
      <c r="CI100" s="98" t="str">
        <f t="shared" ref="CI100:CI119" si="595">IF(AND(F1476="４歳",G100="教育",I100="分園",O100&gt;0),"○","")</f>
        <v/>
      </c>
      <c r="CJ100" s="98" t="str">
        <f t="shared" ref="CJ100:CJ119" si="596">IF(AND(F1476="３歳",G100="教育",I100="分園",O100&gt;0),"○","")</f>
        <v/>
      </c>
      <c r="CK100" s="98" t="str">
        <f t="shared" ref="CK100:CK119" si="597">IF(AND(F1476="２歳",G100="教育",I100="分園",O100&gt;0),"○","")</f>
        <v/>
      </c>
      <c r="CL100" s="98" t="str">
        <f t="shared" ref="CL100:CL119" si="598">IF(AND(F1476="１歳",G100="教育",I100="分園",O100&gt;0),"○","")</f>
        <v/>
      </c>
      <c r="CM100" s="98" t="str">
        <f t="shared" ref="CM100:CM119" si="599">IF(AND(F1476="乳児",G100="教育",I100="分園",O100&gt;0),"○","")</f>
        <v/>
      </c>
      <c r="CN100" s="98" t="str">
        <f t="shared" ref="CN100:CN114" si="600">IF(AND(F100="５歳",G100="短時間",I100="分園",AE100="○",Q100=""),"○","")</f>
        <v/>
      </c>
      <c r="CO100" s="98" t="str">
        <f t="shared" ref="CO100:CO114" si="601">IF(AND(F100="４歳",G100="短時間",I100="分園",AE100="○",Q100=""),"○","")</f>
        <v/>
      </c>
      <c r="CP100" s="98" t="str">
        <f t="shared" ref="CP100:CP114" si="602">IF(AND(F100="３歳",G100="短時間",I100="分園",AE100="○",Q100=""),"○","")</f>
        <v/>
      </c>
      <c r="CQ100" s="98" t="str">
        <f t="shared" ref="CQ100:CQ114" si="603">IF(AND(F100="２歳",G100="短時間",I100="分園",AE100="○",Q100=""),"○","")</f>
        <v/>
      </c>
      <c r="CR100" s="98" t="str">
        <f t="shared" ref="CR100:CR114" si="604">IF(AND(F100="１歳",G100="短時間",I100="分園",AE100="○",Q100=""),"○","")</f>
        <v/>
      </c>
      <c r="CS100" s="98" t="str">
        <f t="shared" ref="CS100:CS114" si="605">IF(AND(F100="乳児",G100="短時間",I100="分園",AE100="○",Q100=""),"○","")</f>
        <v/>
      </c>
      <c r="CT100" s="98" t="str">
        <f t="shared" ref="CT100:CT114" si="606">IF(AND(F100="５歳",G100="短時間",I100="分園",AE100="○",Q100="○"),"○","")</f>
        <v/>
      </c>
      <c r="CU100" s="98" t="str">
        <f t="shared" ref="CU100:CU114" si="607">IF(AND(F100="４歳",G100="短時間",I100="分園",AE100="○",Q100="○"),"○","")</f>
        <v/>
      </c>
      <c r="CV100" s="98" t="str">
        <f t="shared" ref="CV100:CV114" si="608">IF(AND(F100="３歳",G100="短時間",I100="分園",AE100="○",Q100="○"),"○","")</f>
        <v/>
      </c>
      <c r="CW100" s="98" t="str">
        <f t="shared" ref="CW100:CW114" si="609">IF(AND(F100="５歳",G100="短時間",I100="分園",O100&gt;0),"○","")</f>
        <v/>
      </c>
      <c r="CX100" s="98" t="str">
        <f t="shared" ref="CX100:CX114" si="610">IF(AND(F100="４歳",G100="短時間",I100="分園",O100&gt;0),"○","")</f>
        <v/>
      </c>
      <c r="CY100" s="98" t="str">
        <f t="shared" ref="CY100:CY114" si="611">IF(AND(F100="３歳",G100="短時間",I100="分園",O100&gt;0),"○","")</f>
        <v/>
      </c>
      <c r="CZ100" s="98" t="str">
        <f t="shared" ref="CZ100:CZ114" si="612">IF(AND(F100="２歳",G100="短時間",I100="分園",O100&gt;0),"○","")</f>
        <v/>
      </c>
      <c r="DA100" s="98" t="str">
        <f t="shared" ref="DA100:DA114" si="613">IF(AND(F100="１歳",G100="短時間",I100="分園",O100&gt;0),"○","")</f>
        <v/>
      </c>
      <c r="DB100" s="98" t="str">
        <f t="shared" ref="DB100:DB114" si="614">IF(AND(F100="乳児",G100="短時間",I100="分園",O100&gt;0),"○","")</f>
        <v/>
      </c>
      <c r="DC100" s="98" t="str">
        <f t="shared" ref="DC100:DC114" si="615">IF(AND(F100="５歳",G100="教育",I100="分園",AE100="○",Q100="",),"○","")</f>
        <v/>
      </c>
      <c r="DD100" s="98" t="str">
        <f t="shared" ref="DD100:DD114" si="616">IF(AND(F100="４歳",G100="教育",I100="分園",AE100="○",Q100="",),"○","")</f>
        <v/>
      </c>
      <c r="DE100" s="98" t="str">
        <f t="shared" ref="DE100:DE114" si="617">IF(AND(F100="３歳",G100="教育",I100="分園",AE100="○",Q100="",),"○","")</f>
        <v/>
      </c>
      <c r="DF100" s="98" t="str">
        <f t="shared" ref="DF100:DF114" si="618">IF(AND(F100="２歳",G100="教育",I100="分園",AE100="○",Q100="",),"○","")</f>
        <v/>
      </c>
      <c r="DG100" s="98" t="str">
        <f t="shared" ref="DG100:DG114" si="619">IF(AND(F100="５歳",G100="教育",I100="分園",AE100="○",Q100="○",),"○","")</f>
        <v/>
      </c>
      <c r="DH100" s="98" t="str">
        <f t="shared" ref="DH100:DH114" si="620">IF(AND(F100="４歳",G100="教育",I100="分園",AE100="○",Q100="○",),"○","")</f>
        <v/>
      </c>
      <c r="DI100" s="98" t="str">
        <f t="shared" ref="DI100:DI114" si="621">IF(AND(F100="３歳",G100="教育",I100="分園",AE100="○",Q100="○",),"○","")</f>
        <v/>
      </c>
      <c r="DJ100" s="98" t="str">
        <f t="shared" ref="DJ100:DJ114" si="622">IF(AND(F100="２歳",G100="教育",I100="分園",AE100="○",Q100="○",),"○","")</f>
        <v/>
      </c>
      <c r="DK100" s="98" t="str">
        <f t="shared" ref="DK100:DK114" si="623">IF(AND(F100="５歳",G100="教育",I100="分園",O100&gt;0),"○","")</f>
        <v/>
      </c>
      <c r="DL100" s="98" t="str">
        <f t="shared" ref="DL100:DL114" si="624">IF(AND(F100="４歳",G100="教育",I100="分園",O100&gt;0),"○","")</f>
        <v/>
      </c>
      <c r="DM100" s="98" t="str">
        <f t="shared" ref="DM100:DM114" si="625">IF(AND(F100="３歳",G100="教育",I100="分園",O100&gt;0),"○","")</f>
        <v/>
      </c>
      <c r="DN100" s="98" t="str">
        <f t="shared" ref="DN100:DN114" si="626">IF(AND(F100="２歳",G100="教育",I100="分園",O100&gt;0),"○","")</f>
        <v/>
      </c>
    </row>
    <row r="101" spans="1:118" ht="13.5" customHeight="1">
      <c r="A101" s="1397">
        <f t="shared" si="354"/>
        <v>92</v>
      </c>
      <c r="B101" s="1398"/>
      <c r="C101" s="1399"/>
      <c r="D101" s="1400"/>
      <c r="E101" s="1401"/>
      <c r="F101" s="427"/>
      <c r="G101" s="1395"/>
      <c r="H101" s="1396"/>
      <c r="I101" s="1395"/>
      <c r="J101" s="1396"/>
      <c r="K101" s="1399"/>
      <c r="L101" s="1401"/>
      <c r="M101" s="1399"/>
      <c r="N101" s="1401"/>
      <c r="O101" s="1406"/>
      <c r="P101" s="1407"/>
      <c r="Q101" s="1399"/>
      <c r="R101" s="1401"/>
      <c r="S101" s="1402"/>
      <c r="T101" s="1403"/>
      <c r="U101" s="1404" t="str">
        <f t="shared" si="352"/>
        <v/>
      </c>
      <c r="V101" s="1405"/>
      <c r="W101" s="1405"/>
      <c r="X101" s="1405"/>
      <c r="Y101" s="1405"/>
      <c r="Z101" s="1405"/>
      <c r="AA101" s="98" t="str">
        <f t="shared" si="536"/>
        <v/>
      </c>
      <c r="AB101" s="94" t="str">
        <f t="shared" si="537"/>
        <v/>
      </c>
      <c r="AC101" s="94" t="str">
        <f t="shared" si="538"/>
        <v/>
      </c>
      <c r="AD101" s="94" t="str">
        <f t="shared" si="539"/>
        <v/>
      </c>
      <c r="AE101" s="98" t="str">
        <f t="shared" si="353"/>
        <v>○</v>
      </c>
      <c r="AF101" s="98" t="str">
        <f t="shared" si="540"/>
        <v/>
      </c>
      <c r="AG101" s="98" t="str">
        <f t="shared" si="541"/>
        <v/>
      </c>
      <c r="AH101" s="98" t="str">
        <f t="shared" si="542"/>
        <v/>
      </c>
      <c r="AI101" s="98" t="str">
        <f t="shared" si="543"/>
        <v/>
      </c>
      <c r="AJ101" s="98" t="str">
        <f t="shared" si="544"/>
        <v/>
      </c>
      <c r="AK101" s="98" t="str">
        <f t="shared" si="545"/>
        <v/>
      </c>
      <c r="AL101" s="98" t="str">
        <f t="shared" si="546"/>
        <v/>
      </c>
      <c r="AM101" s="98" t="str">
        <f t="shared" si="547"/>
        <v/>
      </c>
      <c r="AN101" s="98" t="str">
        <f t="shared" si="548"/>
        <v/>
      </c>
      <c r="AO101" s="98" t="str">
        <f t="shared" si="549"/>
        <v/>
      </c>
      <c r="AP101" s="98" t="str">
        <f t="shared" si="550"/>
        <v/>
      </c>
      <c r="AQ101" s="98" t="str">
        <f t="shared" si="551"/>
        <v/>
      </c>
      <c r="AR101" s="98" t="str">
        <f t="shared" si="552"/>
        <v/>
      </c>
      <c r="AS101" s="98" t="str">
        <f t="shared" si="553"/>
        <v/>
      </c>
      <c r="AT101" s="98" t="str">
        <f t="shared" si="554"/>
        <v/>
      </c>
      <c r="AU101" s="98" t="str">
        <f t="shared" si="555"/>
        <v/>
      </c>
      <c r="AV101" s="98" t="str">
        <f t="shared" si="556"/>
        <v/>
      </c>
      <c r="AW101" s="98" t="str">
        <f t="shared" si="557"/>
        <v/>
      </c>
      <c r="AX101" s="98" t="str">
        <f t="shared" si="558"/>
        <v/>
      </c>
      <c r="AY101" s="98" t="str">
        <f t="shared" si="559"/>
        <v/>
      </c>
      <c r="AZ101" s="98" t="str">
        <f t="shared" si="560"/>
        <v/>
      </c>
      <c r="BA101" s="98" t="str">
        <f t="shared" si="561"/>
        <v/>
      </c>
      <c r="BB101" s="98" t="str">
        <f t="shared" si="562"/>
        <v/>
      </c>
      <c r="BC101" s="98" t="str">
        <f t="shared" si="563"/>
        <v/>
      </c>
      <c r="BD101" s="98" t="str">
        <f t="shared" si="564"/>
        <v/>
      </c>
      <c r="BE101" s="98" t="str">
        <f t="shared" si="565"/>
        <v/>
      </c>
      <c r="BF101" s="98" t="str">
        <f t="shared" si="566"/>
        <v/>
      </c>
      <c r="BG101" s="98" t="str">
        <f t="shared" si="567"/>
        <v/>
      </c>
      <c r="BH101" s="98" t="str">
        <f t="shared" si="568"/>
        <v/>
      </c>
      <c r="BI101" s="98" t="str">
        <f t="shared" si="569"/>
        <v/>
      </c>
      <c r="BJ101" s="98" t="str">
        <f t="shared" si="570"/>
        <v/>
      </c>
      <c r="BK101" s="98" t="str">
        <f t="shared" si="571"/>
        <v/>
      </c>
      <c r="BL101" s="98" t="str">
        <f t="shared" si="572"/>
        <v/>
      </c>
      <c r="BM101" s="98" t="str">
        <f t="shared" si="573"/>
        <v/>
      </c>
      <c r="BN101" s="98" t="str">
        <f t="shared" si="574"/>
        <v/>
      </c>
      <c r="BO101" s="98" t="str">
        <f t="shared" si="575"/>
        <v/>
      </c>
      <c r="BP101" s="98" t="str">
        <f t="shared" si="576"/>
        <v/>
      </c>
      <c r="BQ101" s="98" t="str">
        <f t="shared" si="577"/>
        <v/>
      </c>
      <c r="BR101" s="98" t="str">
        <f t="shared" si="578"/>
        <v/>
      </c>
      <c r="BS101" s="98" t="str">
        <f t="shared" si="579"/>
        <v/>
      </c>
      <c r="BT101" s="98" t="str">
        <f t="shared" si="580"/>
        <v/>
      </c>
      <c r="BU101" s="98" t="str">
        <f t="shared" si="581"/>
        <v/>
      </c>
      <c r="BV101" s="98" t="str">
        <f t="shared" si="582"/>
        <v/>
      </c>
      <c r="BW101" s="98" t="str">
        <f t="shared" si="583"/>
        <v/>
      </c>
      <c r="BX101" s="98" t="str">
        <f t="shared" si="584"/>
        <v/>
      </c>
      <c r="BY101" s="98" t="str">
        <f t="shared" si="585"/>
        <v/>
      </c>
      <c r="BZ101" s="98" t="str">
        <f t="shared" si="586"/>
        <v/>
      </c>
      <c r="CA101" s="98" t="str">
        <f t="shared" si="587"/>
        <v/>
      </c>
      <c r="CB101" s="98" t="str">
        <f t="shared" si="588"/>
        <v/>
      </c>
      <c r="CC101" s="98" t="str">
        <f t="shared" si="589"/>
        <v/>
      </c>
      <c r="CD101" s="98" t="str">
        <f t="shared" si="590"/>
        <v/>
      </c>
      <c r="CE101" s="98" t="str">
        <f t="shared" si="591"/>
        <v/>
      </c>
      <c r="CF101" s="98" t="str">
        <f t="shared" si="592"/>
        <v/>
      </c>
      <c r="CG101" s="98" t="str">
        <f t="shared" si="593"/>
        <v/>
      </c>
      <c r="CH101" s="98" t="str">
        <f t="shared" si="594"/>
        <v/>
      </c>
      <c r="CI101" s="98" t="str">
        <f t="shared" si="595"/>
        <v/>
      </c>
      <c r="CJ101" s="98" t="str">
        <f t="shared" si="596"/>
        <v/>
      </c>
      <c r="CK101" s="98" t="str">
        <f t="shared" si="597"/>
        <v/>
      </c>
      <c r="CL101" s="98" t="str">
        <f t="shared" si="598"/>
        <v/>
      </c>
      <c r="CM101" s="98" t="str">
        <f t="shared" si="599"/>
        <v/>
      </c>
      <c r="CN101" s="98" t="str">
        <f t="shared" si="600"/>
        <v/>
      </c>
      <c r="CO101" s="98" t="str">
        <f t="shared" si="601"/>
        <v/>
      </c>
      <c r="CP101" s="98" t="str">
        <f t="shared" si="602"/>
        <v/>
      </c>
      <c r="CQ101" s="98" t="str">
        <f t="shared" si="603"/>
        <v/>
      </c>
      <c r="CR101" s="98" t="str">
        <f t="shared" si="604"/>
        <v/>
      </c>
      <c r="CS101" s="98" t="str">
        <f t="shared" si="605"/>
        <v/>
      </c>
      <c r="CT101" s="98" t="str">
        <f t="shared" si="606"/>
        <v/>
      </c>
      <c r="CU101" s="98" t="str">
        <f t="shared" si="607"/>
        <v/>
      </c>
      <c r="CV101" s="98" t="str">
        <f t="shared" si="608"/>
        <v/>
      </c>
      <c r="CW101" s="98" t="str">
        <f t="shared" si="609"/>
        <v/>
      </c>
      <c r="CX101" s="98" t="str">
        <f t="shared" si="610"/>
        <v/>
      </c>
      <c r="CY101" s="98" t="str">
        <f t="shared" si="611"/>
        <v/>
      </c>
      <c r="CZ101" s="98" t="str">
        <f t="shared" si="612"/>
        <v/>
      </c>
      <c r="DA101" s="98" t="str">
        <f t="shared" si="613"/>
        <v/>
      </c>
      <c r="DB101" s="98" t="str">
        <f t="shared" si="614"/>
        <v/>
      </c>
      <c r="DC101" s="98" t="str">
        <f t="shared" si="615"/>
        <v/>
      </c>
      <c r="DD101" s="98" t="str">
        <f t="shared" si="616"/>
        <v/>
      </c>
      <c r="DE101" s="98" t="str">
        <f t="shared" si="617"/>
        <v/>
      </c>
      <c r="DF101" s="98" t="str">
        <f t="shared" si="618"/>
        <v/>
      </c>
      <c r="DG101" s="98" t="str">
        <f t="shared" si="619"/>
        <v/>
      </c>
      <c r="DH101" s="98" t="str">
        <f t="shared" si="620"/>
        <v/>
      </c>
      <c r="DI101" s="98" t="str">
        <f t="shared" si="621"/>
        <v/>
      </c>
      <c r="DJ101" s="98" t="str">
        <f t="shared" si="622"/>
        <v/>
      </c>
      <c r="DK101" s="98" t="str">
        <f t="shared" si="623"/>
        <v/>
      </c>
      <c r="DL101" s="98" t="str">
        <f t="shared" si="624"/>
        <v/>
      </c>
      <c r="DM101" s="98" t="str">
        <f t="shared" si="625"/>
        <v/>
      </c>
      <c r="DN101" s="98" t="str">
        <f t="shared" si="626"/>
        <v/>
      </c>
    </row>
    <row r="102" spans="1:118" ht="13.5" customHeight="1">
      <c r="A102" s="1397">
        <f t="shared" si="354"/>
        <v>93</v>
      </c>
      <c r="B102" s="1398"/>
      <c r="C102" s="1399"/>
      <c r="D102" s="1400"/>
      <c r="E102" s="1401"/>
      <c r="F102" s="427"/>
      <c r="G102" s="1395"/>
      <c r="H102" s="1396"/>
      <c r="I102" s="1395"/>
      <c r="J102" s="1396"/>
      <c r="K102" s="1399"/>
      <c r="L102" s="1401"/>
      <c r="M102" s="1399"/>
      <c r="N102" s="1401"/>
      <c r="O102" s="1406"/>
      <c r="P102" s="1407"/>
      <c r="Q102" s="1399"/>
      <c r="R102" s="1401"/>
      <c r="S102" s="1402"/>
      <c r="T102" s="1403"/>
      <c r="U102" s="1404" t="str">
        <f t="shared" si="352"/>
        <v/>
      </c>
      <c r="V102" s="1405"/>
      <c r="W102" s="1405"/>
      <c r="X102" s="1405"/>
      <c r="Y102" s="1405"/>
      <c r="Z102" s="1405"/>
      <c r="AA102" s="98" t="str">
        <f t="shared" si="536"/>
        <v/>
      </c>
      <c r="AB102" s="94" t="str">
        <f t="shared" si="537"/>
        <v/>
      </c>
      <c r="AC102" s="94" t="str">
        <f t="shared" si="538"/>
        <v/>
      </c>
      <c r="AD102" s="94" t="str">
        <f t="shared" si="539"/>
        <v/>
      </c>
      <c r="AE102" s="98" t="str">
        <f t="shared" si="353"/>
        <v>○</v>
      </c>
      <c r="AF102" s="98" t="str">
        <f t="shared" si="540"/>
        <v/>
      </c>
      <c r="AG102" s="98" t="str">
        <f t="shared" si="541"/>
        <v/>
      </c>
      <c r="AH102" s="98" t="str">
        <f t="shared" si="542"/>
        <v/>
      </c>
      <c r="AI102" s="98" t="str">
        <f t="shared" si="543"/>
        <v/>
      </c>
      <c r="AJ102" s="98" t="str">
        <f t="shared" si="544"/>
        <v/>
      </c>
      <c r="AK102" s="98" t="str">
        <f t="shared" si="545"/>
        <v/>
      </c>
      <c r="AL102" s="98" t="str">
        <f t="shared" si="546"/>
        <v/>
      </c>
      <c r="AM102" s="98" t="str">
        <f t="shared" si="547"/>
        <v/>
      </c>
      <c r="AN102" s="98" t="str">
        <f t="shared" si="548"/>
        <v/>
      </c>
      <c r="AO102" s="98" t="str">
        <f t="shared" si="549"/>
        <v/>
      </c>
      <c r="AP102" s="98" t="str">
        <f t="shared" si="550"/>
        <v/>
      </c>
      <c r="AQ102" s="98" t="str">
        <f t="shared" si="551"/>
        <v/>
      </c>
      <c r="AR102" s="98" t="str">
        <f t="shared" si="552"/>
        <v/>
      </c>
      <c r="AS102" s="98" t="str">
        <f t="shared" si="553"/>
        <v/>
      </c>
      <c r="AT102" s="98" t="str">
        <f t="shared" si="554"/>
        <v/>
      </c>
      <c r="AU102" s="98" t="str">
        <f t="shared" si="555"/>
        <v/>
      </c>
      <c r="AV102" s="98" t="str">
        <f t="shared" si="556"/>
        <v/>
      </c>
      <c r="AW102" s="98" t="str">
        <f t="shared" si="557"/>
        <v/>
      </c>
      <c r="AX102" s="98" t="str">
        <f t="shared" si="558"/>
        <v/>
      </c>
      <c r="AY102" s="98" t="str">
        <f t="shared" si="559"/>
        <v/>
      </c>
      <c r="AZ102" s="98" t="str">
        <f t="shared" si="560"/>
        <v/>
      </c>
      <c r="BA102" s="98" t="str">
        <f t="shared" si="561"/>
        <v/>
      </c>
      <c r="BB102" s="98" t="str">
        <f t="shared" si="562"/>
        <v/>
      </c>
      <c r="BC102" s="98" t="str">
        <f t="shared" si="563"/>
        <v/>
      </c>
      <c r="BD102" s="98" t="str">
        <f t="shared" si="564"/>
        <v/>
      </c>
      <c r="BE102" s="98" t="str">
        <f t="shared" si="565"/>
        <v/>
      </c>
      <c r="BF102" s="98" t="str">
        <f t="shared" si="566"/>
        <v/>
      </c>
      <c r="BG102" s="98" t="str">
        <f t="shared" si="567"/>
        <v/>
      </c>
      <c r="BH102" s="98" t="str">
        <f t="shared" si="568"/>
        <v/>
      </c>
      <c r="BI102" s="98" t="str">
        <f t="shared" si="569"/>
        <v/>
      </c>
      <c r="BJ102" s="98" t="str">
        <f t="shared" si="570"/>
        <v/>
      </c>
      <c r="BK102" s="98" t="str">
        <f t="shared" si="571"/>
        <v/>
      </c>
      <c r="BL102" s="98" t="str">
        <f t="shared" si="572"/>
        <v/>
      </c>
      <c r="BM102" s="98" t="str">
        <f t="shared" si="573"/>
        <v/>
      </c>
      <c r="BN102" s="98" t="str">
        <f t="shared" si="574"/>
        <v/>
      </c>
      <c r="BO102" s="98" t="str">
        <f t="shared" si="575"/>
        <v/>
      </c>
      <c r="BP102" s="98" t="str">
        <f t="shared" si="576"/>
        <v/>
      </c>
      <c r="BQ102" s="98" t="str">
        <f t="shared" si="577"/>
        <v/>
      </c>
      <c r="BR102" s="98" t="str">
        <f t="shared" si="578"/>
        <v/>
      </c>
      <c r="BS102" s="98" t="str">
        <f t="shared" si="579"/>
        <v/>
      </c>
      <c r="BT102" s="98" t="str">
        <f t="shared" si="580"/>
        <v/>
      </c>
      <c r="BU102" s="98" t="str">
        <f t="shared" si="581"/>
        <v/>
      </c>
      <c r="BV102" s="98" t="str">
        <f t="shared" si="582"/>
        <v/>
      </c>
      <c r="BW102" s="98" t="str">
        <f t="shared" si="583"/>
        <v/>
      </c>
      <c r="BX102" s="98" t="str">
        <f t="shared" si="584"/>
        <v/>
      </c>
      <c r="BY102" s="98" t="str">
        <f t="shared" si="585"/>
        <v/>
      </c>
      <c r="BZ102" s="98" t="str">
        <f t="shared" si="586"/>
        <v/>
      </c>
      <c r="CA102" s="98" t="str">
        <f t="shared" si="587"/>
        <v/>
      </c>
      <c r="CB102" s="98" t="str">
        <f t="shared" si="588"/>
        <v/>
      </c>
      <c r="CC102" s="98" t="str">
        <f t="shared" si="589"/>
        <v/>
      </c>
      <c r="CD102" s="98" t="str">
        <f t="shared" si="590"/>
        <v/>
      </c>
      <c r="CE102" s="98" t="str">
        <f t="shared" si="591"/>
        <v/>
      </c>
      <c r="CF102" s="98" t="str">
        <f t="shared" si="592"/>
        <v/>
      </c>
      <c r="CG102" s="98" t="str">
        <f t="shared" si="593"/>
        <v/>
      </c>
      <c r="CH102" s="98" t="str">
        <f t="shared" si="594"/>
        <v/>
      </c>
      <c r="CI102" s="98" t="str">
        <f t="shared" si="595"/>
        <v/>
      </c>
      <c r="CJ102" s="98" t="str">
        <f t="shared" si="596"/>
        <v/>
      </c>
      <c r="CK102" s="98" t="str">
        <f t="shared" si="597"/>
        <v/>
      </c>
      <c r="CL102" s="98" t="str">
        <f t="shared" si="598"/>
        <v/>
      </c>
      <c r="CM102" s="98" t="str">
        <f t="shared" si="599"/>
        <v/>
      </c>
      <c r="CN102" s="98" t="str">
        <f t="shared" si="600"/>
        <v/>
      </c>
      <c r="CO102" s="98" t="str">
        <f t="shared" si="601"/>
        <v/>
      </c>
      <c r="CP102" s="98" t="str">
        <f t="shared" si="602"/>
        <v/>
      </c>
      <c r="CQ102" s="98" t="str">
        <f t="shared" si="603"/>
        <v/>
      </c>
      <c r="CR102" s="98" t="str">
        <f t="shared" si="604"/>
        <v/>
      </c>
      <c r="CS102" s="98" t="str">
        <f t="shared" si="605"/>
        <v/>
      </c>
      <c r="CT102" s="98" t="str">
        <f t="shared" si="606"/>
        <v/>
      </c>
      <c r="CU102" s="98" t="str">
        <f t="shared" si="607"/>
        <v/>
      </c>
      <c r="CV102" s="98" t="str">
        <f t="shared" si="608"/>
        <v/>
      </c>
      <c r="CW102" s="98" t="str">
        <f t="shared" si="609"/>
        <v/>
      </c>
      <c r="CX102" s="98" t="str">
        <f t="shared" si="610"/>
        <v/>
      </c>
      <c r="CY102" s="98" t="str">
        <f t="shared" si="611"/>
        <v/>
      </c>
      <c r="CZ102" s="98" t="str">
        <f t="shared" si="612"/>
        <v/>
      </c>
      <c r="DA102" s="98" t="str">
        <f t="shared" si="613"/>
        <v/>
      </c>
      <c r="DB102" s="98" t="str">
        <f t="shared" si="614"/>
        <v/>
      </c>
      <c r="DC102" s="98" t="str">
        <f t="shared" si="615"/>
        <v/>
      </c>
      <c r="DD102" s="98" t="str">
        <f t="shared" si="616"/>
        <v/>
      </c>
      <c r="DE102" s="98" t="str">
        <f t="shared" si="617"/>
        <v/>
      </c>
      <c r="DF102" s="98" t="str">
        <f t="shared" si="618"/>
        <v/>
      </c>
      <c r="DG102" s="98" t="str">
        <f t="shared" si="619"/>
        <v/>
      </c>
      <c r="DH102" s="98" t="str">
        <f t="shared" si="620"/>
        <v/>
      </c>
      <c r="DI102" s="98" t="str">
        <f t="shared" si="621"/>
        <v/>
      </c>
      <c r="DJ102" s="98" t="str">
        <f t="shared" si="622"/>
        <v/>
      </c>
      <c r="DK102" s="98" t="str">
        <f t="shared" si="623"/>
        <v/>
      </c>
      <c r="DL102" s="98" t="str">
        <f t="shared" si="624"/>
        <v/>
      </c>
      <c r="DM102" s="98" t="str">
        <f t="shared" si="625"/>
        <v/>
      </c>
      <c r="DN102" s="98" t="str">
        <f t="shared" si="626"/>
        <v/>
      </c>
    </row>
    <row r="103" spans="1:118" ht="13.5" customHeight="1">
      <c r="A103" s="1397">
        <f t="shared" si="354"/>
        <v>94</v>
      </c>
      <c r="B103" s="1398"/>
      <c r="C103" s="1399"/>
      <c r="D103" s="1400"/>
      <c r="E103" s="1401"/>
      <c r="F103" s="427"/>
      <c r="G103" s="1395"/>
      <c r="H103" s="1396"/>
      <c r="I103" s="1395"/>
      <c r="J103" s="1396"/>
      <c r="K103" s="1399"/>
      <c r="L103" s="1401"/>
      <c r="M103" s="1399"/>
      <c r="N103" s="1401"/>
      <c r="O103" s="1406"/>
      <c r="P103" s="1407"/>
      <c r="Q103" s="1399"/>
      <c r="R103" s="1401"/>
      <c r="S103" s="1402"/>
      <c r="T103" s="1403"/>
      <c r="U103" s="1404" t="str">
        <f t="shared" si="352"/>
        <v/>
      </c>
      <c r="V103" s="1405"/>
      <c r="W103" s="1405"/>
      <c r="X103" s="1405"/>
      <c r="Y103" s="1405"/>
      <c r="Z103" s="1405"/>
      <c r="AA103" s="98" t="str">
        <f t="shared" si="536"/>
        <v/>
      </c>
      <c r="AB103" s="94" t="str">
        <f t="shared" si="537"/>
        <v/>
      </c>
      <c r="AC103" s="94" t="str">
        <f t="shared" si="538"/>
        <v/>
      </c>
      <c r="AD103" s="94" t="str">
        <f t="shared" si="539"/>
        <v/>
      </c>
      <c r="AE103" s="98" t="str">
        <f t="shared" si="353"/>
        <v>○</v>
      </c>
      <c r="AF103" s="98" t="str">
        <f t="shared" si="540"/>
        <v/>
      </c>
      <c r="AG103" s="98" t="str">
        <f t="shared" si="541"/>
        <v/>
      </c>
      <c r="AH103" s="98" t="str">
        <f t="shared" si="542"/>
        <v/>
      </c>
      <c r="AI103" s="98" t="str">
        <f t="shared" si="543"/>
        <v/>
      </c>
      <c r="AJ103" s="98" t="str">
        <f t="shared" si="544"/>
        <v/>
      </c>
      <c r="AK103" s="98" t="str">
        <f t="shared" si="545"/>
        <v/>
      </c>
      <c r="AL103" s="98" t="str">
        <f t="shared" si="546"/>
        <v/>
      </c>
      <c r="AM103" s="98" t="str">
        <f t="shared" si="547"/>
        <v/>
      </c>
      <c r="AN103" s="98" t="str">
        <f t="shared" si="548"/>
        <v/>
      </c>
      <c r="AO103" s="98" t="str">
        <f t="shared" si="549"/>
        <v/>
      </c>
      <c r="AP103" s="98" t="str">
        <f t="shared" si="550"/>
        <v/>
      </c>
      <c r="AQ103" s="98" t="str">
        <f t="shared" si="551"/>
        <v/>
      </c>
      <c r="AR103" s="98" t="str">
        <f t="shared" si="552"/>
        <v/>
      </c>
      <c r="AS103" s="98" t="str">
        <f t="shared" si="553"/>
        <v/>
      </c>
      <c r="AT103" s="98" t="str">
        <f t="shared" si="554"/>
        <v/>
      </c>
      <c r="AU103" s="98" t="str">
        <f t="shared" si="555"/>
        <v/>
      </c>
      <c r="AV103" s="98" t="str">
        <f t="shared" si="556"/>
        <v/>
      </c>
      <c r="AW103" s="98" t="str">
        <f t="shared" si="557"/>
        <v/>
      </c>
      <c r="AX103" s="98" t="str">
        <f t="shared" si="558"/>
        <v/>
      </c>
      <c r="AY103" s="98" t="str">
        <f t="shared" si="559"/>
        <v/>
      </c>
      <c r="AZ103" s="98" t="str">
        <f t="shared" si="560"/>
        <v/>
      </c>
      <c r="BA103" s="98" t="str">
        <f t="shared" si="561"/>
        <v/>
      </c>
      <c r="BB103" s="98" t="str">
        <f t="shared" si="562"/>
        <v/>
      </c>
      <c r="BC103" s="98" t="str">
        <f t="shared" si="563"/>
        <v/>
      </c>
      <c r="BD103" s="98" t="str">
        <f t="shared" si="564"/>
        <v/>
      </c>
      <c r="BE103" s="98" t="str">
        <f t="shared" si="565"/>
        <v/>
      </c>
      <c r="BF103" s="98" t="str">
        <f t="shared" si="566"/>
        <v/>
      </c>
      <c r="BG103" s="98" t="str">
        <f t="shared" si="567"/>
        <v/>
      </c>
      <c r="BH103" s="98" t="str">
        <f t="shared" si="568"/>
        <v/>
      </c>
      <c r="BI103" s="98" t="str">
        <f t="shared" si="569"/>
        <v/>
      </c>
      <c r="BJ103" s="98" t="str">
        <f t="shared" si="570"/>
        <v/>
      </c>
      <c r="BK103" s="98" t="str">
        <f t="shared" si="571"/>
        <v/>
      </c>
      <c r="BL103" s="98" t="str">
        <f t="shared" si="572"/>
        <v/>
      </c>
      <c r="BM103" s="98" t="str">
        <f t="shared" si="573"/>
        <v/>
      </c>
      <c r="BN103" s="98" t="str">
        <f t="shared" si="574"/>
        <v/>
      </c>
      <c r="BO103" s="98" t="str">
        <f t="shared" si="575"/>
        <v/>
      </c>
      <c r="BP103" s="98" t="str">
        <f t="shared" si="576"/>
        <v/>
      </c>
      <c r="BQ103" s="98" t="str">
        <f t="shared" si="577"/>
        <v/>
      </c>
      <c r="BR103" s="98" t="str">
        <f t="shared" si="578"/>
        <v/>
      </c>
      <c r="BS103" s="98" t="str">
        <f t="shared" si="579"/>
        <v/>
      </c>
      <c r="BT103" s="98" t="str">
        <f t="shared" si="580"/>
        <v/>
      </c>
      <c r="BU103" s="98" t="str">
        <f t="shared" si="581"/>
        <v/>
      </c>
      <c r="BV103" s="98" t="str">
        <f t="shared" si="582"/>
        <v/>
      </c>
      <c r="BW103" s="98" t="str">
        <f t="shared" si="583"/>
        <v/>
      </c>
      <c r="BX103" s="98" t="str">
        <f t="shared" si="584"/>
        <v/>
      </c>
      <c r="BY103" s="98" t="str">
        <f t="shared" si="585"/>
        <v/>
      </c>
      <c r="BZ103" s="98" t="str">
        <f t="shared" si="586"/>
        <v/>
      </c>
      <c r="CA103" s="98" t="str">
        <f t="shared" si="587"/>
        <v/>
      </c>
      <c r="CB103" s="98" t="str">
        <f t="shared" si="588"/>
        <v/>
      </c>
      <c r="CC103" s="98" t="str">
        <f t="shared" si="589"/>
        <v/>
      </c>
      <c r="CD103" s="98" t="str">
        <f t="shared" si="590"/>
        <v/>
      </c>
      <c r="CE103" s="98" t="str">
        <f t="shared" si="591"/>
        <v/>
      </c>
      <c r="CF103" s="98" t="str">
        <f t="shared" si="592"/>
        <v/>
      </c>
      <c r="CG103" s="98" t="str">
        <f t="shared" si="593"/>
        <v/>
      </c>
      <c r="CH103" s="98" t="str">
        <f t="shared" si="594"/>
        <v/>
      </c>
      <c r="CI103" s="98" t="str">
        <f t="shared" si="595"/>
        <v/>
      </c>
      <c r="CJ103" s="98" t="str">
        <f t="shared" si="596"/>
        <v/>
      </c>
      <c r="CK103" s="98" t="str">
        <f t="shared" si="597"/>
        <v/>
      </c>
      <c r="CL103" s="98" t="str">
        <f t="shared" si="598"/>
        <v/>
      </c>
      <c r="CM103" s="98" t="str">
        <f t="shared" si="599"/>
        <v/>
      </c>
      <c r="CN103" s="98" t="str">
        <f t="shared" si="600"/>
        <v/>
      </c>
      <c r="CO103" s="98" t="str">
        <f t="shared" si="601"/>
        <v/>
      </c>
      <c r="CP103" s="98" t="str">
        <f t="shared" si="602"/>
        <v/>
      </c>
      <c r="CQ103" s="98" t="str">
        <f t="shared" si="603"/>
        <v/>
      </c>
      <c r="CR103" s="98" t="str">
        <f t="shared" si="604"/>
        <v/>
      </c>
      <c r="CS103" s="98" t="str">
        <f t="shared" si="605"/>
        <v/>
      </c>
      <c r="CT103" s="98" t="str">
        <f t="shared" si="606"/>
        <v/>
      </c>
      <c r="CU103" s="98" t="str">
        <f t="shared" si="607"/>
        <v/>
      </c>
      <c r="CV103" s="98" t="str">
        <f t="shared" si="608"/>
        <v/>
      </c>
      <c r="CW103" s="98" t="str">
        <f t="shared" si="609"/>
        <v/>
      </c>
      <c r="CX103" s="98" t="str">
        <f t="shared" si="610"/>
        <v/>
      </c>
      <c r="CY103" s="98" t="str">
        <f t="shared" si="611"/>
        <v/>
      </c>
      <c r="CZ103" s="98" t="str">
        <f t="shared" si="612"/>
        <v/>
      </c>
      <c r="DA103" s="98" t="str">
        <f t="shared" si="613"/>
        <v/>
      </c>
      <c r="DB103" s="98" t="str">
        <f t="shared" si="614"/>
        <v/>
      </c>
      <c r="DC103" s="98" t="str">
        <f t="shared" si="615"/>
        <v/>
      </c>
      <c r="DD103" s="98" t="str">
        <f t="shared" si="616"/>
        <v/>
      </c>
      <c r="DE103" s="98" t="str">
        <f t="shared" si="617"/>
        <v/>
      </c>
      <c r="DF103" s="98" t="str">
        <f t="shared" si="618"/>
        <v/>
      </c>
      <c r="DG103" s="98" t="str">
        <f t="shared" si="619"/>
        <v/>
      </c>
      <c r="DH103" s="98" t="str">
        <f t="shared" si="620"/>
        <v/>
      </c>
      <c r="DI103" s="98" t="str">
        <f t="shared" si="621"/>
        <v/>
      </c>
      <c r="DJ103" s="98" t="str">
        <f t="shared" si="622"/>
        <v/>
      </c>
      <c r="DK103" s="98" t="str">
        <f t="shared" si="623"/>
        <v/>
      </c>
      <c r="DL103" s="98" t="str">
        <f t="shared" si="624"/>
        <v/>
      </c>
      <c r="DM103" s="98" t="str">
        <f t="shared" si="625"/>
        <v/>
      </c>
      <c r="DN103" s="98" t="str">
        <f t="shared" si="626"/>
        <v/>
      </c>
    </row>
    <row r="104" spans="1:118" ht="13.5" customHeight="1">
      <c r="A104" s="1397">
        <f t="shared" si="354"/>
        <v>95</v>
      </c>
      <c r="B104" s="1398"/>
      <c r="C104" s="1399"/>
      <c r="D104" s="1400"/>
      <c r="E104" s="1401"/>
      <c r="F104" s="427"/>
      <c r="G104" s="1395"/>
      <c r="H104" s="1396"/>
      <c r="I104" s="1395"/>
      <c r="J104" s="1396"/>
      <c r="K104" s="1399"/>
      <c r="L104" s="1401"/>
      <c r="M104" s="1399"/>
      <c r="N104" s="1401"/>
      <c r="O104" s="1406"/>
      <c r="P104" s="1407"/>
      <c r="Q104" s="1399"/>
      <c r="R104" s="1401"/>
      <c r="S104" s="1402"/>
      <c r="T104" s="1403"/>
      <c r="U104" s="1404" t="str">
        <f t="shared" si="352"/>
        <v/>
      </c>
      <c r="V104" s="1405"/>
      <c r="W104" s="1405"/>
      <c r="X104" s="1405"/>
      <c r="Y104" s="1405"/>
      <c r="Z104" s="1405"/>
      <c r="AA104" s="98" t="str">
        <f t="shared" si="536"/>
        <v/>
      </c>
      <c r="AB104" s="94" t="str">
        <f t="shared" si="537"/>
        <v/>
      </c>
      <c r="AC104" s="94" t="str">
        <f t="shared" si="538"/>
        <v/>
      </c>
      <c r="AD104" s="94" t="str">
        <f t="shared" si="539"/>
        <v/>
      </c>
      <c r="AE104" s="98" t="str">
        <f t="shared" si="353"/>
        <v>○</v>
      </c>
      <c r="AF104" s="98" t="str">
        <f t="shared" si="540"/>
        <v/>
      </c>
      <c r="AG104" s="98" t="str">
        <f t="shared" si="541"/>
        <v/>
      </c>
      <c r="AH104" s="98" t="str">
        <f t="shared" si="542"/>
        <v/>
      </c>
      <c r="AI104" s="98" t="str">
        <f t="shared" si="543"/>
        <v/>
      </c>
      <c r="AJ104" s="98" t="str">
        <f t="shared" si="544"/>
        <v/>
      </c>
      <c r="AK104" s="98" t="str">
        <f t="shared" si="545"/>
        <v/>
      </c>
      <c r="AL104" s="98" t="str">
        <f t="shared" si="546"/>
        <v/>
      </c>
      <c r="AM104" s="98" t="str">
        <f t="shared" si="547"/>
        <v/>
      </c>
      <c r="AN104" s="98" t="str">
        <f t="shared" si="548"/>
        <v/>
      </c>
      <c r="AO104" s="98" t="str">
        <f t="shared" si="549"/>
        <v/>
      </c>
      <c r="AP104" s="98" t="str">
        <f t="shared" si="550"/>
        <v/>
      </c>
      <c r="AQ104" s="98" t="str">
        <f t="shared" si="551"/>
        <v/>
      </c>
      <c r="AR104" s="98" t="str">
        <f t="shared" si="552"/>
        <v/>
      </c>
      <c r="AS104" s="98" t="str">
        <f t="shared" si="553"/>
        <v/>
      </c>
      <c r="AT104" s="98" t="str">
        <f t="shared" si="554"/>
        <v/>
      </c>
      <c r="AU104" s="98" t="str">
        <f t="shared" si="555"/>
        <v/>
      </c>
      <c r="AV104" s="98" t="str">
        <f t="shared" si="556"/>
        <v/>
      </c>
      <c r="AW104" s="98" t="str">
        <f t="shared" si="557"/>
        <v/>
      </c>
      <c r="AX104" s="98" t="str">
        <f t="shared" si="558"/>
        <v/>
      </c>
      <c r="AY104" s="98" t="str">
        <f t="shared" si="559"/>
        <v/>
      </c>
      <c r="AZ104" s="98" t="str">
        <f t="shared" si="560"/>
        <v/>
      </c>
      <c r="BA104" s="98" t="str">
        <f t="shared" si="561"/>
        <v/>
      </c>
      <c r="BB104" s="98" t="str">
        <f t="shared" si="562"/>
        <v/>
      </c>
      <c r="BC104" s="98" t="str">
        <f t="shared" si="563"/>
        <v/>
      </c>
      <c r="BD104" s="98" t="str">
        <f t="shared" si="564"/>
        <v/>
      </c>
      <c r="BE104" s="98" t="str">
        <f t="shared" si="565"/>
        <v/>
      </c>
      <c r="BF104" s="98" t="str">
        <f t="shared" si="566"/>
        <v/>
      </c>
      <c r="BG104" s="98" t="str">
        <f t="shared" si="567"/>
        <v/>
      </c>
      <c r="BH104" s="98" t="str">
        <f t="shared" si="568"/>
        <v/>
      </c>
      <c r="BI104" s="98" t="str">
        <f t="shared" si="569"/>
        <v/>
      </c>
      <c r="BJ104" s="98" t="str">
        <f t="shared" si="570"/>
        <v/>
      </c>
      <c r="BK104" s="98" t="str">
        <f t="shared" si="571"/>
        <v/>
      </c>
      <c r="BL104" s="98" t="str">
        <f t="shared" si="572"/>
        <v/>
      </c>
      <c r="BM104" s="98" t="str">
        <f t="shared" si="573"/>
        <v/>
      </c>
      <c r="BN104" s="98" t="str">
        <f t="shared" si="574"/>
        <v/>
      </c>
      <c r="BO104" s="98" t="str">
        <f t="shared" si="575"/>
        <v/>
      </c>
      <c r="BP104" s="98" t="str">
        <f t="shared" si="576"/>
        <v/>
      </c>
      <c r="BQ104" s="98" t="str">
        <f t="shared" si="577"/>
        <v/>
      </c>
      <c r="BR104" s="98" t="str">
        <f t="shared" si="578"/>
        <v/>
      </c>
      <c r="BS104" s="98" t="str">
        <f t="shared" si="579"/>
        <v/>
      </c>
      <c r="BT104" s="98" t="str">
        <f t="shared" si="580"/>
        <v/>
      </c>
      <c r="BU104" s="98" t="str">
        <f t="shared" si="581"/>
        <v/>
      </c>
      <c r="BV104" s="98" t="str">
        <f t="shared" si="582"/>
        <v/>
      </c>
      <c r="BW104" s="98" t="str">
        <f t="shared" si="583"/>
        <v/>
      </c>
      <c r="BX104" s="98" t="str">
        <f t="shared" si="584"/>
        <v/>
      </c>
      <c r="BY104" s="98" t="str">
        <f t="shared" si="585"/>
        <v/>
      </c>
      <c r="BZ104" s="98" t="str">
        <f t="shared" si="586"/>
        <v/>
      </c>
      <c r="CA104" s="98" t="str">
        <f t="shared" si="587"/>
        <v/>
      </c>
      <c r="CB104" s="98" t="str">
        <f t="shared" si="588"/>
        <v/>
      </c>
      <c r="CC104" s="98" t="str">
        <f t="shared" si="589"/>
        <v/>
      </c>
      <c r="CD104" s="98" t="str">
        <f t="shared" si="590"/>
        <v/>
      </c>
      <c r="CE104" s="98" t="str">
        <f t="shared" si="591"/>
        <v/>
      </c>
      <c r="CF104" s="98" t="str">
        <f t="shared" si="592"/>
        <v/>
      </c>
      <c r="CG104" s="98" t="str">
        <f t="shared" si="593"/>
        <v/>
      </c>
      <c r="CH104" s="98" t="str">
        <f t="shared" si="594"/>
        <v/>
      </c>
      <c r="CI104" s="98" t="str">
        <f t="shared" si="595"/>
        <v/>
      </c>
      <c r="CJ104" s="98" t="str">
        <f t="shared" si="596"/>
        <v/>
      </c>
      <c r="CK104" s="98" t="str">
        <f t="shared" si="597"/>
        <v/>
      </c>
      <c r="CL104" s="98" t="str">
        <f t="shared" si="598"/>
        <v/>
      </c>
      <c r="CM104" s="98" t="str">
        <f t="shared" si="599"/>
        <v/>
      </c>
      <c r="CN104" s="98" t="str">
        <f t="shared" si="600"/>
        <v/>
      </c>
      <c r="CO104" s="98" t="str">
        <f t="shared" si="601"/>
        <v/>
      </c>
      <c r="CP104" s="98" t="str">
        <f t="shared" si="602"/>
        <v/>
      </c>
      <c r="CQ104" s="98" t="str">
        <f t="shared" si="603"/>
        <v/>
      </c>
      <c r="CR104" s="98" t="str">
        <f t="shared" si="604"/>
        <v/>
      </c>
      <c r="CS104" s="98" t="str">
        <f t="shared" si="605"/>
        <v/>
      </c>
      <c r="CT104" s="98" t="str">
        <f t="shared" si="606"/>
        <v/>
      </c>
      <c r="CU104" s="98" t="str">
        <f t="shared" si="607"/>
        <v/>
      </c>
      <c r="CV104" s="98" t="str">
        <f t="shared" si="608"/>
        <v/>
      </c>
      <c r="CW104" s="98" t="str">
        <f t="shared" si="609"/>
        <v/>
      </c>
      <c r="CX104" s="98" t="str">
        <f t="shared" si="610"/>
        <v/>
      </c>
      <c r="CY104" s="98" t="str">
        <f t="shared" si="611"/>
        <v/>
      </c>
      <c r="CZ104" s="98" t="str">
        <f t="shared" si="612"/>
        <v/>
      </c>
      <c r="DA104" s="98" t="str">
        <f t="shared" si="613"/>
        <v/>
      </c>
      <c r="DB104" s="98" t="str">
        <f t="shared" si="614"/>
        <v/>
      </c>
      <c r="DC104" s="98" t="str">
        <f t="shared" si="615"/>
        <v/>
      </c>
      <c r="DD104" s="98" t="str">
        <f t="shared" si="616"/>
        <v/>
      </c>
      <c r="DE104" s="98" t="str">
        <f t="shared" si="617"/>
        <v/>
      </c>
      <c r="DF104" s="98" t="str">
        <f t="shared" si="618"/>
        <v/>
      </c>
      <c r="DG104" s="98" t="str">
        <f t="shared" si="619"/>
        <v/>
      </c>
      <c r="DH104" s="98" t="str">
        <f t="shared" si="620"/>
        <v/>
      </c>
      <c r="DI104" s="98" t="str">
        <f t="shared" si="621"/>
        <v/>
      </c>
      <c r="DJ104" s="98" t="str">
        <f t="shared" si="622"/>
        <v/>
      </c>
      <c r="DK104" s="98" t="str">
        <f t="shared" si="623"/>
        <v/>
      </c>
      <c r="DL104" s="98" t="str">
        <f t="shared" si="624"/>
        <v/>
      </c>
      <c r="DM104" s="98" t="str">
        <f t="shared" si="625"/>
        <v/>
      </c>
      <c r="DN104" s="98" t="str">
        <f t="shared" si="626"/>
        <v/>
      </c>
    </row>
    <row r="105" spans="1:118" ht="13.5" customHeight="1">
      <c r="A105" s="1397">
        <f t="shared" si="354"/>
        <v>96</v>
      </c>
      <c r="B105" s="1398"/>
      <c r="C105" s="1399"/>
      <c r="D105" s="1400"/>
      <c r="E105" s="1401"/>
      <c r="F105" s="427"/>
      <c r="G105" s="1395"/>
      <c r="H105" s="1396"/>
      <c r="I105" s="1395"/>
      <c r="J105" s="1396"/>
      <c r="K105" s="1399"/>
      <c r="L105" s="1401"/>
      <c r="M105" s="1399"/>
      <c r="N105" s="1401"/>
      <c r="O105" s="1406"/>
      <c r="P105" s="1407"/>
      <c r="Q105" s="1399"/>
      <c r="R105" s="1401"/>
      <c r="S105" s="1402"/>
      <c r="T105" s="1403"/>
      <c r="U105" s="1404" t="str">
        <f t="shared" si="352"/>
        <v/>
      </c>
      <c r="V105" s="1405"/>
      <c r="W105" s="1405"/>
      <c r="X105" s="1405"/>
      <c r="Y105" s="1405"/>
      <c r="Z105" s="1405"/>
      <c r="AA105" s="98" t="str">
        <f t="shared" si="536"/>
        <v/>
      </c>
      <c r="AB105" s="94" t="str">
        <f t="shared" si="537"/>
        <v/>
      </c>
      <c r="AC105" s="94" t="str">
        <f t="shared" si="538"/>
        <v/>
      </c>
      <c r="AD105" s="94" t="str">
        <f t="shared" si="539"/>
        <v/>
      </c>
      <c r="AE105" s="98" t="str">
        <f t="shared" si="353"/>
        <v>○</v>
      </c>
      <c r="AF105" s="98" t="str">
        <f t="shared" si="540"/>
        <v/>
      </c>
      <c r="AG105" s="98" t="str">
        <f t="shared" si="541"/>
        <v/>
      </c>
      <c r="AH105" s="98" t="str">
        <f t="shared" si="542"/>
        <v/>
      </c>
      <c r="AI105" s="98" t="str">
        <f t="shared" si="543"/>
        <v/>
      </c>
      <c r="AJ105" s="98" t="str">
        <f t="shared" si="544"/>
        <v/>
      </c>
      <c r="AK105" s="98" t="str">
        <f t="shared" si="545"/>
        <v/>
      </c>
      <c r="AL105" s="98" t="str">
        <f t="shared" si="546"/>
        <v/>
      </c>
      <c r="AM105" s="98" t="str">
        <f t="shared" si="547"/>
        <v/>
      </c>
      <c r="AN105" s="98" t="str">
        <f t="shared" si="548"/>
        <v/>
      </c>
      <c r="AO105" s="98" t="str">
        <f t="shared" si="549"/>
        <v/>
      </c>
      <c r="AP105" s="98" t="str">
        <f t="shared" si="550"/>
        <v/>
      </c>
      <c r="AQ105" s="98" t="str">
        <f t="shared" si="551"/>
        <v/>
      </c>
      <c r="AR105" s="98" t="str">
        <f t="shared" si="552"/>
        <v/>
      </c>
      <c r="AS105" s="98" t="str">
        <f t="shared" si="553"/>
        <v/>
      </c>
      <c r="AT105" s="98" t="str">
        <f t="shared" si="554"/>
        <v/>
      </c>
      <c r="AU105" s="98" t="str">
        <f t="shared" si="555"/>
        <v/>
      </c>
      <c r="AV105" s="98" t="str">
        <f t="shared" si="556"/>
        <v/>
      </c>
      <c r="AW105" s="98" t="str">
        <f t="shared" si="557"/>
        <v/>
      </c>
      <c r="AX105" s="98" t="str">
        <f t="shared" si="558"/>
        <v/>
      </c>
      <c r="AY105" s="98" t="str">
        <f t="shared" si="559"/>
        <v/>
      </c>
      <c r="AZ105" s="98" t="str">
        <f t="shared" si="560"/>
        <v/>
      </c>
      <c r="BA105" s="98" t="str">
        <f t="shared" si="561"/>
        <v/>
      </c>
      <c r="BB105" s="98" t="str">
        <f t="shared" si="562"/>
        <v/>
      </c>
      <c r="BC105" s="98" t="str">
        <f t="shared" si="563"/>
        <v/>
      </c>
      <c r="BD105" s="98" t="str">
        <f t="shared" si="564"/>
        <v/>
      </c>
      <c r="BE105" s="98" t="str">
        <f t="shared" si="565"/>
        <v/>
      </c>
      <c r="BF105" s="98" t="str">
        <f t="shared" si="566"/>
        <v/>
      </c>
      <c r="BG105" s="98" t="str">
        <f t="shared" si="567"/>
        <v/>
      </c>
      <c r="BH105" s="98" t="str">
        <f t="shared" si="568"/>
        <v/>
      </c>
      <c r="BI105" s="98" t="str">
        <f t="shared" si="569"/>
        <v/>
      </c>
      <c r="BJ105" s="98" t="str">
        <f t="shared" si="570"/>
        <v/>
      </c>
      <c r="BK105" s="98" t="str">
        <f t="shared" si="571"/>
        <v/>
      </c>
      <c r="BL105" s="98" t="str">
        <f t="shared" si="572"/>
        <v/>
      </c>
      <c r="BM105" s="98" t="str">
        <f t="shared" si="573"/>
        <v/>
      </c>
      <c r="BN105" s="98" t="str">
        <f t="shared" si="574"/>
        <v/>
      </c>
      <c r="BO105" s="98" t="str">
        <f t="shared" si="575"/>
        <v/>
      </c>
      <c r="BP105" s="98" t="str">
        <f t="shared" si="576"/>
        <v/>
      </c>
      <c r="BQ105" s="98" t="str">
        <f t="shared" si="577"/>
        <v/>
      </c>
      <c r="BR105" s="98" t="str">
        <f t="shared" si="578"/>
        <v/>
      </c>
      <c r="BS105" s="98" t="str">
        <f t="shared" si="579"/>
        <v/>
      </c>
      <c r="BT105" s="98" t="str">
        <f t="shared" si="580"/>
        <v/>
      </c>
      <c r="BU105" s="98" t="str">
        <f t="shared" si="581"/>
        <v/>
      </c>
      <c r="BV105" s="98" t="str">
        <f t="shared" si="582"/>
        <v/>
      </c>
      <c r="BW105" s="98" t="str">
        <f t="shared" si="583"/>
        <v/>
      </c>
      <c r="BX105" s="98" t="str">
        <f t="shared" si="584"/>
        <v/>
      </c>
      <c r="BY105" s="98" t="str">
        <f t="shared" si="585"/>
        <v/>
      </c>
      <c r="BZ105" s="98" t="str">
        <f t="shared" si="586"/>
        <v/>
      </c>
      <c r="CA105" s="98" t="str">
        <f t="shared" si="587"/>
        <v/>
      </c>
      <c r="CB105" s="98" t="str">
        <f t="shared" si="588"/>
        <v/>
      </c>
      <c r="CC105" s="98" t="str">
        <f t="shared" si="589"/>
        <v/>
      </c>
      <c r="CD105" s="98" t="str">
        <f t="shared" si="590"/>
        <v/>
      </c>
      <c r="CE105" s="98" t="str">
        <f t="shared" si="591"/>
        <v/>
      </c>
      <c r="CF105" s="98" t="str">
        <f t="shared" si="592"/>
        <v/>
      </c>
      <c r="CG105" s="98" t="str">
        <f t="shared" si="593"/>
        <v/>
      </c>
      <c r="CH105" s="98" t="str">
        <f t="shared" si="594"/>
        <v/>
      </c>
      <c r="CI105" s="98" t="str">
        <f t="shared" si="595"/>
        <v/>
      </c>
      <c r="CJ105" s="98" t="str">
        <f t="shared" si="596"/>
        <v/>
      </c>
      <c r="CK105" s="98" t="str">
        <f t="shared" si="597"/>
        <v/>
      </c>
      <c r="CL105" s="98" t="str">
        <f t="shared" si="598"/>
        <v/>
      </c>
      <c r="CM105" s="98" t="str">
        <f t="shared" si="599"/>
        <v/>
      </c>
      <c r="CN105" s="98" t="str">
        <f t="shared" si="600"/>
        <v/>
      </c>
      <c r="CO105" s="98" t="str">
        <f t="shared" si="601"/>
        <v/>
      </c>
      <c r="CP105" s="98" t="str">
        <f t="shared" si="602"/>
        <v/>
      </c>
      <c r="CQ105" s="98" t="str">
        <f t="shared" si="603"/>
        <v/>
      </c>
      <c r="CR105" s="98" t="str">
        <f t="shared" si="604"/>
        <v/>
      </c>
      <c r="CS105" s="98" t="str">
        <f t="shared" si="605"/>
        <v/>
      </c>
      <c r="CT105" s="98" t="str">
        <f t="shared" si="606"/>
        <v/>
      </c>
      <c r="CU105" s="98" t="str">
        <f t="shared" si="607"/>
        <v/>
      </c>
      <c r="CV105" s="98" t="str">
        <f t="shared" si="608"/>
        <v/>
      </c>
      <c r="CW105" s="98" t="str">
        <f t="shared" si="609"/>
        <v/>
      </c>
      <c r="CX105" s="98" t="str">
        <f t="shared" si="610"/>
        <v/>
      </c>
      <c r="CY105" s="98" t="str">
        <f t="shared" si="611"/>
        <v/>
      </c>
      <c r="CZ105" s="98" t="str">
        <f t="shared" si="612"/>
        <v/>
      </c>
      <c r="DA105" s="98" t="str">
        <f t="shared" si="613"/>
        <v/>
      </c>
      <c r="DB105" s="98" t="str">
        <f t="shared" si="614"/>
        <v/>
      </c>
      <c r="DC105" s="98" t="str">
        <f t="shared" si="615"/>
        <v/>
      </c>
      <c r="DD105" s="98" t="str">
        <f t="shared" si="616"/>
        <v/>
      </c>
      <c r="DE105" s="98" t="str">
        <f t="shared" si="617"/>
        <v/>
      </c>
      <c r="DF105" s="98" t="str">
        <f t="shared" si="618"/>
        <v/>
      </c>
      <c r="DG105" s="98" t="str">
        <f t="shared" si="619"/>
        <v/>
      </c>
      <c r="DH105" s="98" t="str">
        <f t="shared" si="620"/>
        <v/>
      </c>
      <c r="DI105" s="98" t="str">
        <f t="shared" si="621"/>
        <v/>
      </c>
      <c r="DJ105" s="98" t="str">
        <f t="shared" si="622"/>
        <v/>
      </c>
      <c r="DK105" s="98" t="str">
        <f t="shared" si="623"/>
        <v/>
      </c>
      <c r="DL105" s="98" t="str">
        <f t="shared" si="624"/>
        <v/>
      </c>
      <c r="DM105" s="98" t="str">
        <f t="shared" si="625"/>
        <v/>
      </c>
      <c r="DN105" s="98" t="str">
        <f t="shared" si="626"/>
        <v/>
      </c>
    </row>
    <row r="106" spans="1:118" ht="13.5" customHeight="1">
      <c r="A106" s="1397">
        <f t="shared" si="354"/>
        <v>97</v>
      </c>
      <c r="B106" s="1398"/>
      <c r="C106" s="1399"/>
      <c r="D106" s="1400"/>
      <c r="E106" s="1401"/>
      <c r="F106" s="427"/>
      <c r="G106" s="1395"/>
      <c r="H106" s="1396"/>
      <c r="I106" s="1395"/>
      <c r="J106" s="1396"/>
      <c r="K106" s="1399"/>
      <c r="L106" s="1401"/>
      <c r="M106" s="1399"/>
      <c r="N106" s="1401"/>
      <c r="O106" s="1406"/>
      <c r="P106" s="1407"/>
      <c r="Q106" s="1399"/>
      <c r="R106" s="1401"/>
      <c r="S106" s="1402"/>
      <c r="T106" s="1403"/>
      <c r="U106" s="1404" t="str">
        <f t="shared" si="352"/>
        <v/>
      </c>
      <c r="V106" s="1405"/>
      <c r="W106" s="1405"/>
      <c r="X106" s="1405"/>
      <c r="Y106" s="1405"/>
      <c r="Z106" s="1405"/>
      <c r="AA106" s="98" t="str">
        <f t="shared" si="536"/>
        <v/>
      </c>
      <c r="AB106" s="94" t="str">
        <f t="shared" si="537"/>
        <v/>
      </c>
      <c r="AC106" s="94" t="str">
        <f t="shared" si="538"/>
        <v/>
      </c>
      <c r="AD106" s="94" t="str">
        <f t="shared" si="539"/>
        <v/>
      </c>
      <c r="AE106" s="98" t="str">
        <f t="shared" si="353"/>
        <v>○</v>
      </c>
      <c r="AF106" s="98" t="str">
        <f t="shared" si="540"/>
        <v/>
      </c>
      <c r="AG106" s="98" t="str">
        <f t="shared" si="541"/>
        <v/>
      </c>
      <c r="AH106" s="98" t="str">
        <f t="shared" si="542"/>
        <v/>
      </c>
      <c r="AI106" s="98" t="str">
        <f t="shared" si="543"/>
        <v/>
      </c>
      <c r="AJ106" s="98" t="str">
        <f t="shared" si="544"/>
        <v/>
      </c>
      <c r="AK106" s="98" t="str">
        <f t="shared" si="545"/>
        <v/>
      </c>
      <c r="AL106" s="98" t="str">
        <f t="shared" si="546"/>
        <v/>
      </c>
      <c r="AM106" s="98" t="str">
        <f t="shared" si="547"/>
        <v/>
      </c>
      <c r="AN106" s="98" t="str">
        <f t="shared" si="548"/>
        <v/>
      </c>
      <c r="AO106" s="98" t="str">
        <f t="shared" si="549"/>
        <v/>
      </c>
      <c r="AP106" s="98" t="str">
        <f t="shared" si="550"/>
        <v/>
      </c>
      <c r="AQ106" s="98" t="str">
        <f t="shared" si="551"/>
        <v/>
      </c>
      <c r="AR106" s="98" t="str">
        <f t="shared" si="552"/>
        <v/>
      </c>
      <c r="AS106" s="98" t="str">
        <f t="shared" si="553"/>
        <v/>
      </c>
      <c r="AT106" s="98" t="str">
        <f t="shared" si="554"/>
        <v/>
      </c>
      <c r="AU106" s="98" t="str">
        <f t="shared" si="555"/>
        <v/>
      </c>
      <c r="AV106" s="98" t="str">
        <f t="shared" si="556"/>
        <v/>
      </c>
      <c r="AW106" s="98" t="str">
        <f t="shared" si="557"/>
        <v/>
      </c>
      <c r="AX106" s="98" t="str">
        <f t="shared" si="558"/>
        <v/>
      </c>
      <c r="AY106" s="98" t="str">
        <f t="shared" si="559"/>
        <v/>
      </c>
      <c r="AZ106" s="98" t="str">
        <f t="shared" si="560"/>
        <v/>
      </c>
      <c r="BA106" s="98" t="str">
        <f t="shared" si="561"/>
        <v/>
      </c>
      <c r="BB106" s="98" t="str">
        <f t="shared" si="562"/>
        <v/>
      </c>
      <c r="BC106" s="98" t="str">
        <f t="shared" si="563"/>
        <v/>
      </c>
      <c r="BD106" s="98" t="str">
        <f t="shared" si="564"/>
        <v/>
      </c>
      <c r="BE106" s="98" t="str">
        <f t="shared" si="565"/>
        <v/>
      </c>
      <c r="BF106" s="98" t="str">
        <f t="shared" si="566"/>
        <v/>
      </c>
      <c r="BG106" s="98" t="str">
        <f t="shared" si="567"/>
        <v/>
      </c>
      <c r="BH106" s="98" t="str">
        <f t="shared" si="568"/>
        <v/>
      </c>
      <c r="BI106" s="98" t="str">
        <f t="shared" si="569"/>
        <v/>
      </c>
      <c r="BJ106" s="98" t="str">
        <f t="shared" si="570"/>
        <v/>
      </c>
      <c r="BK106" s="98" t="str">
        <f t="shared" si="571"/>
        <v/>
      </c>
      <c r="BL106" s="98" t="str">
        <f t="shared" si="572"/>
        <v/>
      </c>
      <c r="BM106" s="98" t="str">
        <f t="shared" si="573"/>
        <v/>
      </c>
      <c r="BN106" s="98" t="str">
        <f t="shared" si="574"/>
        <v/>
      </c>
      <c r="BO106" s="98" t="str">
        <f t="shared" si="575"/>
        <v/>
      </c>
      <c r="BP106" s="98" t="str">
        <f t="shared" si="576"/>
        <v/>
      </c>
      <c r="BQ106" s="98" t="str">
        <f t="shared" si="577"/>
        <v/>
      </c>
      <c r="BR106" s="98" t="str">
        <f t="shared" si="578"/>
        <v/>
      </c>
      <c r="BS106" s="98" t="str">
        <f t="shared" si="579"/>
        <v/>
      </c>
      <c r="BT106" s="98" t="str">
        <f t="shared" si="580"/>
        <v/>
      </c>
      <c r="BU106" s="98" t="str">
        <f t="shared" si="581"/>
        <v/>
      </c>
      <c r="BV106" s="98" t="str">
        <f t="shared" si="582"/>
        <v/>
      </c>
      <c r="BW106" s="98" t="str">
        <f t="shared" si="583"/>
        <v/>
      </c>
      <c r="BX106" s="98" t="str">
        <f t="shared" si="584"/>
        <v/>
      </c>
      <c r="BY106" s="98" t="str">
        <f t="shared" si="585"/>
        <v/>
      </c>
      <c r="BZ106" s="98" t="str">
        <f t="shared" si="586"/>
        <v/>
      </c>
      <c r="CA106" s="98" t="str">
        <f t="shared" si="587"/>
        <v/>
      </c>
      <c r="CB106" s="98" t="str">
        <f t="shared" si="588"/>
        <v/>
      </c>
      <c r="CC106" s="98" t="str">
        <f t="shared" si="589"/>
        <v/>
      </c>
      <c r="CD106" s="98" t="str">
        <f t="shared" si="590"/>
        <v/>
      </c>
      <c r="CE106" s="98" t="str">
        <f t="shared" si="591"/>
        <v/>
      </c>
      <c r="CF106" s="98" t="str">
        <f t="shared" si="592"/>
        <v/>
      </c>
      <c r="CG106" s="98" t="str">
        <f t="shared" si="593"/>
        <v/>
      </c>
      <c r="CH106" s="98" t="str">
        <f t="shared" si="594"/>
        <v/>
      </c>
      <c r="CI106" s="98" t="str">
        <f t="shared" si="595"/>
        <v/>
      </c>
      <c r="CJ106" s="98" t="str">
        <f t="shared" si="596"/>
        <v/>
      </c>
      <c r="CK106" s="98" t="str">
        <f t="shared" si="597"/>
        <v/>
      </c>
      <c r="CL106" s="98" t="str">
        <f t="shared" si="598"/>
        <v/>
      </c>
      <c r="CM106" s="98" t="str">
        <f t="shared" si="599"/>
        <v/>
      </c>
      <c r="CN106" s="98" t="str">
        <f t="shared" si="600"/>
        <v/>
      </c>
      <c r="CO106" s="98" t="str">
        <f t="shared" si="601"/>
        <v/>
      </c>
      <c r="CP106" s="98" t="str">
        <f t="shared" si="602"/>
        <v/>
      </c>
      <c r="CQ106" s="98" t="str">
        <f t="shared" si="603"/>
        <v/>
      </c>
      <c r="CR106" s="98" t="str">
        <f t="shared" si="604"/>
        <v/>
      </c>
      <c r="CS106" s="98" t="str">
        <f t="shared" si="605"/>
        <v/>
      </c>
      <c r="CT106" s="98" t="str">
        <f t="shared" si="606"/>
        <v/>
      </c>
      <c r="CU106" s="98" t="str">
        <f t="shared" si="607"/>
        <v/>
      </c>
      <c r="CV106" s="98" t="str">
        <f t="shared" si="608"/>
        <v/>
      </c>
      <c r="CW106" s="98" t="str">
        <f t="shared" si="609"/>
        <v/>
      </c>
      <c r="CX106" s="98" t="str">
        <f t="shared" si="610"/>
        <v/>
      </c>
      <c r="CY106" s="98" t="str">
        <f t="shared" si="611"/>
        <v/>
      </c>
      <c r="CZ106" s="98" t="str">
        <f t="shared" si="612"/>
        <v/>
      </c>
      <c r="DA106" s="98" t="str">
        <f t="shared" si="613"/>
        <v/>
      </c>
      <c r="DB106" s="98" t="str">
        <f t="shared" si="614"/>
        <v/>
      </c>
      <c r="DC106" s="98" t="str">
        <f t="shared" si="615"/>
        <v/>
      </c>
      <c r="DD106" s="98" t="str">
        <f t="shared" si="616"/>
        <v/>
      </c>
      <c r="DE106" s="98" t="str">
        <f t="shared" si="617"/>
        <v/>
      </c>
      <c r="DF106" s="98" t="str">
        <f t="shared" si="618"/>
        <v/>
      </c>
      <c r="DG106" s="98" t="str">
        <f t="shared" si="619"/>
        <v/>
      </c>
      <c r="DH106" s="98" t="str">
        <f t="shared" si="620"/>
        <v/>
      </c>
      <c r="DI106" s="98" t="str">
        <f t="shared" si="621"/>
        <v/>
      </c>
      <c r="DJ106" s="98" t="str">
        <f t="shared" si="622"/>
        <v/>
      </c>
      <c r="DK106" s="98" t="str">
        <f t="shared" si="623"/>
        <v/>
      </c>
      <c r="DL106" s="98" t="str">
        <f t="shared" si="624"/>
        <v/>
      </c>
      <c r="DM106" s="98" t="str">
        <f t="shared" si="625"/>
        <v/>
      </c>
      <c r="DN106" s="98" t="str">
        <f t="shared" si="626"/>
        <v/>
      </c>
    </row>
    <row r="107" spans="1:118" ht="13.5" customHeight="1">
      <c r="A107" s="1397">
        <f t="shared" si="354"/>
        <v>98</v>
      </c>
      <c r="B107" s="1398"/>
      <c r="C107" s="1399"/>
      <c r="D107" s="1400"/>
      <c r="E107" s="1401"/>
      <c r="F107" s="427"/>
      <c r="G107" s="1395"/>
      <c r="H107" s="1396"/>
      <c r="I107" s="1395"/>
      <c r="J107" s="1396"/>
      <c r="K107" s="1399"/>
      <c r="L107" s="1401"/>
      <c r="M107" s="1399"/>
      <c r="N107" s="1401"/>
      <c r="O107" s="1406"/>
      <c r="P107" s="1407"/>
      <c r="Q107" s="1399"/>
      <c r="R107" s="1401"/>
      <c r="S107" s="1402"/>
      <c r="T107" s="1403"/>
      <c r="U107" s="1404" t="str">
        <f t="shared" si="352"/>
        <v/>
      </c>
      <c r="V107" s="1405"/>
      <c r="W107" s="1405"/>
      <c r="X107" s="1405"/>
      <c r="Y107" s="1405"/>
      <c r="Z107" s="1405"/>
      <c r="AA107" s="98" t="str">
        <f t="shared" si="536"/>
        <v/>
      </c>
      <c r="AB107" s="94" t="str">
        <f t="shared" si="537"/>
        <v/>
      </c>
      <c r="AC107" s="94" t="str">
        <f t="shared" si="538"/>
        <v/>
      </c>
      <c r="AD107" s="94" t="str">
        <f t="shared" si="539"/>
        <v/>
      </c>
      <c r="AE107" s="98" t="str">
        <f t="shared" si="353"/>
        <v>○</v>
      </c>
      <c r="AF107" s="98" t="str">
        <f t="shared" si="540"/>
        <v/>
      </c>
      <c r="AG107" s="98" t="str">
        <f t="shared" si="541"/>
        <v/>
      </c>
      <c r="AH107" s="98" t="str">
        <f t="shared" si="542"/>
        <v/>
      </c>
      <c r="AI107" s="98" t="str">
        <f t="shared" si="543"/>
        <v/>
      </c>
      <c r="AJ107" s="98" t="str">
        <f t="shared" si="544"/>
        <v/>
      </c>
      <c r="AK107" s="98" t="str">
        <f t="shared" si="545"/>
        <v/>
      </c>
      <c r="AL107" s="98" t="str">
        <f t="shared" si="546"/>
        <v/>
      </c>
      <c r="AM107" s="98" t="str">
        <f t="shared" si="547"/>
        <v/>
      </c>
      <c r="AN107" s="98" t="str">
        <f t="shared" si="548"/>
        <v/>
      </c>
      <c r="AO107" s="98" t="str">
        <f t="shared" si="549"/>
        <v/>
      </c>
      <c r="AP107" s="98" t="str">
        <f t="shared" si="550"/>
        <v/>
      </c>
      <c r="AQ107" s="98" t="str">
        <f t="shared" si="551"/>
        <v/>
      </c>
      <c r="AR107" s="98" t="str">
        <f t="shared" si="552"/>
        <v/>
      </c>
      <c r="AS107" s="98" t="str">
        <f t="shared" si="553"/>
        <v/>
      </c>
      <c r="AT107" s="98" t="str">
        <f t="shared" si="554"/>
        <v/>
      </c>
      <c r="AU107" s="98" t="str">
        <f t="shared" si="555"/>
        <v/>
      </c>
      <c r="AV107" s="98" t="str">
        <f t="shared" si="556"/>
        <v/>
      </c>
      <c r="AW107" s="98" t="str">
        <f t="shared" si="557"/>
        <v/>
      </c>
      <c r="AX107" s="98" t="str">
        <f t="shared" si="558"/>
        <v/>
      </c>
      <c r="AY107" s="98" t="str">
        <f t="shared" si="559"/>
        <v/>
      </c>
      <c r="AZ107" s="98" t="str">
        <f t="shared" si="560"/>
        <v/>
      </c>
      <c r="BA107" s="98" t="str">
        <f t="shared" si="561"/>
        <v/>
      </c>
      <c r="BB107" s="98" t="str">
        <f t="shared" si="562"/>
        <v/>
      </c>
      <c r="BC107" s="98" t="str">
        <f t="shared" si="563"/>
        <v/>
      </c>
      <c r="BD107" s="98" t="str">
        <f t="shared" si="564"/>
        <v/>
      </c>
      <c r="BE107" s="98" t="str">
        <f t="shared" si="565"/>
        <v/>
      </c>
      <c r="BF107" s="98" t="str">
        <f t="shared" si="566"/>
        <v/>
      </c>
      <c r="BG107" s="98" t="str">
        <f t="shared" si="567"/>
        <v/>
      </c>
      <c r="BH107" s="98" t="str">
        <f t="shared" si="568"/>
        <v/>
      </c>
      <c r="BI107" s="98" t="str">
        <f t="shared" si="569"/>
        <v/>
      </c>
      <c r="BJ107" s="98" t="str">
        <f t="shared" si="570"/>
        <v/>
      </c>
      <c r="BK107" s="98" t="str">
        <f t="shared" si="571"/>
        <v/>
      </c>
      <c r="BL107" s="98" t="str">
        <f t="shared" si="572"/>
        <v/>
      </c>
      <c r="BM107" s="98" t="str">
        <f t="shared" si="573"/>
        <v/>
      </c>
      <c r="BN107" s="98" t="str">
        <f t="shared" si="574"/>
        <v/>
      </c>
      <c r="BO107" s="98" t="str">
        <f t="shared" si="575"/>
        <v/>
      </c>
      <c r="BP107" s="98" t="str">
        <f t="shared" si="576"/>
        <v/>
      </c>
      <c r="BQ107" s="98" t="str">
        <f t="shared" si="577"/>
        <v/>
      </c>
      <c r="BR107" s="98" t="str">
        <f t="shared" si="578"/>
        <v/>
      </c>
      <c r="BS107" s="98" t="str">
        <f t="shared" si="579"/>
        <v/>
      </c>
      <c r="BT107" s="98" t="str">
        <f t="shared" si="580"/>
        <v/>
      </c>
      <c r="BU107" s="98" t="str">
        <f t="shared" si="581"/>
        <v/>
      </c>
      <c r="BV107" s="98" t="str">
        <f t="shared" si="582"/>
        <v/>
      </c>
      <c r="BW107" s="98" t="str">
        <f t="shared" si="583"/>
        <v/>
      </c>
      <c r="BX107" s="98" t="str">
        <f t="shared" si="584"/>
        <v/>
      </c>
      <c r="BY107" s="98" t="str">
        <f t="shared" si="585"/>
        <v/>
      </c>
      <c r="BZ107" s="98" t="str">
        <f t="shared" si="586"/>
        <v/>
      </c>
      <c r="CA107" s="98" t="str">
        <f t="shared" si="587"/>
        <v/>
      </c>
      <c r="CB107" s="98" t="str">
        <f t="shared" si="588"/>
        <v/>
      </c>
      <c r="CC107" s="98" t="str">
        <f t="shared" si="589"/>
        <v/>
      </c>
      <c r="CD107" s="98" t="str">
        <f t="shared" si="590"/>
        <v/>
      </c>
      <c r="CE107" s="98" t="str">
        <f t="shared" si="591"/>
        <v/>
      </c>
      <c r="CF107" s="98" t="str">
        <f t="shared" si="592"/>
        <v/>
      </c>
      <c r="CG107" s="98" t="str">
        <f t="shared" si="593"/>
        <v/>
      </c>
      <c r="CH107" s="98" t="str">
        <f t="shared" si="594"/>
        <v/>
      </c>
      <c r="CI107" s="98" t="str">
        <f t="shared" si="595"/>
        <v/>
      </c>
      <c r="CJ107" s="98" t="str">
        <f t="shared" si="596"/>
        <v/>
      </c>
      <c r="CK107" s="98" t="str">
        <f t="shared" si="597"/>
        <v/>
      </c>
      <c r="CL107" s="98" t="str">
        <f t="shared" si="598"/>
        <v/>
      </c>
      <c r="CM107" s="98" t="str">
        <f t="shared" si="599"/>
        <v/>
      </c>
      <c r="CN107" s="98" t="str">
        <f t="shared" si="600"/>
        <v/>
      </c>
      <c r="CO107" s="98" t="str">
        <f t="shared" si="601"/>
        <v/>
      </c>
      <c r="CP107" s="98" t="str">
        <f t="shared" si="602"/>
        <v/>
      </c>
      <c r="CQ107" s="98" t="str">
        <f t="shared" si="603"/>
        <v/>
      </c>
      <c r="CR107" s="98" t="str">
        <f t="shared" si="604"/>
        <v/>
      </c>
      <c r="CS107" s="98" t="str">
        <f t="shared" si="605"/>
        <v/>
      </c>
      <c r="CT107" s="98" t="str">
        <f t="shared" si="606"/>
        <v/>
      </c>
      <c r="CU107" s="98" t="str">
        <f t="shared" si="607"/>
        <v/>
      </c>
      <c r="CV107" s="98" t="str">
        <f t="shared" si="608"/>
        <v/>
      </c>
      <c r="CW107" s="98" t="str">
        <f t="shared" si="609"/>
        <v/>
      </c>
      <c r="CX107" s="98" t="str">
        <f t="shared" si="610"/>
        <v/>
      </c>
      <c r="CY107" s="98" t="str">
        <f t="shared" si="611"/>
        <v/>
      </c>
      <c r="CZ107" s="98" t="str">
        <f t="shared" si="612"/>
        <v/>
      </c>
      <c r="DA107" s="98" t="str">
        <f t="shared" si="613"/>
        <v/>
      </c>
      <c r="DB107" s="98" t="str">
        <f t="shared" si="614"/>
        <v/>
      </c>
      <c r="DC107" s="98" t="str">
        <f t="shared" si="615"/>
        <v/>
      </c>
      <c r="DD107" s="98" t="str">
        <f t="shared" si="616"/>
        <v/>
      </c>
      <c r="DE107" s="98" t="str">
        <f t="shared" si="617"/>
        <v/>
      </c>
      <c r="DF107" s="98" t="str">
        <f t="shared" si="618"/>
        <v/>
      </c>
      <c r="DG107" s="98" t="str">
        <f t="shared" si="619"/>
        <v/>
      </c>
      <c r="DH107" s="98" t="str">
        <f t="shared" si="620"/>
        <v/>
      </c>
      <c r="DI107" s="98" t="str">
        <f t="shared" si="621"/>
        <v/>
      </c>
      <c r="DJ107" s="98" t="str">
        <f t="shared" si="622"/>
        <v/>
      </c>
      <c r="DK107" s="98" t="str">
        <f t="shared" si="623"/>
        <v/>
      </c>
      <c r="DL107" s="98" t="str">
        <f t="shared" si="624"/>
        <v/>
      </c>
      <c r="DM107" s="98" t="str">
        <f t="shared" si="625"/>
        <v/>
      </c>
      <c r="DN107" s="98" t="str">
        <f t="shared" si="626"/>
        <v/>
      </c>
    </row>
    <row r="108" spans="1:118" ht="13.5" customHeight="1">
      <c r="A108" s="1397">
        <f t="shared" si="354"/>
        <v>99</v>
      </c>
      <c r="B108" s="1398"/>
      <c r="C108" s="1399"/>
      <c r="D108" s="1400"/>
      <c r="E108" s="1401"/>
      <c r="F108" s="427"/>
      <c r="G108" s="1395"/>
      <c r="H108" s="1396"/>
      <c r="I108" s="1395"/>
      <c r="J108" s="1396"/>
      <c r="K108" s="1399"/>
      <c r="L108" s="1401"/>
      <c r="M108" s="1399"/>
      <c r="N108" s="1401"/>
      <c r="O108" s="1406"/>
      <c r="P108" s="1407"/>
      <c r="Q108" s="1399"/>
      <c r="R108" s="1401"/>
      <c r="S108" s="1402"/>
      <c r="T108" s="1403"/>
      <c r="U108" s="1404" t="str">
        <f t="shared" si="352"/>
        <v/>
      </c>
      <c r="V108" s="1405"/>
      <c r="W108" s="1405"/>
      <c r="X108" s="1405"/>
      <c r="Y108" s="1405"/>
      <c r="Z108" s="1405"/>
      <c r="AA108" s="98" t="str">
        <f t="shared" si="536"/>
        <v/>
      </c>
      <c r="AB108" s="94" t="str">
        <f t="shared" si="537"/>
        <v/>
      </c>
      <c r="AC108" s="94" t="str">
        <f t="shared" si="538"/>
        <v/>
      </c>
      <c r="AD108" s="94" t="str">
        <f t="shared" si="539"/>
        <v/>
      </c>
      <c r="AE108" s="98" t="str">
        <f t="shared" si="353"/>
        <v>○</v>
      </c>
      <c r="AF108" s="98" t="str">
        <f t="shared" si="540"/>
        <v/>
      </c>
      <c r="AG108" s="98" t="str">
        <f t="shared" si="541"/>
        <v/>
      </c>
      <c r="AH108" s="98" t="str">
        <f t="shared" si="542"/>
        <v/>
      </c>
      <c r="AI108" s="98" t="str">
        <f t="shared" si="543"/>
        <v/>
      </c>
      <c r="AJ108" s="98" t="str">
        <f t="shared" si="544"/>
        <v/>
      </c>
      <c r="AK108" s="98" t="str">
        <f t="shared" si="545"/>
        <v/>
      </c>
      <c r="AL108" s="98" t="str">
        <f t="shared" si="546"/>
        <v/>
      </c>
      <c r="AM108" s="98" t="str">
        <f t="shared" si="547"/>
        <v/>
      </c>
      <c r="AN108" s="98" t="str">
        <f t="shared" si="548"/>
        <v/>
      </c>
      <c r="AO108" s="98" t="str">
        <f t="shared" si="549"/>
        <v/>
      </c>
      <c r="AP108" s="98" t="str">
        <f t="shared" si="550"/>
        <v/>
      </c>
      <c r="AQ108" s="98" t="str">
        <f t="shared" si="551"/>
        <v/>
      </c>
      <c r="AR108" s="98" t="str">
        <f t="shared" si="552"/>
        <v/>
      </c>
      <c r="AS108" s="98" t="str">
        <f t="shared" si="553"/>
        <v/>
      </c>
      <c r="AT108" s="98" t="str">
        <f t="shared" si="554"/>
        <v/>
      </c>
      <c r="AU108" s="98" t="str">
        <f t="shared" si="555"/>
        <v/>
      </c>
      <c r="AV108" s="98" t="str">
        <f t="shared" si="556"/>
        <v/>
      </c>
      <c r="AW108" s="98" t="str">
        <f t="shared" si="557"/>
        <v/>
      </c>
      <c r="AX108" s="98" t="str">
        <f t="shared" si="558"/>
        <v/>
      </c>
      <c r="AY108" s="98" t="str">
        <f t="shared" si="559"/>
        <v/>
      </c>
      <c r="AZ108" s="98" t="str">
        <f t="shared" si="560"/>
        <v/>
      </c>
      <c r="BA108" s="98" t="str">
        <f t="shared" si="561"/>
        <v/>
      </c>
      <c r="BB108" s="98" t="str">
        <f t="shared" si="562"/>
        <v/>
      </c>
      <c r="BC108" s="98" t="str">
        <f t="shared" si="563"/>
        <v/>
      </c>
      <c r="BD108" s="98" t="str">
        <f t="shared" si="564"/>
        <v/>
      </c>
      <c r="BE108" s="98" t="str">
        <f t="shared" si="565"/>
        <v/>
      </c>
      <c r="BF108" s="98" t="str">
        <f t="shared" si="566"/>
        <v/>
      </c>
      <c r="BG108" s="98" t="str">
        <f t="shared" si="567"/>
        <v/>
      </c>
      <c r="BH108" s="98" t="str">
        <f t="shared" si="568"/>
        <v/>
      </c>
      <c r="BI108" s="98" t="str">
        <f t="shared" si="569"/>
        <v/>
      </c>
      <c r="BJ108" s="98" t="str">
        <f t="shared" si="570"/>
        <v/>
      </c>
      <c r="BK108" s="98" t="str">
        <f t="shared" si="571"/>
        <v/>
      </c>
      <c r="BL108" s="98" t="str">
        <f t="shared" si="572"/>
        <v/>
      </c>
      <c r="BM108" s="98" t="str">
        <f t="shared" si="573"/>
        <v/>
      </c>
      <c r="BN108" s="98" t="str">
        <f t="shared" si="574"/>
        <v/>
      </c>
      <c r="BO108" s="98" t="str">
        <f t="shared" si="575"/>
        <v/>
      </c>
      <c r="BP108" s="98" t="str">
        <f t="shared" si="576"/>
        <v/>
      </c>
      <c r="BQ108" s="98" t="str">
        <f t="shared" si="577"/>
        <v/>
      </c>
      <c r="BR108" s="98" t="str">
        <f t="shared" si="578"/>
        <v/>
      </c>
      <c r="BS108" s="98" t="str">
        <f t="shared" si="579"/>
        <v/>
      </c>
      <c r="BT108" s="98" t="str">
        <f t="shared" si="580"/>
        <v/>
      </c>
      <c r="BU108" s="98" t="str">
        <f t="shared" si="581"/>
        <v/>
      </c>
      <c r="BV108" s="98" t="str">
        <f t="shared" si="582"/>
        <v/>
      </c>
      <c r="BW108" s="98" t="str">
        <f t="shared" si="583"/>
        <v/>
      </c>
      <c r="BX108" s="98" t="str">
        <f t="shared" si="584"/>
        <v/>
      </c>
      <c r="BY108" s="98" t="str">
        <f t="shared" si="585"/>
        <v/>
      </c>
      <c r="BZ108" s="98" t="str">
        <f t="shared" si="586"/>
        <v/>
      </c>
      <c r="CA108" s="98" t="str">
        <f t="shared" si="587"/>
        <v/>
      </c>
      <c r="CB108" s="98" t="str">
        <f t="shared" si="588"/>
        <v/>
      </c>
      <c r="CC108" s="98" t="str">
        <f t="shared" si="589"/>
        <v/>
      </c>
      <c r="CD108" s="98" t="str">
        <f t="shared" si="590"/>
        <v/>
      </c>
      <c r="CE108" s="98" t="str">
        <f t="shared" si="591"/>
        <v/>
      </c>
      <c r="CF108" s="98" t="str">
        <f t="shared" si="592"/>
        <v/>
      </c>
      <c r="CG108" s="98" t="str">
        <f t="shared" si="593"/>
        <v/>
      </c>
      <c r="CH108" s="98" t="str">
        <f t="shared" si="594"/>
        <v/>
      </c>
      <c r="CI108" s="98" t="str">
        <f t="shared" si="595"/>
        <v/>
      </c>
      <c r="CJ108" s="98" t="str">
        <f t="shared" si="596"/>
        <v/>
      </c>
      <c r="CK108" s="98" t="str">
        <f t="shared" si="597"/>
        <v/>
      </c>
      <c r="CL108" s="98" t="str">
        <f t="shared" si="598"/>
        <v/>
      </c>
      <c r="CM108" s="98" t="str">
        <f t="shared" si="599"/>
        <v/>
      </c>
      <c r="CN108" s="98" t="str">
        <f t="shared" si="600"/>
        <v/>
      </c>
      <c r="CO108" s="98" t="str">
        <f t="shared" si="601"/>
        <v/>
      </c>
      <c r="CP108" s="98" t="str">
        <f t="shared" si="602"/>
        <v/>
      </c>
      <c r="CQ108" s="98" t="str">
        <f t="shared" si="603"/>
        <v/>
      </c>
      <c r="CR108" s="98" t="str">
        <f t="shared" si="604"/>
        <v/>
      </c>
      <c r="CS108" s="98" t="str">
        <f t="shared" si="605"/>
        <v/>
      </c>
      <c r="CT108" s="98" t="str">
        <f t="shared" si="606"/>
        <v/>
      </c>
      <c r="CU108" s="98" t="str">
        <f t="shared" si="607"/>
        <v/>
      </c>
      <c r="CV108" s="98" t="str">
        <f t="shared" si="608"/>
        <v/>
      </c>
      <c r="CW108" s="98" t="str">
        <f t="shared" si="609"/>
        <v/>
      </c>
      <c r="CX108" s="98" t="str">
        <f t="shared" si="610"/>
        <v/>
      </c>
      <c r="CY108" s="98" t="str">
        <f t="shared" si="611"/>
        <v/>
      </c>
      <c r="CZ108" s="98" t="str">
        <f t="shared" si="612"/>
        <v/>
      </c>
      <c r="DA108" s="98" t="str">
        <f t="shared" si="613"/>
        <v/>
      </c>
      <c r="DB108" s="98" t="str">
        <f t="shared" si="614"/>
        <v/>
      </c>
      <c r="DC108" s="98" t="str">
        <f t="shared" si="615"/>
        <v/>
      </c>
      <c r="DD108" s="98" t="str">
        <f t="shared" si="616"/>
        <v/>
      </c>
      <c r="DE108" s="98" t="str">
        <f t="shared" si="617"/>
        <v/>
      </c>
      <c r="DF108" s="98" t="str">
        <f t="shared" si="618"/>
        <v/>
      </c>
      <c r="DG108" s="98" t="str">
        <f t="shared" si="619"/>
        <v/>
      </c>
      <c r="DH108" s="98" t="str">
        <f t="shared" si="620"/>
        <v/>
      </c>
      <c r="DI108" s="98" t="str">
        <f t="shared" si="621"/>
        <v/>
      </c>
      <c r="DJ108" s="98" t="str">
        <f t="shared" si="622"/>
        <v/>
      </c>
      <c r="DK108" s="98" t="str">
        <f t="shared" si="623"/>
        <v/>
      </c>
      <c r="DL108" s="98" t="str">
        <f t="shared" si="624"/>
        <v/>
      </c>
      <c r="DM108" s="98" t="str">
        <f t="shared" si="625"/>
        <v/>
      </c>
      <c r="DN108" s="98" t="str">
        <f t="shared" si="626"/>
        <v/>
      </c>
    </row>
    <row r="109" spans="1:118" ht="13.5" customHeight="1">
      <c r="A109" s="1397">
        <f t="shared" si="354"/>
        <v>100</v>
      </c>
      <c r="B109" s="1398"/>
      <c r="C109" s="1399"/>
      <c r="D109" s="1400"/>
      <c r="E109" s="1401"/>
      <c r="F109" s="427"/>
      <c r="G109" s="1395"/>
      <c r="H109" s="1396"/>
      <c r="I109" s="1395"/>
      <c r="J109" s="1396"/>
      <c r="K109" s="1399"/>
      <c r="L109" s="1401"/>
      <c r="M109" s="1399"/>
      <c r="N109" s="1401"/>
      <c r="O109" s="1406"/>
      <c r="P109" s="1407"/>
      <c r="Q109" s="1399"/>
      <c r="R109" s="1401"/>
      <c r="S109" s="1402"/>
      <c r="T109" s="1403"/>
      <c r="U109" s="1404" t="str">
        <f t="shared" si="352"/>
        <v/>
      </c>
      <c r="V109" s="1405"/>
      <c r="W109" s="1405"/>
      <c r="X109" s="1405"/>
      <c r="Y109" s="1405"/>
      <c r="Z109" s="1405"/>
      <c r="AA109" s="98" t="str">
        <f t="shared" si="536"/>
        <v/>
      </c>
      <c r="AB109" s="94" t="str">
        <f t="shared" si="537"/>
        <v/>
      </c>
      <c r="AC109" s="94" t="str">
        <f t="shared" si="538"/>
        <v/>
      </c>
      <c r="AD109" s="94" t="str">
        <f t="shared" si="539"/>
        <v/>
      </c>
      <c r="AE109" s="98" t="str">
        <f t="shared" si="353"/>
        <v>○</v>
      </c>
      <c r="AF109" s="98" t="str">
        <f t="shared" si="540"/>
        <v/>
      </c>
      <c r="AG109" s="98" t="str">
        <f t="shared" si="541"/>
        <v/>
      </c>
      <c r="AH109" s="98" t="str">
        <f t="shared" si="542"/>
        <v/>
      </c>
      <c r="AI109" s="98" t="str">
        <f t="shared" si="543"/>
        <v/>
      </c>
      <c r="AJ109" s="98" t="str">
        <f t="shared" si="544"/>
        <v/>
      </c>
      <c r="AK109" s="98" t="str">
        <f t="shared" si="545"/>
        <v/>
      </c>
      <c r="AL109" s="98" t="str">
        <f t="shared" si="546"/>
        <v/>
      </c>
      <c r="AM109" s="98" t="str">
        <f t="shared" si="547"/>
        <v/>
      </c>
      <c r="AN109" s="98" t="str">
        <f t="shared" si="548"/>
        <v/>
      </c>
      <c r="AO109" s="98" t="str">
        <f t="shared" si="549"/>
        <v/>
      </c>
      <c r="AP109" s="98" t="str">
        <f t="shared" si="550"/>
        <v/>
      </c>
      <c r="AQ109" s="98" t="str">
        <f t="shared" si="551"/>
        <v/>
      </c>
      <c r="AR109" s="98" t="str">
        <f t="shared" si="552"/>
        <v/>
      </c>
      <c r="AS109" s="98" t="str">
        <f t="shared" si="553"/>
        <v/>
      </c>
      <c r="AT109" s="98" t="str">
        <f t="shared" si="554"/>
        <v/>
      </c>
      <c r="AU109" s="98" t="str">
        <f t="shared" si="555"/>
        <v/>
      </c>
      <c r="AV109" s="98" t="str">
        <f t="shared" si="556"/>
        <v/>
      </c>
      <c r="AW109" s="98" t="str">
        <f t="shared" si="557"/>
        <v/>
      </c>
      <c r="AX109" s="98" t="str">
        <f t="shared" si="558"/>
        <v/>
      </c>
      <c r="AY109" s="98" t="str">
        <f t="shared" si="559"/>
        <v/>
      </c>
      <c r="AZ109" s="98" t="str">
        <f t="shared" si="560"/>
        <v/>
      </c>
      <c r="BA109" s="98" t="str">
        <f t="shared" si="561"/>
        <v/>
      </c>
      <c r="BB109" s="98" t="str">
        <f t="shared" si="562"/>
        <v/>
      </c>
      <c r="BC109" s="98" t="str">
        <f t="shared" si="563"/>
        <v/>
      </c>
      <c r="BD109" s="98" t="str">
        <f t="shared" si="564"/>
        <v/>
      </c>
      <c r="BE109" s="98" t="str">
        <f t="shared" si="565"/>
        <v/>
      </c>
      <c r="BF109" s="98" t="str">
        <f t="shared" si="566"/>
        <v/>
      </c>
      <c r="BG109" s="98" t="str">
        <f t="shared" si="567"/>
        <v/>
      </c>
      <c r="BH109" s="98" t="str">
        <f t="shared" si="568"/>
        <v/>
      </c>
      <c r="BI109" s="98" t="str">
        <f t="shared" si="569"/>
        <v/>
      </c>
      <c r="BJ109" s="98" t="str">
        <f t="shared" si="570"/>
        <v/>
      </c>
      <c r="BK109" s="98" t="str">
        <f t="shared" si="571"/>
        <v/>
      </c>
      <c r="BL109" s="98" t="str">
        <f t="shared" si="572"/>
        <v/>
      </c>
      <c r="BM109" s="98" t="str">
        <f t="shared" si="573"/>
        <v/>
      </c>
      <c r="BN109" s="98" t="str">
        <f t="shared" si="574"/>
        <v/>
      </c>
      <c r="BO109" s="98" t="str">
        <f t="shared" si="575"/>
        <v/>
      </c>
      <c r="BP109" s="98" t="str">
        <f t="shared" si="576"/>
        <v/>
      </c>
      <c r="BQ109" s="98" t="str">
        <f t="shared" si="577"/>
        <v/>
      </c>
      <c r="BR109" s="98" t="str">
        <f t="shared" si="578"/>
        <v/>
      </c>
      <c r="BS109" s="98" t="str">
        <f t="shared" si="579"/>
        <v/>
      </c>
      <c r="BT109" s="98" t="str">
        <f t="shared" si="580"/>
        <v/>
      </c>
      <c r="BU109" s="98" t="str">
        <f t="shared" si="581"/>
        <v/>
      </c>
      <c r="BV109" s="98" t="str">
        <f t="shared" si="582"/>
        <v/>
      </c>
      <c r="BW109" s="98" t="str">
        <f t="shared" si="583"/>
        <v/>
      </c>
      <c r="BX109" s="98" t="str">
        <f t="shared" si="584"/>
        <v/>
      </c>
      <c r="BY109" s="98" t="str">
        <f t="shared" si="585"/>
        <v/>
      </c>
      <c r="BZ109" s="98" t="str">
        <f t="shared" si="586"/>
        <v/>
      </c>
      <c r="CA109" s="98" t="str">
        <f t="shared" si="587"/>
        <v/>
      </c>
      <c r="CB109" s="98" t="str">
        <f t="shared" si="588"/>
        <v/>
      </c>
      <c r="CC109" s="98" t="str">
        <f t="shared" si="589"/>
        <v/>
      </c>
      <c r="CD109" s="98" t="str">
        <f t="shared" si="590"/>
        <v/>
      </c>
      <c r="CE109" s="98" t="str">
        <f t="shared" si="591"/>
        <v/>
      </c>
      <c r="CF109" s="98" t="str">
        <f t="shared" si="592"/>
        <v/>
      </c>
      <c r="CG109" s="98" t="str">
        <f t="shared" si="593"/>
        <v/>
      </c>
      <c r="CH109" s="98" t="str">
        <f t="shared" si="594"/>
        <v/>
      </c>
      <c r="CI109" s="98" t="str">
        <f t="shared" si="595"/>
        <v/>
      </c>
      <c r="CJ109" s="98" t="str">
        <f t="shared" si="596"/>
        <v/>
      </c>
      <c r="CK109" s="98" t="str">
        <f t="shared" si="597"/>
        <v/>
      </c>
      <c r="CL109" s="98" t="str">
        <f t="shared" si="598"/>
        <v/>
      </c>
      <c r="CM109" s="98" t="str">
        <f t="shared" si="599"/>
        <v/>
      </c>
      <c r="CN109" s="98" t="str">
        <f t="shared" si="600"/>
        <v/>
      </c>
      <c r="CO109" s="98" t="str">
        <f t="shared" si="601"/>
        <v/>
      </c>
      <c r="CP109" s="98" t="str">
        <f t="shared" si="602"/>
        <v/>
      </c>
      <c r="CQ109" s="98" t="str">
        <f t="shared" si="603"/>
        <v/>
      </c>
      <c r="CR109" s="98" t="str">
        <f t="shared" si="604"/>
        <v/>
      </c>
      <c r="CS109" s="98" t="str">
        <f t="shared" si="605"/>
        <v/>
      </c>
      <c r="CT109" s="98" t="str">
        <f t="shared" si="606"/>
        <v/>
      </c>
      <c r="CU109" s="98" t="str">
        <f t="shared" si="607"/>
        <v/>
      </c>
      <c r="CV109" s="98" t="str">
        <f t="shared" si="608"/>
        <v/>
      </c>
      <c r="CW109" s="98" t="str">
        <f t="shared" si="609"/>
        <v/>
      </c>
      <c r="CX109" s="98" t="str">
        <f t="shared" si="610"/>
        <v/>
      </c>
      <c r="CY109" s="98" t="str">
        <f t="shared" si="611"/>
        <v/>
      </c>
      <c r="CZ109" s="98" t="str">
        <f t="shared" si="612"/>
        <v/>
      </c>
      <c r="DA109" s="98" t="str">
        <f t="shared" si="613"/>
        <v/>
      </c>
      <c r="DB109" s="98" t="str">
        <f t="shared" si="614"/>
        <v/>
      </c>
      <c r="DC109" s="98" t="str">
        <f t="shared" si="615"/>
        <v/>
      </c>
      <c r="DD109" s="98" t="str">
        <f t="shared" si="616"/>
        <v/>
      </c>
      <c r="DE109" s="98" t="str">
        <f t="shared" si="617"/>
        <v/>
      </c>
      <c r="DF109" s="98" t="str">
        <f t="shared" si="618"/>
        <v/>
      </c>
      <c r="DG109" s="98" t="str">
        <f t="shared" si="619"/>
        <v/>
      </c>
      <c r="DH109" s="98" t="str">
        <f t="shared" si="620"/>
        <v/>
      </c>
      <c r="DI109" s="98" t="str">
        <f t="shared" si="621"/>
        <v/>
      </c>
      <c r="DJ109" s="98" t="str">
        <f t="shared" si="622"/>
        <v/>
      </c>
      <c r="DK109" s="98" t="str">
        <f t="shared" si="623"/>
        <v/>
      </c>
      <c r="DL109" s="98" t="str">
        <f t="shared" si="624"/>
        <v/>
      </c>
      <c r="DM109" s="98" t="str">
        <f t="shared" si="625"/>
        <v/>
      </c>
      <c r="DN109" s="98" t="str">
        <f t="shared" si="626"/>
        <v/>
      </c>
    </row>
    <row r="110" spans="1:118" ht="13.5" customHeight="1">
      <c r="A110" s="1397">
        <f t="shared" si="354"/>
        <v>101</v>
      </c>
      <c r="B110" s="1398"/>
      <c r="C110" s="1399"/>
      <c r="D110" s="1400"/>
      <c r="E110" s="1401"/>
      <c r="F110" s="427"/>
      <c r="G110" s="1395"/>
      <c r="H110" s="1396"/>
      <c r="I110" s="1395"/>
      <c r="J110" s="1396"/>
      <c r="K110" s="1399"/>
      <c r="L110" s="1401"/>
      <c r="M110" s="1399"/>
      <c r="N110" s="1401"/>
      <c r="O110" s="1406"/>
      <c r="P110" s="1407"/>
      <c r="Q110" s="1399"/>
      <c r="R110" s="1401"/>
      <c r="S110" s="1402"/>
      <c r="T110" s="1403"/>
      <c r="U110" s="1404" t="str">
        <f t="shared" si="352"/>
        <v/>
      </c>
      <c r="V110" s="1405"/>
      <c r="W110" s="1405"/>
      <c r="X110" s="1405"/>
      <c r="Y110" s="1405"/>
      <c r="Z110" s="1405"/>
      <c r="AA110" s="98" t="str">
        <f t="shared" si="536"/>
        <v/>
      </c>
      <c r="AB110" s="94" t="str">
        <f t="shared" si="537"/>
        <v/>
      </c>
      <c r="AC110" s="94" t="str">
        <f t="shared" si="538"/>
        <v/>
      </c>
      <c r="AD110" s="94" t="str">
        <f t="shared" si="539"/>
        <v/>
      </c>
      <c r="AE110" s="98" t="str">
        <f t="shared" si="353"/>
        <v>○</v>
      </c>
      <c r="AF110" s="98" t="str">
        <f t="shared" si="540"/>
        <v/>
      </c>
      <c r="AG110" s="98" t="str">
        <f t="shared" si="541"/>
        <v/>
      </c>
      <c r="AH110" s="98" t="str">
        <f t="shared" si="542"/>
        <v/>
      </c>
      <c r="AI110" s="98" t="str">
        <f t="shared" si="543"/>
        <v/>
      </c>
      <c r="AJ110" s="98" t="str">
        <f t="shared" si="544"/>
        <v/>
      </c>
      <c r="AK110" s="98" t="str">
        <f t="shared" si="545"/>
        <v/>
      </c>
      <c r="AL110" s="98" t="str">
        <f t="shared" si="546"/>
        <v/>
      </c>
      <c r="AM110" s="98" t="str">
        <f t="shared" si="547"/>
        <v/>
      </c>
      <c r="AN110" s="98" t="str">
        <f t="shared" si="548"/>
        <v/>
      </c>
      <c r="AO110" s="98" t="str">
        <f t="shared" si="549"/>
        <v/>
      </c>
      <c r="AP110" s="98" t="str">
        <f t="shared" si="550"/>
        <v/>
      </c>
      <c r="AQ110" s="98" t="str">
        <f t="shared" si="551"/>
        <v/>
      </c>
      <c r="AR110" s="98" t="str">
        <f t="shared" si="552"/>
        <v/>
      </c>
      <c r="AS110" s="98" t="str">
        <f t="shared" si="553"/>
        <v/>
      </c>
      <c r="AT110" s="98" t="str">
        <f t="shared" si="554"/>
        <v/>
      </c>
      <c r="AU110" s="98" t="str">
        <f t="shared" si="555"/>
        <v/>
      </c>
      <c r="AV110" s="98" t="str">
        <f t="shared" si="556"/>
        <v/>
      </c>
      <c r="AW110" s="98" t="str">
        <f t="shared" si="557"/>
        <v/>
      </c>
      <c r="AX110" s="98" t="str">
        <f t="shared" si="558"/>
        <v/>
      </c>
      <c r="AY110" s="98" t="str">
        <f t="shared" si="559"/>
        <v/>
      </c>
      <c r="AZ110" s="98" t="str">
        <f t="shared" si="560"/>
        <v/>
      </c>
      <c r="BA110" s="98" t="str">
        <f t="shared" si="561"/>
        <v/>
      </c>
      <c r="BB110" s="98" t="str">
        <f t="shared" si="562"/>
        <v/>
      </c>
      <c r="BC110" s="98" t="str">
        <f t="shared" si="563"/>
        <v/>
      </c>
      <c r="BD110" s="98" t="str">
        <f t="shared" si="564"/>
        <v/>
      </c>
      <c r="BE110" s="98" t="str">
        <f t="shared" si="565"/>
        <v/>
      </c>
      <c r="BF110" s="98" t="str">
        <f t="shared" si="566"/>
        <v/>
      </c>
      <c r="BG110" s="98" t="str">
        <f t="shared" si="567"/>
        <v/>
      </c>
      <c r="BH110" s="98" t="str">
        <f t="shared" si="568"/>
        <v/>
      </c>
      <c r="BI110" s="98" t="str">
        <f t="shared" si="569"/>
        <v/>
      </c>
      <c r="BJ110" s="98" t="str">
        <f t="shared" si="570"/>
        <v/>
      </c>
      <c r="BK110" s="98" t="str">
        <f t="shared" si="571"/>
        <v/>
      </c>
      <c r="BL110" s="98" t="str">
        <f t="shared" si="572"/>
        <v/>
      </c>
      <c r="BM110" s="98" t="str">
        <f t="shared" si="573"/>
        <v/>
      </c>
      <c r="BN110" s="98" t="str">
        <f t="shared" si="574"/>
        <v/>
      </c>
      <c r="BO110" s="98" t="str">
        <f t="shared" si="575"/>
        <v/>
      </c>
      <c r="BP110" s="98" t="str">
        <f t="shared" si="576"/>
        <v/>
      </c>
      <c r="BQ110" s="98" t="str">
        <f t="shared" si="577"/>
        <v/>
      </c>
      <c r="BR110" s="98" t="str">
        <f t="shared" si="578"/>
        <v/>
      </c>
      <c r="BS110" s="98" t="str">
        <f t="shared" si="579"/>
        <v/>
      </c>
      <c r="BT110" s="98" t="str">
        <f t="shared" si="580"/>
        <v/>
      </c>
      <c r="BU110" s="98" t="str">
        <f t="shared" si="581"/>
        <v/>
      </c>
      <c r="BV110" s="98" t="str">
        <f t="shared" si="582"/>
        <v/>
      </c>
      <c r="BW110" s="98" t="str">
        <f t="shared" si="583"/>
        <v/>
      </c>
      <c r="BX110" s="98" t="str">
        <f t="shared" si="584"/>
        <v/>
      </c>
      <c r="BY110" s="98" t="str">
        <f t="shared" si="585"/>
        <v/>
      </c>
      <c r="BZ110" s="98" t="str">
        <f t="shared" si="586"/>
        <v/>
      </c>
      <c r="CA110" s="98" t="str">
        <f t="shared" si="587"/>
        <v/>
      </c>
      <c r="CB110" s="98" t="str">
        <f t="shared" si="588"/>
        <v/>
      </c>
      <c r="CC110" s="98" t="str">
        <f t="shared" si="589"/>
        <v/>
      </c>
      <c r="CD110" s="98" t="str">
        <f t="shared" si="590"/>
        <v/>
      </c>
      <c r="CE110" s="98" t="str">
        <f t="shared" si="591"/>
        <v/>
      </c>
      <c r="CF110" s="98" t="str">
        <f t="shared" si="592"/>
        <v/>
      </c>
      <c r="CG110" s="98" t="str">
        <f t="shared" si="593"/>
        <v/>
      </c>
      <c r="CH110" s="98" t="str">
        <f t="shared" si="594"/>
        <v/>
      </c>
      <c r="CI110" s="98" t="str">
        <f t="shared" si="595"/>
        <v/>
      </c>
      <c r="CJ110" s="98" t="str">
        <f t="shared" si="596"/>
        <v/>
      </c>
      <c r="CK110" s="98" t="str">
        <f t="shared" si="597"/>
        <v/>
      </c>
      <c r="CL110" s="98" t="str">
        <f t="shared" si="598"/>
        <v/>
      </c>
      <c r="CM110" s="98" t="str">
        <f t="shared" si="599"/>
        <v/>
      </c>
      <c r="CN110" s="98" t="str">
        <f t="shared" si="600"/>
        <v/>
      </c>
      <c r="CO110" s="98" t="str">
        <f t="shared" si="601"/>
        <v/>
      </c>
      <c r="CP110" s="98" t="str">
        <f t="shared" si="602"/>
        <v/>
      </c>
      <c r="CQ110" s="98" t="str">
        <f t="shared" si="603"/>
        <v/>
      </c>
      <c r="CR110" s="98" t="str">
        <f t="shared" si="604"/>
        <v/>
      </c>
      <c r="CS110" s="98" t="str">
        <f t="shared" si="605"/>
        <v/>
      </c>
      <c r="CT110" s="98" t="str">
        <f t="shared" si="606"/>
        <v/>
      </c>
      <c r="CU110" s="98" t="str">
        <f t="shared" si="607"/>
        <v/>
      </c>
      <c r="CV110" s="98" t="str">
        <f t="shared" si="608"/>
        <v/>
      </c>
      <c r="CW110" s="98" t="str">
        <f t="shared" si="609"/>
        <v/>
      </c>
      <c r="CX110" s="98" t="str">
        <f t="shared" si="610"/>
        <v/>
      </c>
      <c r="CY110" s="98" t="str">
        <f t="shared" si="611"/>
        <v/>
      </c>
      <c r="CZ110" s="98" t="str">
        <f t="shared" si="612"/>
        <v/>
      </c>
      <c r="DA110" s="98" t="str">
        <f t="shared" si="613"/>
        <v/>
      </c>
      <c r="DB110" s="98" t="str">
        <f t="shared" si="614"/>
        <v/>
      </c>
      <c r="DC110" s="98" t="str">
        <f t="shared" si="615"/>
        <v/>
      </c>
      <c r="DD110" s="98" t="str">
        <f t="shared" si="616"/>
        <v/>
      </c>
      <c r="DE110" s="98" t="str">
        <f t="shared" si="617"/>
        <v/>
      </c>
      <c r="DF110" s="98" t="str">
        <f t="shared" si="618"/>
        <v/>
      </c>
      <c r="DG110" s="98" t="str">
        <f t="shared" si="619"/>
        <v/>
      </c>
      <c r="DH110" s="98" t="str">
        <f t="shared" si="620"/>
        <v/>
      </c>
      <c r="DI110" s="98" t="str">
        <f t="shared" si="621"/>
        <v/>
      </c>
      <c r="DJ110" s="98" t="str">
        <f t="shared" si="622"/>
        <v/>
      </c>
      <c r="DK110" s="98" t="str">
        <f t="shared" si="623"/>
        <v/>
      </c>
      <c r="DL110" s="98" t="str">
        <f t="shared" si="624"/>
        <v/>
      </c>
      <c r="DM110" s="98" t="str">
        <f t="shared" si="625"/>
        <v/>
      </c>
      <c r="DN110" s="98" t="str">
        <f t="shared" si="626"/>
        <v/>
      </c>
    </row>
    <row r="111" spans="1:118" customFormat="1" ht="13.5" customHeight="1">
      <c r="A111" s="1397">
        <f t="shared" si="354"/>
        <v>102</v>
      </c>
      <c r="B111" s="1398"/>
      <c r="C111" s="1399"/>
      <c r="D111" s="1400"/>
      <c r="E111" s="1401"/>
      <c r="F111" s="427"/>
      <c r="G111" s="1395"/>
      <c r="H111" s="1396"/>
      <c r="I111" s="1395"/>
      <c r="J111" s="1396"/>
      <c r="K111" s="1399"/>
      <c r="L111" s="1401"/>
      <c r="M111" s="1399"/>
      <c r="N111" s="1401"/>
      <c r="O111" s="1406"/>
      <c r="P111" s="1407"/>
      <c r="Q111" s="1399"/>
      <c r="R111" s="1401"/>
      <c r="S111" s="1402"/>
      <c r="T111" s="1403"/>
      <c r="U111" s="1404" t="str">
        <f t="shared" si="352"/>
        <v/>
      </c>
      <c r="V111" s="1405"/>
      <c r="W111" s="1405"/>
      <c r="X111" s="1405"/>
      <c r="Y111" s="1405"/>
      <c r="Z111" s="1405"/>
      <c r="AA111" s="98" t="str">
        <f t="shared" si="536"/>
        <v/>
      </c>
      <c r="AB111" s="94" t="str">
        <f t="shared" si="537"/>
        <v/>
      </c>
      <c r="AC111" s="94" t="str">
        <f t="shared" si="538"/>
        <v/>
      </c>
      <c r="AD111" s="94" t="str">
        <f t="shared" si="539"/>
        <v/>
      </c>
      <c r="AE111" s="98" t="str">
        <f t="shared" si="353"/>
        <v>○</v>
      </c>
      <c r="AF111" s="98" t="str">
        <f t="shared" si="540"/>
        <v/>
      </c>
      <c r="AG111" s="98" t="str">
        <f t="shared" si="541"/>
        <v/>
      </c>
      <c r="AH111" s="98" t="str">
        <f t="shared" si="542"/>
        <v/>
      </c>
      <c r="AI111" s="98" t="str">
        <f t="shared" si="543"/>
        <v/>
      </c>
      <c r="AJ111" s="98" t="str">
        <f t="shared" si="544"/>
        <v/>
      </c>
      <c r="AK111" s="98" t="str">
        <f t="shared" si="545"/>
        <v/>
      </c>
      <c r="AL111" s="98" t="str">
        <f t="shared" si="546"/>
        <v/>
      </c>
      <c r="AM111" s="98" t="str">
        <f t="shared" si="547"/>
        <v/>
      </c>
      <c r="AN111" s="98" t="str">
        <f t="shared" si="548"/>
        <v/>
      </c>
      <c r="AO111" s="98" t="str">
        <f t="shared" si="549"/>
        <v/>
      </c>
      <c r="AP111" s="98" t="str">
        <f t="shared" si="550"/>
        <v/>
      </c>
      <c r="AQ111" s="98" t="str">
        <f t="shared" si="551"/>
        <v/>
      </c>
      <c r="AR111" s="98" t="str">
        <f t="shared" si="552"/>
        <v/>
      </c>
      <c r="AS111" s="98" t="str">
        <f t="shared" si="553"/>
        <v/>
      </c>
      <c r="AT111" s="98" t="str">
        <f t="shared" si="554"/>
        <v/>
      </c>
      <c r="AU111" s="98" t="str">
        <f t="shared" si="555"/>
        <v/>
      </c>
      <c r="AV111" s="98" t="str">
        <f t="shared" si="556"/>
        <v/>
      </c>
      <c r="AW111" s="98" t="str">
        <f t="shared" si="557"/>
        <v/>
      </c>
      <c r="AX111" s="98" t="str">
        <f t="shared" si="558"/>
        <v/>
      </c>
      <c r="AY111" s="98" t="str">
        <f t="shared" si="559"/>
        <v/>
      </c>
      <c r="AZ111" s="98" t="str">
        <f t="shared" si="560"/>
        <v/>
      </c>
      <c r="BA111" s="98" t="str">
        <f t="shared" si="561"/>
        <v/>
      </c>
      <c r="BB111" s="98" t="str">
        <f t="shared" si="562"/>
        <v/>
      </c>
      <c r="BC111" s="98" t="str">
        <f t="shared" si="563"/>
        <v/>
      </c>
      <c r="BD111" s="98" t="str">
        <f t="shared" si="564"/>
        <v/>
      </c>
      <c r="BE111" s="98" t="str">
        <f t="shared" si="565"/>
        <v/>
      </c>
      <c r="BF111" s="98" t="str">
        <f t="shared" si="566"/>
        <v/>
      </c>
      <c r="BG111" s="98" t="str">
        <f t="shared" si="567"/>
        <v/>
      </c>
      <c r="BH111" s="98" t="str">
        <f t="shared" si="568"/>
        <v/>
      </c>
      <c r="BI111" s="98" t="str">
        <f t="shared" si="569"/>
        <v/>
      </c>
      <c r="BJ111" s="98" t="str">
        <f t="shared" si="570"/>
        <v/>
      </c>
      <c r="BK111" s="98" t="str">
        <f t="shared" si="571"/>
        <v/>
      </c>
      <c r="BL111" s="98" t="str">
        <f t="shared" si="572"/>
        <v/>
      </c>
      <c r="BM111" s="98" t="str">
        <f t="shared" si="573"/>
        <v/>
      </c>
      <c r="BN111" s="98" t="str">
        <f t="shared" si="574"/>
        <v/>
      </c>
      <c r="BO111" s="98" t="str">
        <f t="shared" si="575"/>
        <v/>
      </c>
      <c r="BP111" s="98" t="str">
        <f t="shared" si="576"/>
        <v/>
      </c>
      <c r="BQ111" s="98" t="str">
        <f t="shared" si="577"/>
        <v/>
      </c>
      <c r="BR111" s="98" t="str">
        <f t="shared" si="578"/>
        <v/>
      </c>
      <c r="BS111" s="98" t="str">
        <f t="shared" si="579"/>
        <v/>
      </c>
      <c r="BT111" s="98" t="str">
        <f t="shared" si="580"/>
        <v/>
      </c>
      <c r="BU111" s="98" t="str">
        <f t="shared" si="581"/>
        <v/>
      </c>
      <c r="BV111" s="98" t="str">
        <f t="shared" si="582"/>
        <v/>
      </c>
      <c r="BW111" s="98" t="str">
        <f t="shared" si="583"/>
        <v/>
      </c>
      <c r="BX111" s="98" t="str">
        <f t="shared" si="584"/>
        <v/>
      </c>
      <c r="BY111" s="98" t="str">
        <f t="shared" si="585"/>
        <v/>
      </c>
      <c r="BZ111" s="98" t="str">
        <f t="shared" si="586"/>
        <v/>
      </c>
      <c r="CA111" s="98" t="str">
        <f t="shared" si="587"/>
        <v/>
      </c>
      <c r="CB111" s="98" t="str">
        <f t="shared" si="588"/>
        <v/>
      </c>
      <c r="CC111" s="98" t="str">
        <f t="shared" si="589"/>
        <v/>
      </c>
      <c r="CD111" s="98" t="str">
        <f t="shared" si="590"/>
        <v/>
      </c>
      <c r="CE111" s="98" t="str">
        <f t="shared" si="591"/>
        <v/>
      </c>
      <c r="CF111" s="98" t="str">
        <f t="shared" si="592"/>
        <v/>
      </c>
      <c r="CG111" s="98" t="str">
        <f t="shared" si="593"/>
        <v/>
      </c>
      <c r="CH111" s="98" t="str">
        <f t="shared" si="594"/>
        <v/>
      </c>
      <c r="CI111" s="98" t="str">
        <f t="shared" si="595"/>
        <v/>
      </c>
      <c r="CJ111" s="98" t="str">
        <f t="shared" si="596"/>
        <v/>
      </c>
      <c r="CK111" s="98" t="str">
        <f t="shared" si="597"/>
        <v/>
      </c>
      <c r="CL111" s="98" t="str">
        <f t="shared" si="598"/>
        <v/>
      </c>
      <c r="CM111" s="98" t="str">
        <f t="shared" si="599"/>
        <v/>
      </c>
      <c r="CN111" s="98" t="str">
        <f t="shared" si="600"/>
        <v/>
      </c>
      <c r="CO111" s="98" t="str">
        <f t="shared" si="601"/>
        <v/>
      </c>
      <c r="CP111" s="98" t="str">
        <f t="shared" si="602"/>
        <v/>
      </c>
      <c r="CQ111" s="98" t="str">
        <f t="shared" si="603"/>
        <v/>
      </c>
      <c r="CR111" s="98" t="str">
        <f t="shared" si="604"/>
        <v/>
      </c>
      <c r="CS111" s="98" t="str">
        <f t="shared" si="605"/>
        <v/>
      </c>
      <c r="CT111" s="98" t="str">
        <f t="shared" si="606"/>
        <v/>
      </c>
      <c r="CU111" s="98" t="str">
        <f t="shared" si="607"/>
        <v/>
      </c>
      <c r="CV111" s="98" t="str">
        <f t="shared" si="608"/>
        <v/>
      </c>
      <c r="CW111" s="98" t="str">
        <f t="shared" si="609"/>
        <v/>
      </c>
      <c r="CX111" s="98" t="str">
        <f t="shared" si="610"/>
        <v/>
      </c>
      <c r="CY111" s="98" t="str">
        <f t="shared" si="611"/>
        <v/>
      </c>
      <c r="CZ111" s="98" t="str">
        <f t="shared" si="612"/>
        <v/>
      </c>
      <c r="DA111" s="98" t="str">
        <f t="shared" si="613"/>
        <v/>
      </c>
      <c r="DB111" s="98" t="str">
        <f t="shared" si="614"/>
        <v/>
      </c>
      <c r="DC111" s="98" t="str">
        <f t="shared" si="615"/>
        <v/>
      </c>
      <c r="DD111" s="98" t="str">
        <f t="shared" si="616"/>
        <v/>
      </c>
      <c r="DE111" s="98" t="str">
        <f t="shared" si="617"/>
        <v/>
      </c>
      <c r="DF111" s="98" t="str">
        <f t="shared" si="618"/>
        <v/>
      </c>
      <c r="DG111" s="98" t="str">
        <f t="shared" si="619"/>
        <v/>
      </c>
      <c r="DH111" s="98" t="str">
        <f t="shared" si="620"/>
        <v/>
      </c>
      <c r="DI111" s="98" t="str">
        <f t="shared" si="621"/>
        <v/>
      </c>
      <c r="DJ111" s="98" t="str">
        <f t="shared" si="622"/>
        <v/>
      </c>
      <c r="DK111" s="98" t="str">
        <f t="shared" si="623"/>
        <v/>
      </c>
      <c r="DL111" s="98" t="str">
        <f t="shared" si="624"/>
        <v/>
      </c>
      <c r="DM111" s="98" t="str">
        <f t="shared" si="625"/>
        <v/>
      </c>
      <c r="DN111" s="98" t="str">
        <f t="shared" si="626"/>
        <v/>
      </c>
    </row>
    <row r="112" spans="1:118" customFormat="1" ht="13.5" customHeight="1">
      <c r="A112" s="1397">
        <f t="shared" si="354"/>
        <v>103</v>
      </c>
      <c r="B112" s="1398"/>
      <c r="C112" s="1399"/>
      <c r="D112" s="1400"/>
      <c r="E112" s="1401"/>
      <c r="F112" s="427"/>
      <c r="G112" s="1395"/>
      <c r="H112" s="1396"/>
      <c r="I112" s="1395"/>
      <c r="J112" s="1396"/>
      <c r="K112" s="1399"/>
      <c r="L112" s="1401"/>
      <c r="M112" s="1399"/>
      <c r="N112" s="1401"/>
      <c r="O112" s="1406"/>
      <c r="P112" s="1407"/>
      <c r="Q112" s="1399"/>
      <c r="R112" s="1401"/>
      <c r="S112" s="1402"/>
      <c r="T112" s="1403"/>
      <c r="U112" s="1404" t="str">
        <f t="shared" si="352"/>
        <v/>
      </c>
      <c r="V112" s="1405"/>
      <c r="W112" s="1405"/>
      <c r="X112" s="1405"/>
      <c r="Y112" s="1405"/>
      <c r="Z112" s="1405"/>
      <c r="AA112" s="98" t="str">
        <f t="shared" si="536"/>
        <v/>
      </c>
      <c r="AB112" s="94" t="str">
        <f t="shared" si="537"/>
        <v/>
      </c>
      <c r="AC112" s="94" t="str">
        <f t="shared" si="538"/>
        <v/>
      </c>
      <c r="AD112" s="94" t="str">
        <f t="shared" si="539"/>
        <v/>
      </c>
      <c r="AE112" s="98" t="str">
        <f t="shared" si="353"/>
        <v>○</v>
      </c>
      <c r="AF112" s="98" t="str">
        <f t="shared" si="540"/>
        <v/>
      </c>
      <c r="AG112" s="98" t="str">
        <f t="shared" si="541"/>
        <v/>
      </c>
      <c r="AH112" s="98" t="str">
        <f t="shared" si="542"/>
        <v/>
      </c>
      <c r="AI112" s="98" t="str">
        <f t="shared" si="543"/>
        <v/>
      </c>
      <c r="AJ112" s="98" t="str">
        <f t="shared" si="544"/>
        <v/>
      </c>
      <c r="AK112" s="98" t="str">
        <f t="shared" si="545"/>
        <v/>
      </c>
      <c r="AL112" s="98" t="str">
        <f t="shared" si="546"/>
        <v/>
      </c>
      <c r="AM112" s="98" t="str">
        <f t="shared" si="547"/>
        <v/>
      </c>
      <c r="AN112" s="98" t="str">
        <f t="shared" si="548"/>
        <v/>
      </c>
      <c r="AO112" s="98" t="str">
        <f t="shared" si="549"/>
        <v/>
      </c>
      <c r="AP112" s="98" t="str">
        <f t="shared" si="550"/>
        <v/>
      </c>
      <c r="AQ112" s="98" t="str">
        <f t="shared" si="551"/>
        <v/>
      </c>
      <c r="AR112" s="98" t="str">
        <f t="shared" si="552"/>
        <v/>
      </c>
      <c r="AS112" s="98" t="str">
        <f t="shared" si="553"/>
        <v/>
      </c>
      <c r="AT112" s="98" t="str">
        <f t="shared" si="554"/>
        <v/>
      </c>
      <c r="AU112" s="98" t="str">
        <f t="shared" si="555"/>
        <v/>
      </c>
      <c r="AV112" s="98" t="str">
        <f t="shared" si="556"/>
        <v/>
      </c>
      <c r="AW112" s="98" t="str">
        <f t="shared" si="557"/>
        <v/>
      </c>
      <c r="AX112" s="98" t="str">
        <f t="shared" si="558"/>
        <v/>
      </c>
      <c r="AY112" s="98" t="str">
        <f t="shared" si="559"/>
        <v/>
      </c>
      <c r="AZ112" s="98" t="str">
        <f t="shared" si="560"/>
        <v/>
      </c>
      <c r="BA112" s="98" t="str">
        <f t="shared" si="561"/>
        <v/>
      </c>
      <c r="BB112" s="98" t="str">
        <f t="shared" si="562"/>
        <v/>
      </c>
      <c r="BC112" s="98" t="str">
        <f t="shared" si="563"/>
        <v/>
      </c>
      <c r="BD112" s="98" t="str">
        <f t="shared" si="564"/>
        <v/>
      </c>
      <c r="BE112" s="98" t="str">
        <f t="shared" si="565"/>
        <v/>
      </c>
      <c r="BF112" s="98" t="str">
        <f t="shared" si="566"/>
        <v/>
      </c>
      <c r="BG112" s="98" t="str">
        <f t="shared" si="567"/>
        <v/>
      </c>
      <c r="BH112" s="98" t="str">
        <f t="shared" si="568"/>
        <v/>
      </c>
      <c r="BI112" s="98" t="str">
        <f t="shared" si="569"/>
        <v/>
      </c>
      <c r="BJ112" s="98" t="str">
        <f t="shared" si="570"/>
        <v/>
      </c>
      <c r="BK112" s="98" t="str">
        <f t="shared" si="571"/>
        <v/>
      </c>
      <c r="BL112" s="98" t="str">
        <f t="shared" si="572"/>
        <v/>
      </c>
      <c r="BM112" s="98" t="str">
        <f t="shared" si="573"/>
        <v/>
      </c>
      <c r="BN112" s="98" t="str">
        <f t="shared" si="574"/>
        <v/>
      </c>
      <c r="BO112" s="98" t="str">
        <f t="shared" si="575"/>
        <v/>
      </c>
      <c r="BP112" s="98" t="str">
        <f t="shared" si="576"/>
        <v/>
      </c>
      <c r="BQ112" s="98" t="str">
        <f t="shared" si="577"/>
        <v/>
      </c>
      <c r="BR112" s="98" t="str">
        <f t="shared" si="578"/>
        <v/>
      </c>
      <c r="BS112" s="98" t="str">
        <f t="shared" si="579"/>
        <v/>
      </c>
      <c r="BT112" s="98" t="str">
        <f t="shared" si="580"/>
        <v/>
      </c>
      <c r="BU112" s="98" t="str">
        <f t="shared" si="581"/>
        <v/>
      </c>
      <c r="BV112" s="98" t="str">
        <f t="shared" si="582"/>
        <v/>
      </c>
      <c r="BW112" s="98" t="str">
        <f t="shared" si="583"/>
        <v/>
      </c>
      <c r="BX112" s="98" t="str">
        <f t="shared" si="584"/>
        <v/>
      </c>
      <c r="BY112" s="98" t="str">
        <f t="shared" si="585"/>
        <v/>
      </c>
      <c r="BZ112" s="98" t="str">
        <f t="shared" si="586"/>
        <v/>
      </c>
      <c r="CA112" s="98" t="str">
        <f t="shared" si="587"/>
        <v/>
      </c>
      <c r="CB112" s="98" t="str">
        <f t="shared" si="588"/>
        <v/>
      </c>
      <c r="CC112" s="98" t="str">
        <f t="shared" si="589"/>
        <v/>
      </c>
      <c r="CD112" s="98" t="str">
        <f t="shared" si="590"/>
        <v/>
      </c>
      <c r="CE112" s="98" t="str">
        <f t="shared" si="591"/>
        <v/>
      </c>
      <c r="CF112" s="98" t="str">
        <f t="shared" si="592"/>
        <v/>
      </c>
      <c r="CG112" s="98" t="str">
        <f t="shared" si="593"/>
        <v/>
      </c>
      <c r="CH112" s="98" t="str">
        <f t="shared" si="594"/>
        <v/>
      </c>
      <c r="CI112" s="98" t="str">
        <f t="shared" si="595"/>
        <v/>
      </c>
      <c r="CJ112" s="98" t="str">
        <f t="shared" si="596"/>
        <v/>
      </c>
      <c r="CK112" s="98" t="str">
        <f t="shared" si="597"/>
        <v/>
      </c>
      <c r="CL112" s="98" t="str">
        <f t="shared" si="598"/>
        <v/>
      </c>
      <c r="CM112" s="98" t="str">
        <f t="shared" si="599"/>
        <v/>
      </c>
      <c r="CN112" s="98" t="str">
        <f t="shared" si="600"/>
        <v/>
      </c>
      <c r="CO112" s="98" t="str">
        <f t="shared" si="601"/>
        <v/>
      </c>
      <c r="CP112" s="98" t="str">
        <f t="shared" si="602"/>
        <v/>
      </c>
      <c r="CQ112" s="98" t="str">
        <f t="shared" si="603"/>
        <v/>
      </c>
      <c r="CR112" s="98" t="str">
        <f t="shared" si="604"/>
        <v/>
      </c>
      <c r="CS112" s="98" t="str">
        <f t="shared" si="605"/>
        <v/>
      </c>
      <c r="CT112" s="98" t="str">
        <f t="shared" si="606"/>
        <v/>
      </c>
      <c r="CU112" s="98" t="str">
        <f t="shared" si="607"/>
        <v/>
      </c>
      <c r="CV112" s="98" t="str">
        <f t="shared" si="608"/>
        <v/>
      </c>
      <c r="CW112" s="98" t="str">
        <f t="shared" si="609"/>
        <v/>
      </c>
      <c r="CX112" s="98" t="str">
        <f t="shared" si="610"/>
        <v/>
      </c>
      <c r="CY112" s="98" t="str">
        <f t="shared" si="611"/>
        <v/>
      </c>
      <c r="CZ112" s="98" t="str">
        <f t="shared" si="612"/>
        <v/>
      </c>
      <c r="DA112" s="98" t="str">
        <f t="shared" si="613"/>
        <v/>
      </c>
      <c r="DB112" s="98" t="str">
        <f t="shared" si="614"/>
        <v/>
      </c>
      <c r="DC112" s="98" t="str">
        <f t="shared" si="615"/>
        <v/>
      </c>
      <c r="DD112" s="98" t="str">
        <f t="shared" si="616"/>
        <v/>
      </c>
      <c r="DE112" s="98" t="str">
        <f t="shared" si="617"/>
        <v/>
      </c>
      <c r="DF112" s="98" t="str">
        <f t="shared" si="618"/>
        <v/>
      </c>
      <c r="DG112" s="98" t="str">
        <f t="shared" si="619"/>
        <v/>
      </c>
      <c r="DH112" s="98" t="str">
        <f t="shared" si="620"/>
        <v/>
      </c>
      <c r="DI112" s="98" t="str">
        <f t="shared" si="621"/>
        <v/>
      </c>
      <c r="DJ112" s="98" t="str">
        <f t="shared" si="622"/>
        <v/>
      </c>
      <c r="DK112" s="98" t="str">
        <f t="shared" si="623"/>
        <v/>
      </c>
      <c r="DL112" s="98" t="str">
        <f t="shared" si="624"/>
        <v/>
      </c>
      <c r="DM112" s="98" t="str">
        <f t="shared" si="625"/>
        <v/>
      </c>
      <c r="DN112" s="98" t="str">
        <f t="shared" si="626"/>
        <v/>
      </c>
    </row>
    <row r="113" spans="1:118" ht="13.5" customHeight="1">
      <c r="A113" s="1397">
        <f t="shared" si="354"/>
        <v>104</v>
      </c>
      <c r="B113" s="1398"/>
      <c r="C113" s="1399"/>
      <c r="D113" s="1400"/>
      <c r="E113" s="1401"/>
      <c r="F113" s="427"/>
      <c r="G113" s="1395"/>
      <c r="H113" s="1396"/>
      <c r="I113" s="1395"/>
      <c r="J113" s="1396"/>
      <c r="K113" s="1399"/>
      <c r="L113" s="1401"/>
      <c r="M113" s="1399"/>
      <c r="N113" s="1401"/>
      <c r="O113" s="1406"/>
      <c r="P113" s="1407"/>
      <c r="Q113" s="1399"/>
      <c r="R113" s="1401"/>
      <c r="S113" s="1402"/>
      <c r="T113" s="1403"/>
      <c r="U113" s="1404" t="str">
        <f t="shared" si="352"/>
        <v/>
      </c>
      <c r="V113" s="1405"/>
      <c r="W113" s="1405"/>
      <c r="X113" s="1405"/>
      <c r="Y113" s="1405"/>
      <c r="Z113" s="1405"/>
      <c r="AA113" s="98" t="str">
        <f t="shared" si="536"/>
        <v/>
      </c>
      <c r="AB113" s="94" t="str">
        <f t="shared" si="537"/>
        <v/>
      </c>
      <c r="AC113" s="94" t="str">
        <f t="shared" si="538"/>
        <v/>
      </c>
      <c r="AD113" s="94" t="str">
        <f t="shared" si="539"/>
        <v/>
      </c>
      <c r="AE113" s="98" t="str">
        <f t="shared" si="353"/>
        <v>○</v>
      </c>
      <c r="AF113" s="98" t="str">
        <f t="shared" si="540"/>
        <v/>
      </c>
      <c r="AG113" s="98" t="str">
        <f t="shared" si="541"/>
        <v/>
      </c>
      <c r="AH113" s="98" t="str">
        <f t="shared" si="542"/>
        <v/>
      </c>
      <c r="AI113" s="98" t="str">
        <f t="shared" si="543"/>
        <v/>
      </c>
      <c r="AJ113" s="98" t="str">
        <f t="shared" si="544"/>
        <v/>
      </c>
      <c r="AK113" s="98" t="str">
        <f t="shared" si="545"/>
        <v/>
      </c>
      <c r="AL113" s="98" t="str">
        <f t="shared" si="546"/>
        <v/>
      </c>
      <c r="AM113" s="98" t="str">
        <f t="shared" si="547"/>
        <v/>
      </c>
      <c r="AN113" s="98" t="str">
        <f t="shared" si="548"/>
        <v/>
      </c>
      <c r="AO113" s="98" t="str">
        <f t="shared" si="549"/>
        <v/>
      </c>
      <c r="AP113" s="98" t="str">
        <f t="shared" si="550"/>
        <v/>
      </c>
      <c r="AQ113" s="98" t="str">
        <f t="shared" si="551"/>
        <v/>
      </c>
      <c r="AR113" s="98" t="str">
        <f t="shared" si="552"/>
        <v/>
      </c>
      <c r="AS113" s="98" t="str">
        <f t="shared" si="553"/>
        <v/>
      </c>
      <c r="AT113" s="98" t="str">
        <f t="shared" si="554"/>
        <v/>
      </c>
      <c r="AU113" s="98" t="str">
        <f t="shared" si="555"/>
        <v/>
      </c>
      <c r="AV113" s="98" t="str">
        <f t="shared" si="556"/>
        <v/>
      </c>
      <c r="AW113" s="98" t="str">
        <f t="shared" si="557"/>
        <v/>
      </c>
      <c r="AX113" s="98" t="str">
        <f t="shared" si="558"/>
        <v/>
      </c>
      <c r="AY113" s="98" t="str">
        <f t="shared" si="559"/>
        <v/>
      </c>
      <c r="AZ113" s="98" t="str">
        <f t="shared" si="560"/>
        <v/>
      </c>
      <c r="BA113" s="98" t="str">
        <f t="shared" si="561"/>
        <v/>
      </c>
      <c r="BB113" s="98" t="str">
        <f t="shared" si="562"/>
        <v/>
      </c>
      <c r="BC113" s="98" t="str">
        <f t="shared" si="563"/>
        <v/>
      </c>
      <c r="BD113" s="98" t="str">
        <f t="shared" si="564"/>
        <v/>
      </c>
      <c r="BE113" s="98" t="str">
        <f t="shared" si="565"/>
        <v/>
      </c>
      <c r="BF113" s="98" t="str">
        <f t="shared" si="566"/>
        <v/>
      </c>
      <c r="BG113" s="98" t="str">
        <f t="shared" si="567"/>
        <v/>
      </c>
      <c r="BH113" s="98" t="str">
        <f t="shared" si="568"/>
        <v/>
      </c>
      <c r="BI113" s="98" t="str">
        <f t="shared" si="569"/>
        <v/>
      </c>
      <c r="BJ113" s="98" t="str">
        <f t="shared" si="570"/>
        <v/>
      </c>
      <c r="BK113" s="98" t="str">
        <f t="shared" si="571"/>
        <v/>
      </c>
      <c r="BL113" s="98" t="str">
        <f t="shared" si="572"/>
        <v/>
      </c>
      <c r="BM113" s="98" t="str">
        <f t="shared" si="573"/>
        <v/>
      </c>
      <c r="BN113" s="98" t="str">
        <f t="shared" si="574"/>
        <v/>
      </c>
      <c r="BO113" s="98" t="str">
        <f t="shared" si="575"/>
        <v/>
      </c>
      <c r="BP113" s="98" t="str">
        <f t="shared" si="576"/>
        <v/>
      </c>
      <c r="BQ113" s="98" t="str">
        <f t="shared" si="577"/>
        <v/>
      </c>
      <c r="BR113" s="98" t="str">
        <f t="shared" si="578"/>
        <v/>
      </c>
      <c r="BS113" s="98" t="str">
        <f t="shared" si="579"/>
        <v/>
      </c>
      <c r="BT113" s="98" t="str">
        <f t="shared" si="580"/>
        <v/>
      </c>
      <c r="BU113" s="98" t="str">
        <f t="shared" si="581"/>
        <v/>
      </c>
      <c r="BV113" s="98" t="str">
        <f t="shared" si="582"/>
        <v/>
      </c>
      <c r="BW113" s="98" t="str">
        <f t="shared" si="583"/>
        <v/>
      </c>
      <c r="BX113" s="98" t="str">
        <f t="shared" si="584"/>
        <v/>
      </c>
      <c r="BY113" s="98" t="str">
        <f t="shared" si="585"/>
        <v/>
      </c>
      <c r="BZ113" s="98" t="str">
        <f t="shared" si="586"/>
        <v/>
      </c>
      <c r="CA113" s="98" t="str">
        <f t="shared" si="587"/>
        <v/>
      </c>
      <c r="CB113" s="98" t="str">
        <f t="shared" si="588"/>
        <v/>
      </c>
      <c r="CC113" s="98" t="str">
        <f t="shared" si="589"/>
        <v/>
      </c>
      <c r="CD113" s="98" t="str">
        <f t="shared" si="590"/>
        <v/>
      </c>
      <c r="CE113" s="98" t="str">
        <f t="shared" si="591"/>
        <v/>
      </c>
      <c r="CF113" s="98" t="str">
        <f t="shared" si="592"/>
        <v/>
      </c>
      <c r="CG113" s="98" t="str">
        <f t="shared" si="593"/>
        <v/>
      </c>
      <c r="CH113" s="98" t="str">
        <f t="shared" si="594"/>
        <v/>
      </c>
      <c r="CI113" s="98" t="str">
        <f t="shared" si="595"/>
        <v/>
      </c>
      <c r="CJ113" s="98" t="str">
        <f t="shared" si="596"/>
        <v/>
      </c>
      <c r="CK113" s="98" t="str">
        <f t="shared" si="597"/>
        <v/>
      </c>
      <c r="CL113" s="98" t="str">
        <f t="shared" si="598"/>
        <v/>
      </c>
      <c r="CM113" s="98" t="str">
        <f t="shared" si="599"/>
        <v/>
      </c>
      <c r="CN113" s="98" t="str">
        <f t="shared" si="600"/>
        <v/>
      </c>
      <c r="CO113" s="98" t="str">
        <f t="shared" si="601"/>
        <v/>
      </c>
      <c r="CP113" s="98" t="str">
        <f t="shared" si="602"/>
        <v/>
      </c>
      <c r="CQ113" s="98" t="str">
        <f t="shared" si="603"/>
        <v/>
      </c>
      <c r="CR113" s="98" t="str">
        <f t="shared" si="604"/>
        <v/>
      </c>
      <c r="CS113" s="98" t="str">
        <f t="shared" si="605"/>
        <v/>
      </c>
      <c r="CT113" s="98" t="str">
        <f t="shared" si="606"/>
        <v/>
      </c>
      <c r="CU113" s="98" t="str">
        <f t="shared" si="607"/>
        <v/>
      </c>
      <c r="CV113" s="98" t="str">
        <f t="shared" si="608"/>
        <v/>
      </c>
      <c r="CW113" s="98" t="str">
        <f t="shared" si="609"/>
        <v/>
      </c>
      <c r="CX113" s="98" t="str">
        <f t="shared" si="610"/>
        <v/>
      </c>
      <c r="CY113" s="98" t="str">
        <f t="shared" si="611"/>
        <v/>
      </c>
      <c r="CZ113" s="98" t="str">
        <f t="shared" si="612"/>
        <v/>
      </c>
      <c r="DA113" s="98" t="str">
        <f t="shared" si="613"/>
        <v/>
      </c>
      <c r="DB113" s="98" t="str">
        <f t="shared" si="614"/>
        <v/>
      </c>
      <c r="DC113" s="98" t="str">
        <f t="shared" si="615"/>
        <v/>
      </c>
      <c r="DD113" s="98" t="str">
        <f t="shared" si="616"/>
        <v/>
      </c>
      <c r="DE113" s="98" t="str">
        <f t="shared" si="617"/>
        <v/>
      </c>
      <c r="DF113" s="98" t="str">
        <f t="shared" si="618"/>
        <v/>
      </c>
      <c r="DG113" s="98" t="str">
        <f t="shared" si="619"/>
        <v/>
      </c>
      <c r="DH113" s="98" t="str">
        <f t="shared" si="620"/>
        <v/>
      </c>
      <c r="DI113" s="98" t="str">
        <f t="shared" si="621"/>
        <v/>
      </c>
      <c r="DJ113" s="98" t="str">
        <f t="shared" si="622"/>
        <v/>
      </c>
      <c r="DK113" s="98" t="str">
        <f t="shared" si="623"/>
        <v/>
      </c>
      <c r="DL113" s="98" t="str">
        <f t="shared" si="624"/>
        <v/>
      </c>
      <c r="DM113" s="98" t="str">
        <f t="shared" si="625"/>
        <v/>
      </c>
      <c r="DN113" s="98" t="str">
        <f t="shared" si="626"/>
        <v/>
      </c>
    </row>
    <row r="114" spans="1:118" ht="13.5" customHeight="1">
      <c r="A114" s="1397">
        <f t="shared" si="354"/>
        <v>105</v>
      </c>
      <c r="B114" s="1398"/>
      <c r="C114" s="1399"/>
      <c r="D114" s="1400"/>
      <c r="E114" s="1401"/>
      <c r="F114" s="427"/>
      <c r="G114" s="1395"/>
      <c r="H114" s="1396"/>
      <c r="I114" s="1395"/>
      <c r="J114" s="1396"/>
      <c r="K114" s="1399"/>
      <c r="L114" s="1401"/>
      <c r="M114" s="1399"/>
      <c r="N114" s="1401"/>
      <c r="O114" s="1406"/>
      <c r="P114" s="1407"/>
      <c r="Q114" s="1399"/>
      <c r="R114" s="1401"/>
      <c r="S114" s="1402"/>
      <c r="T114" s="1403"/>
      <c r="U114" s="1404" t="str">
        <f t="shared" si="352"/>
        <v/>
      </c>
      <c r="V114" s="1405"/>
      <c r="W114" s="1405"/>
      <c r="X114" s="1405"/>
      <c r="Y114" s="1405"/>
      <c r="Z114" s="1405"/>
      <c r="AA114" s="98" t="str">
        <f t="shared" si="536"/>
        <v/>
      </c>
      <c r="AB114" s="94" t="str">
        <f t="shared" si="537"/>
        <v/>
      </c>
      <c r="AC114" s="94" t="str">
        <f t="shared" si="538"/>
        <v/>
      </c>
      <c r="AD114" s="94" t="str">
        <f t="shared" si="539"/>
        <v/>
      </c>
      <c r="AE114" s="98" t="str">
        <f t="shared" si="353"/>
        <v>○</v>
      </c>
      <c r="AF114" s="98" t="str">
        <f t="shared" si="540"/>
        <v/>
      </c>
      <c r="AG114" s="98" t="str">
        <f t="shared" si="541"/>
        <v/>
      </c>
      <c r="AH114" s="98" t="str">
        <f t="shared" si="542"/>
        <v/>
      </c>
      <c r="AI114" s="98" t="str">
        <f t="shared" si="543"/>
        <v/>
      </c>
      <c r="AJ114" s="98" t="str">
        <f t="shared" si="544"/>
        <v/>
      </c>
      <c r="AK114" s="98" t="str">
        <f t="shared" si="545"/>
        <v/>
      </c>
      <c r="AL114" s="98" t="str">
        <f t="shared" si="546"/>
        <v/>
      </c>
      <c r="AM114" s="98" t="str">
        <f t="shared" si="547"/>
        <v/>
      </c>
      <c r="AN114" s="98" t="str">
        <f t="shared" si="548"/>
        <v/>
      </c>
      <c r="AO114" s="98" t="str">
        <f t="shared" si="549"/>
        <v/>
      </c>
      <c r="AP114" s="98" t="str">
        <f t="shared" si="550"/>
        <v/>
      </c>
      <c r="AQ114" s="98" t="str">
        <f t="shared" si="551"/>
        <v/>
      </c>
      <c r="AR114" s="98" t="str">
        <f t="shared" si="552"/>
        <v/>
      </c>
      <c r="AS114" s="98" t="str">
        <f t="shared" si="553"/>
        <v/>
      </c>
      <c r="AT114" s="98" t="str">
        <f t="shared" si="554"/>
        <v/>
      </c>
      <c r="AU114" s="98" t="str">
        <f t="shared" si="555"/>
        <v/>
      </c>
      <c r="AV114" s="98" t="str">
        <f t="shared" si="556"/>
        <v/>
      </c>
      <c r="AW114" s="98" t="str">
        <f t="shared" si="557"/>
        <v/>
      </c>
      <c r="AX114" s="98" t="str">
        <f t="shared" si="558"/>
        <v/>
      </c>
      <c r="AY114" s="98" t="str">
        <f t="shared" si="559"/>
        <v/>
      </c>
      <c r="AZ114" s="98" t="str">
        <f t="shared" si="560"/>
        <v/>
      </c>
      <c r="BA114" s="98" t="str">
        <f t="shared" si="561"/>
        <v/>
      </c>
      <c r="BB114" s="98" t="str">
        <f t="shared" si="562"/>
        <v/>
      </c>
      <c r="BC114" s="98" t="str">
        <f t="shared" si="563"/>
        <v/>
      </c>
      <c r="BD114" s="98" t="str">
        <f t="shared" si="564"/>
        <v/>
      </c>
      <c r="BE114" s="98" t="str">
        <f t="shared" si="565"/>
        <v/>
      </c>
      <c r="BF114" s="98" t="str">
        <f t="shared" si="566"/>
        <v/>
      </c>
      <c r="BG114" s="98" t="str">
        <f t="shared" si="567"/>
        <v/>
      </c>
      <c r="BH114" s="98" t="str">
        <f t="shared" si="568"/>
        <v/>
      </c>
      <c r="BI114" s="98" t="str">
        <f t="shared" si="569"/>
        <v/>
      </c>
      <c r="BJ114" s="98" t="str">
        <f t="shared" si="570"/>
        <v/>
      </c>
      <c r="BK114" s="98" t="str">
        <f t="shared" si="571"/>
        <v/>
      </c>
      <c r="BL114" s="98" t="str">
        <f t="shared" si="572"/>
        <v/>
      </c>
      <c r="BM114" s="98" t="str">
        <f t="shared" si="573"/>
        <v/>
      </c>
      <c r="BN114" s="98" t="str">
        <f t="shared" si="574"/>
        <v/>
      </c>
      <c r="BO114" s="98" t="str">
        <f t="shared" si="575"/>
        <v/>
      </c>
      <c r="BP114" s="98" t="str">
        <f t="shared" si="576"/>
        <v/>
      </c>
      <c r="BQ114" s="98" t="str">
        <f t="shared" si="577"/>
        <v/>
      </c>
      <c r="BR114" s="98" t="str">
        <f t="shared" si="578"/>
        <v/>
      </c>
      <c r="BS114" s="98" t="str">
        <f t="shared" si="579"/>
        <v/>
      </c>
      <c r="BT114" s="98" t="str">
        <f t="shared" si="580"/>
        <v/>
      </c>
      <c r="BU114" s="98" t="str">
        <f t="shared" si="581"/>
        <v/>
      </c>
      <c r="BV114" s="98" t="str">
        <f t="shared" si="582"/>
        <v/>
      </c>
      <c r="BW114" s="98" t="str">
        <f t="shared" si="583"/>
        <v/>
      </c>
      <c r="BX114" s="98" t="str">
        <f t="shared" si="584"/>
        <v/>
      </c>
      <c r="BY114" s="98" t="str">
        <f t="shared" si="585"/>
        <v/>
      </c>
      <c r="BZ114" s="98" t="str">
        <f t="shared" si="586"/>
        <v/>
      </c>
      <c r="CA114" s="98" t="str">
        <f t="shared" si="587"/>
        <v/>
      </c>
      <c r="CB114" s="98" t="str">
        <f t="shared" si="588"/>
        <v/>
      </c>
      <c r="CC114" s="98" t="str">
        <f t="shared" si="589"/>
        <v/>
      </c>
      <c r="CD114" s="98" t="str">
        <f t="shared" si="590"/>
        <v/>
      </c>
      <c r="CE114" s="98" t="str">
        <f t="shared" si="591"/>
        <v/>
      </c>
      <c r="CF114" s="98" t="str">
        <f t="shared" si="592"/>
        <v/>
      </c>
      <c r="CG114" s="98" t="str">
        <f t="shared" si="593"/>
        <v/>
      </c>
      <c r="CH114" s="98" t="str">
        <f t="shared" si="594"/>
        <v/>
      </c>
      <c r="CI114" s="98" t="str">
        <f t="shared" si="595"/>
        <v/>
      </c>
      <c r="CJ114" s="98" t="str">
        <f t="shared" si="596"/>
        <v/>
      </c>
      <c r="CK114" s="98" t="str">
        <f t="shared" si="597"/>
        <v/>
      </c>
      <c r="CL114" s="98" t="str">
        <f t="shared" si="598"/>
        <v/>
      </c>
      <c r="CM114" s="98" t="str">
        <f t="shared" si="599"/>
        <v/>
      </c>
      <c r="CN114" s="98" t="str">
        <f t="shared" si="600"/>
        <v/>
      </c>
      <c r="CO114" s="98" t="str">
        <f t="shared" si="601"/>
        <v/>
      </c>
      <c r="CP114" s="98" t="str">
        <f t="shared" si="602"/>
        <v/>
      </c>
      <c r="CQ114" s="98" t="str">
        <f t="shared" si="603"/>
        <v/>
      </c>
      <c r="CR114" s="98" t="str">
        <f t="shared" si="604"/>
        <v/>
      </c>
      <c r="CS114" s="98" t="str">
        <f t="shared" si="605"/>
        <v/>
      </c>
      <c r="CT114" s="98" t="str">
        <f t="shared" si="606"/>
        <v/>
      </c>
      <c r="CU114" s="98" t="str">
        <f t="shared" si="607"/>
        <v/>
      </c>
      <c r="CV114" s="98" t="str">
        <f t="shared" si="608"/>
        <v/>
      </c>
      <c r="CW114" s="98" t="str">
        <f t="shared" si="609"/>
        <v/>
      </c>
      <c r="CX114" s="98" t="str">
        <f t="shared" si="610"/>
        <v/>
      </c>
      <c r="CY114" s="98" t="str">
        <f t="shared" si="611"/>
        <v/>
      </c>
      <c r="CZ114" s="98" t="str">
        <f t="shared" si="612"/>
        <v/>
      </c>
      <c r="DA114" s="98" t="str">
        <f t="shared" si="613"/>
        <v/>
      </c>
      <c r="DB114" s="98" t="str">
        <f t="shared" si="614"/>
        <v/>
      </c>
      <c r="DC114" s="98" t="str">
        <f t="shared" si="615"/>
        <v/>
      </c>
      <c r="DD114" s="98" t="str">
        <f t="shared" si="616"/>
        <v/>
      </c>
      <c r="DE114" s="98" t="str">
        <f t="shared" si="617"/>
        <v/>
      </c>
      <c r="DF114" s="98" t="str">
        <f t="shared" si="618"/>
        <v/>
      </c>
      <c r="DG114" s="98" t="str">
        <f t="shared" si="619"/>
        <v/>
      </c>
      <c r="DH114" s="98" t="str">
        <f t="shared" si="620"/>
        <v/>
      </c>
      <c r="DI114" s="98" t="str">
        <f t="shared" si="621"/>
        <v/>
      </c>
      <c r="DJ114" s="98" t="str">
        <f t="shared" si="622"/>
        <v/>
      </c>
      <c r="DK114" s="98" t="str">
        <f t="shared" si="623"/>
        <v/>
      </c>
      <c r="DL114" s="98" t="str">
        <f t="shared" si="624"/>
        <v/>
      </c>
      <c r="DM114" s="98" t="str">
        <f t="shared" si="625"/>
        <v/>
      </c>
      <c r="DN114" s="98" t="str">
        <f t="shared" si="626"/>
        <v/>
      </c>
    </row>
    <row r="115" spans="1:118" ht="13.5" customHeight="1">
      <c r="A115" s="1397">
        <f t="shared" si="354"/>
        <v>106</v>
      </c>
      <c r="B115" s="1398"/>
      <c r="C115" s="1399"/>
      <c r="D115" s="1400"/>
      <c r="E115" s="1401"/>
      <c r="F115" s="427"/>
      <c r="G115" s="1395"/>
      <c r="H115" s="1396"/>
      <c r="I115" s="1395"/>
      <c r="J115" s="1396"/>
      <c r="K115" s="1399"/>
      <c r="L115" s="1401"/>
      <c r="M115" s="1399"/>
      <c r="N115" s="1401"/>
      <c r="O115" s="1406"/>
      <c r="P115" s="1407"/>
      <c r="Q115" s="1399"/>
      <c r="R115" s="1401"/>
      <c r="S115" s="1402"/>
      <c r="T115" s="1403"/>
      <c r="U115" s="1404" t="str">
        <f t="shared" si="352"/>
        <v/>
      </c>
      <c r="V115" s="1405"/>
      <c r="W115" s="1405"/>
      <c r="X115" s="1405"/>
      <c r="Y115" s="1405"/>
      <c r="Z115" s="1405"/>
      <c r="AA115" s="98" t="str">
        <f t="shared" si="445"/>
        <v/>
      </c>
      <c r="AB115" s="94" t="str">
        <f t="shared" si="446"/>
        <v/>
      </c>
      <c r="AC115" s="94" t="str">
        <f t="shared" si="447"/>
        <v/>
      </c>
      <c r="AD115" s="94" t="str">
        <f t="shared" si="448"/>
        <v/>
      </c>
      <c r="AE115" s="98" t="str">
        <f t="shared" si="353"/>
        <v>○</v>
      </c>
      <c r="AF115" s="98" t="str">
        <f t="shared" si="449"/>
        <v/>
      </c>
      <c r="AG115" s="98" t="str">
        <f t="shared" si="450"/>
        <v/>
      </c>
      <c r="AH115" s="98" t="str">
        <f t="shared" si="451"/>
        <v/>
      </c>
      <c r="AI115" s="98" t="str">
        <f t="shared" si="452"/>
        <v/>
      </c>
      <c r="AJ115" s="98" t="str">
        <f t="shared" si="453"/>
        <v/>
      </c>
      <c r="AK115" s="98" t="str">
        <f t="shared" si="454"/>
        <v/>
      </c>
      <c r="AL115" s="98" t="str">
        <f t="shared" si="455"/>
        <v/>
      </c>
      <c r="AM115" s="98" t="str">
        <f t="shared" si="456"/>
        <v/>
      </c>
      <c r="AN115" s="98" t="str">
        <f t="shared" si="457"/>
        <v/>
      </c>
      <c r="AO115" s="98" t="str">
        <f t="shared" si="458"/>
        <v/>
      </c>
      <c r="AP115" s="98" t="str">
        <f t="shared" si="459"/>
        <v/>
      </c>
      <c r="AQ115" s="98" t="str">
        <f t="shared" si="460"/>
        <v/>
      </c>
      <c r="AR115" s="98" t="str">
        <f t="shared" si="461"/>
        <v/>
      </c>
      <c r="AS115" s="98" t="str">
        <f t="shared" si="462"/>
        <v/>
      </c>
      <c r="AT115" s="98" t="str">
        <f t="shared" si="463"/>
        <v/>
      </c>
      <c r="AU115" s="98" t="str">
        <f t="shared" si="464"/>
        <v/>
      </c>
      <c r="AV115" s="98" t="str">
        <f t="shared" si="465"/>
        <v/>
      </c>
      <c r="AW115" s="98" t="str">
        <f t="shared" si="466"/>
        <v/>
      </c>
      <c r="AX115" s="98" t="str">
        <f t="shared" si="467"/>
        <v/>
      </c>
      <c r="AY115" s="98" t="str">
        <f t="shared" si="468"/>
        <v/>
      </c>
      <c r="AZ115" s="98" t="str">
        <f t="shared" si="469"/>
        <v/>
      </c>
      <c r="BA115" s="98" t="str">
        <f t="shared" si="470"/>
        <v/>
      </c>
      <c r="BB115" s="98" t="str">
        <f t="shared" si="471"/>
        <v/>
      </c>
      <c r="BC115" s="98" t="str">
        <f t="shared" si="472"/>
        <v/>
      </c>
      <c r="BD115" s="98" t="str">
        <f t="shared" si="473"/>
        <v/>
      </c>
      <c r="BE115" s="98" t="str">
        <f t="shared" si="474"/>
        <v/>
      </c>
      <c r="BF115" s="98" t="str">
        <f t="shared" si="475"/>
        <v/>
      </c>
      <c r="BG115" s="98" t="str">
        <f t="shared" si="476"/>
        <v/>
      </c>
      <c r="BH115" s="98" t="str">
        <f t="shared" si="477"/>
        <v/>
      </c>
      <c r="BI115" s="98" t="str">
        <f t="shared" si="478"/>
        <v/>
      </c>
      <c r="BJ115" s="98" t="str">
        <f t="shared" si="479"/>
        <v/>
      </c>
      <c r="BK115" s="98" t="str">
        <f t="shared" si="480"/>
        <v/>
      </c>
      <c r="BL115" s="98" t="str">
        <f t="shared" si="481"/>
        <v/>
      </c>
      <c r="BM115" s="98" t="str">
        <f t="shared" si="482"/>
        <v/>
      </c>
      <c r="BN115" s="98" t="str">
        <f t="shared" si="483"/>
        <v/>
      </c>
      <c r="BO115" s="98" t="str">
        <f t="shared" si="484"/>
        <v/>
      </c>
      <c r="BP115" s="98" t="str">
        <f t="shared" si="485"/>
        <v/>
      </c>
      <c r="BQ115" s="98" t="str">
        <f t="shared" si="486"/>
        <v/>
      </c>
      <c r="BR115" s="98" t="str">
        <f t="shared" si="487"/>
        <v/>
      </c>
      <c r="BS115" s="98" t="str">
        <f t="shared" si="488"/>
        <v/>
      </c>
      <c r="BT115" s="98" t="str">
        <f t="shared" si="489"/>
        <v/>
      </c>
      <c r="BU115" s="98" t="str">
        <f t="shared" si="490"/>
        <v/>
      </c>
      <c r="BV115" s="98" t="str">
        <f t="shared" si="491"/>
        <v/>
      </c>
      <c r="BW115" s="98" t="str">
        <f t="shared" si="492"/>
        <v/>
      </c>
      <c r="BX115" s="98" t="str">
        <f t="shared" si="493"/>
        <v/>
      </c>
      <c r="BY115" s="98" t="str">
        <f t="shared" si="494"/>
        <v/>
      </c>
      <c r="BZ115" s="98" t="str">
        <f t="shared" si="495"/>
        <v/>
      </c>
      <c r="CA115" s="98" t="str">
        <f t="shared" si="496"/>
        <v/>
      </c>
      <c r="CB115" s="98" t="str">
        <f t="shared" si="497"/>
        <v/>
      </c>
      <c r="CC115" s="98" t="str">
        <f t="shared" si="498"/>
        <v/>
      </c>
      <c r="CD115" s="98" t="str">
        <f t="shared" si="499"/>
        <v/>
      </c>
      <c r="CE115" s="98" t="str">
        <f t="shared" si="500"/>
        <v/>
      </c>
      <c r="CF115" s="98" t="str">
        <f t="shared" si="501"/>
        <v/>
      </c>
      <c r="CG115" s="98" t="str">
        <f t="shared" si="502"/>
        <v/>
      </c>
      <c r="CH115" s="98" t="str">
        <f t="shared" si="594"/>
        <v/>
      </c>
      <c r="CI115" s="98" t="str">
        <f t="shared" si="595"/>
        <v/>
      </c>
      <c r="CJ115" s="98" t="str">
        <f t="shared" si="596"/>
        <v/>
      </c>
      <c r="CK115" s="98" t="str">
        <f t="shared" si="597"/>
        <v/>
      </c>
      <c r="CL115" s="98" t="str">
        <f t="shared" si="598"/>
        <v/>
      </c>
      <c r="CM115" s="98" t="str">
        <f t="shared" si="599"/>
        <v/>
      </c>
      <c r="CN115" s="98" t="str">
        <f t="shared" si="509"/>
        <v/>
      </c>
      <c r="CO115" s="98" t="str">
        <f t="shared" si="510"/>
        <v/>
      </c>
      <c r="CP115" s="98" t="str">
        <f t="shared" si="511"/>
        <v/>
      </c>
      <c r="CQ115" s="98" t="str">
        <f t="shared" si="512"/>
        <v/>
      </c>
      <c r="CR115" s="98" t="str">
        <f t="shared" si="513"/>
        <v/>
      </c>
      <c r="CS115" s="98" t="str">
        <f t="shared" si="514"/>
        <v/>
      </c>
      <c r="CT115" s="98" t="str">
        <f t="shared" si="515"/>
        <v/>
      </c>
      <c r="CU115" s="98" t="str">
        <f t="shared" si="516"/>
        <v/>
      </c>
      <c r="CV115" s="98" t="str">
        <f t="shared" si="517"/>
        <v/>
      </c>
      <c r="CW115" s="98" t="str">
        <f t="shared" si="518"/>
        <v/>
      </c>
      <c r="CX115" s="98" t="str">
        <f t="shared" si="519"/>
        <v/>
      </c>
      <c r="CY115" s="98" t="str">
        <f t="shared" si="520"/>
        <v/>
      </c>
      <c r="CZ115" s="98" t="str">
        <f t="shared" si="521"/>
        <v/>
      </c>
      <c r="DA115" s="98" t="str">
        <f t="shared" si="522"/>
        <v/>
      </c>
      <c r="DB115" s="98" t="str">
        <f t="shared" si="523"/>
        <v/>
      </c>
      <c r="DC115" s="98" t="str">
        <f t="shared" si="524"/>
        <v/>
      </c>
      <c r="DD115" s="98" t="str">
        <f t="shared" si="525"/>
        <v/>
      </c>
      <c r="DE115" s="98" t="str">
        <f t="shared" si="526"/>
        <v/>
      </c>
      <c r="DF115" s="98" t="str">
        <f t="shared" si="527"/>
        <v/>
      </c>
      <c r="DG115" s="98" t="str">
        <f t="shared" si="528"/>
        <v/>
      </c>
      <c r="DH115" s="98" t="str">
        <f t="shared" si="529"/>
        <v/>
      </c>
      <c r="DI115" s="98" t="str">
        <f t="shared" si="530"/>
        <v/>
      </c>
      <c r="DJ115" s="98" t="str">
        <f t="shared" si="531"/>
        <v/>
      </c>
      <c r="DK115" s="98" t="str">
        <f t="shared" si="532"/>
        <v/>
      </c>
      <c r="DL115" s="98" t="str">
        <f t="shared" si="533"/>
        <v/>
      </c>
      <c r="DM115" s="98" t="str">
        <f t="shared" si="534"/>
        <v/>
      </c>
      <c r="DN115" s="98" t="str">
        <f t="shared" si="535"/>
        <v/>
      </c>
    </row>
    <row r="116" spans="1:118" ht="13.5" customHeight="1">
      <c r="A116" s="1397">
        <f t="shared" si="354"/>
        <v>107</v>
      </c>
      <c r="B116" s="1398"/>
      <c r="C116" s="1399"/>
      <c r="D116" s="1400"/>
      <c r="E116" s="1401"/>
      <c r="F116" s="427"/>
      <c r="G116" s="1395"/>
      <c r="H116" s="1396"/>
      <c r="I116" s="1395"/>
      <c r="J116" s="1396"/>
      <c r="K116" s="1399"/>
      <c r="L116" s="1401"/>
      <c r="M116" s="1399"/>
      <c r="N116" s="1401"/>
      <c r="O116" s="1406"/>
      <c r="P116" s="1407"/>
      <c r="Q116" s="1399"/>
      <c r="R116" s="1401"/>
      <c r="S116" s="1402"/>
      <c r="T116" s="1403"/>
      <c r="U116" s="1404" t="str">
        <f t="shared" si="352"/>
        <v/>
      </c>
      <c r="V116" s="1405"/>
      <c r="W116" s="1405"/>
      <c r="X116" s="1405"/>
      <c r="Y116" s="1405"/>
      <c r="Z116" s="1405"/>
      <c r="AA116" s="98" t="str">
        <f t="shared" si="445"/>
        <v/>
      </c>
      <c r="AB116" s="94" t="str">
        <f t="shared" si="446"/>
        <v/>
      </c>
      <c r="AC116" s="94" t="str">
        <f t="shared" si="447"/>
        <v/>
      </c>
      <c r="AD116" s="94" t="str">
        <f t="shared" si="448"/>
        <v/>
      </c>
      <c r="AE116" s="98" t="str">
        <f t="shared" si="353"/>
        <v>○</v>
      </c>
      <c r="AF116" s="98" t="str">
        <f t="shared" si="449"/>
        <v/>
      </c>
      <c r="AG116" s="98" t="str">
        <f t="shared" si="450"/>
        <v/>
      </c>
      <c r="AH116" s="98" t="str">
        <f t="shared" si="451"/>
        <v/>
      </c>
      <c r="AI116" s="98" t="str">
        <f t="shared" si="452"/>
        <v/>
      </c>
      <c r="AJ116" s="98" t="str">
        <f t="shared" si="453"/>
        <v/>
      </c>
      <c r="AK116" s="98" t="str">
        <f t="shared" si="454"/>
        <v/>
      </c>
      <c r="AL116" s="98" t="str">
        <f t="shared" si="455"/>
        <v/>
      </c>
      <c r="AM116" s="98" t="str">
        <f t="shared" si="456"/>
        <v/>
      </c>
      <c r="AN116" s="98" t="str">
        <f t="shared" si="457"/>
        <v/>
      </c>
      <c r="AO116" s="98" t="str">
        <f t="shared" si="458"/>
        <v/>
      </c>
      <c r="AP116" s="98" t="str">
        <f t="shared" si="459"/>
        <v/>
      </c>
      <c r="AQ116" s="98" t="str">
        <f t="shared" si="460"/>
        <v/>
      </c>
      <c r="AR116" s="98" t="str">
        <f t="shared" si="461"/>
        <v/>
      </c>
      <c r="AS116" s="98" t="str">
        <f t="shared" si="462"/>
        <v/>
      </c>
      <c r="AT116" s="98" t="str">
        <f t="shared" si="463"/>
        <v/>
      </c>
      <c r="AU116" s="98" t="str">
        <f t="shared" si="464"/>
        <v/>
      </c>
      <c r="AV116" s="98" t="str">
        <f t="shared" si="465"/>
        <v/>
      </c>
      <c r="AW116" s="98" t="str">
        <f t="shared" si="466"/>
        <v/>
      </c>
      <c r="AX116" s="98" t="str">
        <f t="shared" si="467"/>
        <v/>
      </c>
      <c r="AY116" s="98" t="str">
        <f t="shared" si="468"/>
        <v/>
      </c>
      <c r="AZ116" s="98" t="str">
        <f t="shared" si="469"/>
        <v/>
      </c>
      <c r="BA116" s="98" t="str">
        <f t="shared" si="470"/>
        <v/>
      </c>
      <c r="BB116" s="98" t="str">
        <f t="shared" si="471"/>
        <v/>
      </c>
      <c r="BC116" s="98" t="str">
        <f t="shared" si="472"/>
        <v/>
      </c>
      <c r="BD116" s="98" t="str">
        <f t="shared" si="473"/>
        <v/>
      </c>
      <c r="BE116" s="98" t="str">
        <f t="shared" si="474"/>
        <v/>
      </c>
      <c r="BF116" s="98" t="str">
        <f t="shared" si="475"/>
        <v/>
      </c>
      <c r="BG116" s="98" t="str">
        <f t="shared" si="476"/>
        <v/>
      </c>
      <c r="BH116" s="98" t="str">
        <f t="shared" si="477"/>
        <v/>
      </c>
      <c r="BI116" s="98" t="str">
        <f t="shared" si="478"/>
        <v/>
      </c>
      <c r="BJ116" s="98" t="str">
        <f t="shared" si="479"/>
        <v/>
      </c>
      <c r="BK116" s="98" t="str">
        <f t="shared" si="480"/>
        <v/>
      </c>
      <c r="BL116" s="98" t="str">
        <f t="shared" si="481"/>
        <v/>
      </c>
      <c r="BM116" s="98" t="str">
        <f t="shared" si="482"/>
        <v/>
      </c>
      <c r="BN116" s="98" t="str">
        <f t="shared" si="483"/>
        <v/>
      </c>
      <c r="BO116" s="98" t="str">
        <f t="shared" si="484"/>
        <v/>
      </c>
      <c r="BP116" s="98" t="str">
        <f t="shared" si="485"/>
        <v/>
      </c>
      <c r="BQ116" s="98" t="str">
        <f t="shared" si="486"/>
        <v/>
      </c>
      <c r="BR116" s="98" t="str">
        <f t="shared" si="487"/>
        <v/>
      </c>
      <c r="BS116" s="98" t="str">
        <f t="shared" si="488"/>
        <v/>
      </c>
      <c r="BT116" s="98" t="str">
        <f t="shared" si="489"/>
        <v/>
      </c>
      <c r="BU116" s="98" t="str">
        <f t="shared" si="490"/>
        <v/>
      </c>
      <c r="BV116" s="98" t="str">
        <f t="shared" si="491"/>
        <v/>
      </c>
      <c r="BW116" s="98" t="str">
        <f t="shared" si="492"/>
        <v/>
      </c>
      <c r="BX116" s="98" t="str">
        <f t="shared" si="493"/>
        <v/>
      </c>
      <c r="BY116" s="98" t="str">
        <f t="shared" si="494"/>
        <v/>
      </c>
      <c r="BZ116" s="98" t="str">
        <f t="shared" si="495"/>
        <v/>
      </c>
      <c r="CA116" s="98" t="str">
        <f t="shared" si="496"/>
        <v/>
      </c>
      <c r="CB116" s="98" t="str">
        <f t="shared" si="497"/>
        <v/>
      </c>
      <c r="CC116" s="98" t="str">
        <f t="shared" si="498"/>
        <v/>
      </c>
      <c r="CD116" s="98" t="str">
        <f t="shared" si="499"/>
        <v/>
      </c>
      <c r="CE116" s="98" t="str">
        <f t="shared" si="500"/>
        <v/>
      </c>
      <c r="CF116" s="98" t="str">
        <f t="shared" si="501"/>
        <v/>
      </c>
      <c r="CG116" s="98" t="str">
        <f t="shared" si="502"/>
        <v/>
      </c>
      <c r="CH116" s="98" t="str">
        <f t="shared" si="594"/>
        <v/>
      </c>
      <c r="CI116" s="98" t="str">
        <f t="shared" si="595"/>
        <v/>
      </c>
      <c r="CJ116" s="98" t="str">
        <f t="shared" si="596"/>
        <v/>
      </c>
      <c r="CK116" s="98" t="str">
        <f t="shared" si="597"/>
        <v/>
      </c>
      <c r="CL116" s="98" t="str">
        <f t="shared" si="598"/>
        <v/>
      </c>
      <c r="CM116" s="98" t="str">
        <f t="shared" si="599"/>
        <v/>
      </c>
      <c r="CN116" s="98" t="str">
        <f t="shared" si="509"/>
        <v/>
      </c>
      <c r="CO116" s="98" t="str">
        <f t="shared" si="510"/>
        <v/>
      </c>
      <c r="CP116" s="98" t="str">
        <f t="shared" si="511"/>
        <v/>
      </c>
      <c r="CQ116" s="98" t="str">
        <f t="shared" si="512"/>
        <v/>
      </c>
      <c r="CR116" s="98" t="str">
        <f t="shared" si="513"/>
        <v/>
      </c>
      <c r="CS116" s="98" t="str">
        <f t="shared" si="514"/>
        <v/>
      </c>
      <c r="CT116" s="98" t="str">
        <f t="shared" si="515"/>
        <v/>
      </c>
      <c r="CU116" s="98" t="str">
        <f t="shared" si="516"/>
        <v/>
      </c>
      <c r="CV116" s="98" t="str">
        <f t="shared" si="517"/>
        <v/>
      </c>
      <c r="CW116" s="98" t="str">
        <f t="shared" si="518"/>
        <v/>
      </c>
      <c r="CX116" s="98" t="str">
        <f t="shared" si="519"/>
        <v/>
      </c>
      <c r="CY116" s="98" t="str">
        <f t="shared" si="520"/>
        <v/>
      </c>
      <c r="CZ116" s="98" t="str">
        <f t="shared" si="521"/>
        <v/>
      </c>
      <c r="DA116" s="98" t="str">
        <f t="shared" si="522"/>
        <v/>
      </c>
      <c r="DB116" s="98" t="str">
        <f t="shared" si="523"/>
        <v/>
      </c>
      <c r="DC116" s="98" t="str">
        <f t="shared" si="524"/>
        <v/>
      </c>
      <c r="DD116" s="98" t="str">
        <f t="shared" si="525"/>
        <v/>
      </c>
      <c r="DE116" s="98" t="str">
        <f t="shared" si="526"/>
        <v/>
      </c>
      <c r="DF116" s="98" t="str">
        <f t="shared" si="527"/>
        <v/>
      </c>
      <c r="DG116" s="98" t="str">
        <f t="shared" si="528"/>
        <v/>
      </c>
      <c r="DH116" s="98" t="str">
        <f t="shared" si="529"/>
        <v/>
      </c>
      <c r="DI116" s="98" t="str">
        <f t="shared" si="530"/>
        <v/>
      </c>
      <c r="DJ116" s="98" t="str">
        <f t="shared" si="531"/>
        <v/>
      </c>
      <c r="DK116" s="98" t="str">
        <f t="shared" si="532"/>
        <v/>
      </c>
      <c r="DL116" s="98" t="str">
        <f t="shared" si="533"/>
        <v/>
      </c>
      <c r="DM116" s="98" t="str">
        <f t="shared" si="534"/>
        <v/>
      </c>
      <c r="DN116" s="98" t="str">
        <f t="shared" si="535"/>
        <v/>
      </c>
    </row>
    <row r="117" spans="1:118" ht="13.5" customHeight="1">
      <c r="A117" s="1397">
        <f t="shared" si="354"/>
        <v>108</v>
      </c>
      <c r="B117" s="1398"/>
      <c r="C117" s="1399"/>
      <c r="D117" s="1400"/>
      <c r="E117" s="1401"/>
      <c r="F117" s="427"/>
      <c r="G117" s="1395"/>
      <c r="H117" s="1396"/>
      <c r="I117" s="1395"/>
      <c r="J117" s="1396"/>
      <c r="K117" s="1399"/>
      <c r="L117" s="1401"/>
      <c r="M117" s="1399"/>
      <c r="N117" s="1401"/>
      <c r="O117" s="1406"/>
      <c r="P117" s="1407"/>
      <c r="Q117" s="1399"/>
      <c r="R117" s="1401"/>
      <c r="S117" s="1402"/>
      <c r="T117" s="1403"/>
      <c r="U117" s="1404" t="str">
        <f t="shared" si="352"/>
        <v/>
      </c>
      <c r="V117" s="1405"/>
      <c r="W117" s="1405"/>
      <c r="X117" s="1405"/>
      <c r="Y117" s="1405"/>
      <c r="Z117" s="1405"/>
      <c r="AA117" s="98" t="str">
        <f t="shared" si="0"/>
        <v/>
      </c>
      <c r="AB117" s="94" t="str">
        <f t="shared" si="355"/>
        <v/>
      </c>
      <c r="AC117" s="94" t="str">
        <f t="shared" si="356"/>
        <v/>
      </c>
      <c r="AD117" s="94" t="str">
        <f t="shared" si="357"/>
        <v/>
      </c>
      <c r="AE117" s="98" t="str">
        <f t="shared" si="353"/>
        <v>○</v>
      </c>
      <c r="AF117" s="98" t="str">
        <f t="shared" si="358"/>
        <v/>
      </c>
      <c r="AG117" s="98" t="str">
        <f t="shared" si="359"/>
        <v/>
      </c>
      <c r="AH117" s="98" t="str">
        <f t="shared" si="360"/>
        <v/>
      </c>
      <c r="AI117" s="98" t="str">
        <f t="shared" si="361"/>
        <v/>
      </c>
      <c r="AJ117" s="98" t="str">
        <f t="shared" si="362"/>
        <v/>
      </c>
      <c r="AK117" s="98" t="str">
        <f t="shared" si="363"/>
        <v/>
      </c>
      <c r="AL117" s="98" t="str">
        <f t="shared" si="364"/>
        <v/>
      </c>
      <c r="AM117" s="98" t="str">
        <f t="shared" si="365"/>
        <v/>
      </c>
      <c r="AN117" s="98" t="str">
        <f t="shared" si="366"/>
        <v/>
      </c>
      <c r="AO117" s="98" t="str">
        <f t="shared" si="367"/>
        <v/>
      </c>
      <c r="AP117" s="98" t="str">
        <f t="shared" si="368"/>
        <v/>
      </c>
      <c r="AQ117" s="98" t="str">
        <f t="shared" si="369"/>
        <v/>
      </c>
      <c r="AR117" s="98" t="str">
        <f t="shared" si="370"/>
        <v/>
      </c>
      <c r="AS117" s="98" t="str">
        <f t="shared" si="371"/>
        <v/>
      </c>
      <c r="AT117" s="98" t="str">
        <f t="shared" si="372"/>
        <v/>
      </c>
      <c r="AU117" s="98" t="str">
        <f t="shared" si="373"/>
        <v/>
      </c>
      <c r="AV117" s="98" t="str">
        <f t="shared" si="374"/>
        <v/>
      </c>
      <c r="AW117" s="98" t="str">
        <f t="shared" si="375"/>
        <v/>
      </c>
      <c r="AX117" s="98" t="str">
        <f t="shared" si="376"/>
        <v/>
      </c>
      <c r="AY117" s="98" t="str">
        <f t="shared" si="377"/>
        <v/>
      </c>
      <c r="AZ117" s="98" t="str">
        <f t="shared" si="378"/>
        <v/>
      </c>
      <c r="BA117" s="98" t="str">
        <f t="shared" si="379"/>
        <v/>
      </c>
      <c r="BB117" s="98" t="str">
        <f t="shared" si="380"/>
        <v/>
      </c>
      <c r="BC117" s="98" t="str">
        <f t="shared" si="381"/>
        <v/>
      </c>
      <c r="BD117" s="98" t="str">
        <f t="shared" si="382"/>
        <v/>
      </c>
      <c r="BE117" s="98" t="str">
        <f t="shared" si="383"/>
        <v/>
      </c>
      <c r="BF117" s="98" t="str">
        <f t="shared" si="384"/>
        <v/>
      </c>
      <c r="BG117" s="98" t="str">
        <f t="shared" si="385"/>
        <v/>
      </c>
      <c r="BH117" s="98" t="str">
        <f t="shared" si="386"/>
        <v/>
      </c>
      <c r="BI117" s="98" t="str">
        <f t="shared" si="387"/>
        <v/>
      </c>
      <c r="BJ117" s="98" t="str">
        <f t="shared" si="388"/>
        <v/>
      </c>
      <c r="BK117" s="98" t="str">
        <f t="shared" si="389"/>
        <v/>
      </c>
      <c r="BL117" s="98" t="str">
        <f t="shared" si="390"/>
        <v/>
      </c>
      <c r="BM117" s="98" t="str">
        <f t="shared" si="391"/>
        <v/>
      </c>
      <c r="BN117" s="98" t="str">
        <f t="shared" si="392"/>
        <v/>
      </c>
      <c r="BO117" s="98" t="str">
        <f t="shared" si="393"/>
        <v/>
      </c>
      <c r="BP117" s="98" t="str">
        <f t="shared" si="394"/>
        <v/>
      </c>
      <c r="BQ117" s="98" t="str">
        <f t="shared" si="395"/>
        <v/>
      </c>
      <c r="BR117" s="98" t="str">
        <f t="shared" si="396"/>
        <v/>
      </c>
      <c r="BS117" s="98" t="str">
        <f t="shared" si="397"/>
        <v/>
      </c>
      <c r="BT117" s="98" t="str">
        <f t="shared" si="398"/>
        <v/>
      </c>
      <c r="BU117" s="98" t="str">
        <f t="shared" si="399"/>
        <v/>
      </c>
      <c r="BV117" s="98" t="str">
        <f t="shared" si="400"/>
        <v/>
      </c>
      <c r="BW117" s="98" t="str">
        <f t="shared" si="401"/>
        <v/>
      </c>
      <c r="BX117" s="98" t="str">
        <f t="shared" si="402"/>
        <v/>
      </c>
      <c r="BY117" s="98" t="str">
        <f t="shared" si="403"/>
        <v/>
      </c>
      <c r="BZ117" s="98" t="str">
        <f t="shared" si="404"/>
        <v/>
      </c>
      <c r="CA117" s="98" t="str">
        <f t="shared" si="405"/>
        <v/>
      </c>
      <c r="CB117" s="98" t="str">
        <f t="shared" si="406"/>
        <v/>
      </c>
      <c r="CC117" s="98" t="str">
        <f t="shared" si="407"/>
        <v/>
      </c>
      <c r="CD117" s="98" t="str">
        <f t="shared" si="408"/>
        <v/>
      </c>
      <c r="CE117" s="98" t="str">
        <f t="shared" si="409"/>
        <v/>
      </c>
      <c r="CF117" s="98" t="str">
        <f t="shared" si="410"/>
        <v/>
      </c>
      <c r="CG117" s="98" t="str">
        <f t="shared" si="411"/>
        <v/>
      </c>
      <c r="CH117" s="98" t="str">
        <f t="shared" si="594"/>
        <v/>
      </c>
      <c r="CI117" s="98" t="str">
        <f t="shared" si="595"/>
        <v/>
      </c>
      <c r="CJ117" s="98" t="str">
        <f t="shared" si="596"/>
        <v/>
      </c>
      <c r="CK117" s="98" t="str">
        <f t="shared" si="597"/>
        <v/>
      </c>
      <c r="CL117" s="98" t="str">
        <f t="shared" si="598"/>
        <v/>
      </c>
      <c r="CM117" s="98" t="str">
        <f t="shared" si="599"/>
        <v/>
      </c>
      <c r="CN117" s="98" t="str">
        <f t="shared" si="412"/>
        <v/>
      </c>
      <c r="CO117" s="98" t="str">
        <f t="shared" si="413"/>
        <v/>
      </c>
      <c r="CP117" s="98" t="str">
        <f t="shared" si="414"/>
        <v/>
      </c>
      <c r="CQ117" s="98" t="str">
        <f t="shared" si="415"/>
        <v/>
      </c>
      <c r="CR117" s="98" t="str">
        <f t="shared" si="416"/>
        <v/>
      </c>
      <c r="CS117" s="98" t="str">
        <f t="shared" si="417"/>
        <v/>
      </c>
      <c r="CT117" s="98" t="str">
        <f t="shared" si="418"/>
        <v/>
      </c>
      <c r="CU117" s="98" t="str">
        <f t="shared" si="419"/>
        <v/>
      </c>
      <c r="CV117" s="98" t="str">
        <f t="shared" si="420"/>
        <v/>
      </c>
      <c r="CW117" s="98" t="str">
        <f t="shared" si="421"/>
        <v/>
      </c>
      <c r="CX117" s="98" t="str">
        <f t="shared" si="422"/>
        <v/>
      </c>
      <c r="CY117" s="98" t="str">
        <f t="shared" si="423"/>
        <v/>
      </c>
      <c r="CZ117" s="98" t="str">
        <f t="shared" si="424"/>
        <v/>
      </c>
      <c r="DA117" s="98" t="str">
        <f t="shared" si="425"/>
        <v/>
      </c>
      <c r="DB117" s="98" t="str">
        <f t="shared" si="426"/>
        <v/>
      </c>
      <c r="DC117" s="98" t="str">
        <f t="shared" si="427"/>
        <v/>
      </c>
      <c r="DD117" s="98" t="str">
        <f t="shared" si="428"/>
        <v/>
      </c>
      <c r="DE117" s="98" t="str">
        <f t="shared" si="429"/>
        <v/>
      </c>
      <c r="DF117" s="98" t="str">
        <f t="shared" si="430"/>
        <v/>
      </c>
      <c r="DG117" s="98" t="str">
        <f t="shared" si="431"/>
        <v/>
      </c>
      <c r="DH117" s="98" t="str">
        <f t="shared" si="432"/>
        <v/>
      </c>
      <c r="DI117" s="98" t="str">
        <f t="shared" si="433"/>
        <v/>
      </c>
      <c r="DJ117" s="98" t="str">
        <f t="shared" si="434"/>
        <v/>
      </c>
      <c r="DK117" s="98" t="str">
        <f t="shared" si="435"/>
        <v/>
      </c>
      <c r="DL117" s="98" t="str">
        <f t="shared" si="436"/>
        <v/>
      </c>
      <c r="DM117" s="98" t="str">
        <f t="shared" si="437"/>
        <v/>
      </c>
      <c r="DN117" s="98" t="str">
        <f t="shared" si="438"/>
        <v/>
      </c>
    </row>
    <row r="118" spans="1:118" ht="13.5" customHeight="1">
      <c r="A118" s="1397">
        <f t="shared" si="354"/>
        <v>109</v>
      </c>
      <c r="B118" s="1398"/>
      <c r="C118" s="1399"/>
      <c r="D118" s="1400"/>
      <c r="E118" s="1401"/>
      <c r="F118" s="427"/>
      <c r="G118" s="1395"/>
      <c r="H118" s="1396"/>
      <c r="I118" s="1395"/>
      <c r="J118" s="1396"/>
      <c r="K118" s="1399"/>
      <c r="L118" s="1401"/>
      <c r="M118" s="1399"/>
      <c r="N118" s="1401"/>
      <c r="O118" s="1406"/>
      <c r="P118" s="1407"/>
      <c r="Q118" s="1399"/>
      <c r="R118" s="1401"/>
      <c r="S118" s="1402"/>
      <c r="T118" s="1403"/>
      <c r="U118" s="1404" t="str">
        <f t="shared" si="352"/>
        <v/>
      </c>
      <c r="V118" s="1405"/>
      <c r="W118" s="1405"/>
      <c r="X118" s="1405"/>
      <c r="Y118" s="1405"/>
      <c r="Z118" s="1405"/>
      <c r="AA118" s="98" t="str">
        <f t="shared" si="0"/>
        <v/>
      </c>
      <c r="AB118" s="94" t="str">
        <f t="shared" si="355"/>
        <v/>
      </c>
      <c r="AC118" s="94" t="str">
        <f t="shared" si="356"/>
        <v/>
      </c>
      <c r="AD118" s="94" t="str">
        <f t="shared" si="357"/>
        <v/>
      </c>
      <c r="AE118" s="98" t="str">
        <f t="shared" si="353"/>
        <v>○</v>
      </c>
      <c r="AF118" s="98" t="str">
        <f t="shared" si="358"/>
        <v/>
      </c>
      <c r="AG118" s="98" t="str">
        <f t="shared" si="359"/>
        <v/>
      </c>
      <c r="AH118" s="98" t="str">
        <f t="shared" si="360"/>
        <v/>
      </c>
      <c r="AI118" s="98" t="str">
        <f t="shared" si="361"/>
        <v/>
      </c>
      <c r="AJ118" s="98" t="str">
        <f t="shared" si="362"/>
        <v/>
      </c>
      <c r="AK118" s="98" t="str">
        <f t="shared" si="363"/>
        <v/>
      </c>
      <c r="AL118" s="98" t="str">
        <f t="shared" si="364"/>
        <v/>
      </c>
      <c r="AM118" s="98" t="str">
        <f t="shared" si="365"/>
        <v/>
      </c>
      <c r="AN118" s="98" t="str">
        <f t="shared" si="366"/>
        <v/>
      </c>
      <c r="AO118" s="98" t="str">
        <f t="shared" si="367"/>
        <v/>
      </c>
      <c r="AP118" s="98" t="str">
        <f t="shared" si="368"/>
        <v/>
      </c>
      <c r="AQ118" s="98" t="str">
        <f t="shared" si="369"/>
        <v/>
      </c>
      <c r="AR118" s="98" t="str">
        <f t="shared" si="370"/>
        <v/>
      </c>
      <c r="AS118" s="98" t="str">
        <f t="shared" si="371"/>
        <v/>
      </c>
      <c r="AT118" s="98" t="str">
        <f t="shared" si="372"/>
        <v/>
      </c>
      <c r="AU118" s="98" t="str">
        <f t="shared" si="373"/>
        <v/>
      </c>
      <c r="AV118" s="98" t="str">
        <f t="shared" si="374"/>
        <v/>
      </c>
      <c r="AW118" s="98" t="str">
        <f t="shared" si="375"/>
        <v/>
      </c>
      <c r="AX118" s="98" t="str">
        <f t="shared" si="376"/>
        <v/>
      </c>
      <c r="AY118" s="98" t="str">
        <f t="shared" si="377"/>
        <v/>
      </c>
      <c r="AZ118" s="98" t="str">
        <f t="shared" si="378"/>
        <v/>
      </c>
      <c r="BA118" s="98" t="str">
        <f t="shared" si="379"/>
        <v/>
      </c>
      <c r="BB118" s="98" t="str">
        <f t="shared" si="380"/>
        <v/>
      </c>
      <c r="BC118" s="98" t="str">
        <f t="shared" si="381"/>
        <v/>
      </c>
      <c r="BD118" s="98" t="str">
        <f t="shared" si="382"/>
        <v/>
      </c>
      <c r="BE118" s="98" t="str">
        <f t="shared" si="383"/>
        <v/>
      </c>
      <c r="BF118" s="98" t="str">
        <f t="shared" si="384"/>
        <v/>
      </c>
      <c r="BG118" s="98" t="str">
        <f t="shared" si="385"/>
        <v/>
      </c>
      <c r="BH118" s="98" t="str">
        <f t="shared" si="386"/>
        <v/>
      </c>
      <c r="BI118" s="98" t="str">
        <f t="shared" si="387"/>
        <v/>
      </c>
      <c r="BJ118" s="98" t="str">
        <f t="shared" si="388"/>
        <v/>
      </c>
      <c r="BK118" s="98" t="str">
        <f t="shared" si="389"/>
        <v/>
      </c>
      <c r="BL118" s="98" t="str">
        <f t="shared" si="390"/>
        <v/>
      </c>
      <c r="BM118" s="98" t="str">
        <f t="shared" si="391"/>
        <v/>
      </c>
      <c r="BN118" s="98" t="str">
        <f t="shared" si="392"/>
        <v/>
      </c>
      <c r="BO118" s="98" t="str">
        <f t="shared" si="393"/>
        <v/>
      </c>
      <c r="BP118" s="98" t="str">
        <f t="shared" si="394"/>
        <v/>
      </c>
      <c r="BQ118" s="98" t="str">
        <f t="shared" si="395"/>
        <v/>
      </c>
      <c r="BR118" s="98" t="str">
        <f t="shared" si="396"/>
        <v/>
      </c>
      <c r="BS118" s="98" t="str">
        <f t="shared" si="397"/>
        <v/>
      </c>
      <c r="BT118" s="98" t="str">
        <f t="shared" si="398"/>
        <v/>
      </c>
      <c r="BU118" s="98" t="str">
        <f t="shared" si="399"/>
        <v/>
      </c>
      <c r="BV118" s="98" t="str">
        <f t="shared" si="400"/>
        <v/>
      </c>
      <c r="BW118" s="98" t="str">
        <f t="shared" si="401"/>
        <v/>
      </c>
      <c r="BX118" s="98" t="str">
        <f t="shared" si="402"/>
        <v/>
      </c>
      <c r="BY118" s="98" t="str">
        <f t="shared" si="403"/>
        <v/>
      </c>
      <c r="BZ118" s="98" t="str">
        <f t="shared" si="404"/>
        <v/>
      </c>
      <c r="CA118" s="98" t="str">
        <f t="shared" si="405"/>
        <v/>
      </c>
      <c r="CB118" s="98" t="str">
        <f t="shared" si="406"/>
        <v/>
      </c>
      <c r="CC118" s="98" t="str">
        <f t="shared" si="407"/>
        <v/>
      </c>
      <c r="CD118" s="98" t="str">
        <f t="shared" si="408"/>
        <v/>
      </c>
      <c r="CE118" s="98" t="str">
        <f t="shared" si="409"/>
        <v/>
      </c>
      <c r="CF118" s="98" t="str">
        <f t="shared" si="410"/>
        <v/>
      </c>
      <c r="CG118" s="98" t="str">
        <f t="shared" si="411"/>
        <v/>
      </c>
      <c r="CH118" s="98" t="str">
        <f t="shared" si="594"/>
        <v/>
      </c>
      <c r="CI118" s="98" t="str">
        <f t="shared" si="595"/>
        <v/>
      </c>
      <c r="CJ118" s="98" t="str">
        <f t="shared" si="596"/>
        <v/>
      </c>
      <c r="CK118" s="98" t="str">
        <f t="shared" si="597"/>
        <v/>
      </c>
      <c r="CL118" s="98" t="str">
        <f t="shared" si="598"/>
        <v/>
      </c>
      <c r="CM118" s="98" t="str">
        <f t="shared" si="599"/>
        <v/>
      </c>
      <c r="CN118" s="98" t="str">
        <f t="shared" si="412"/>
        <v/>
      </c>
      <c r="CO118" s="98" t="str">
        <f t="shared" si="413"/>
        <v/>
      </c>
      <c r="CP118" s="98" t="str">
        <f t="shared" si="414"/>
        <v/>
      </c>
      <c r="CQ118" s="98" t="str">
        <f t="shared" si="415"/>
        <v/>
      </c>
      <c r="CR118" s="98" t="str">
        <f t="shared" si="416"/>
        <v/>
      </c>
      <c r="CS118" s="98" t="str">
        <f t="shared" si="417"/>
        <v/>
      </c>
      <c r="CT118" s="98" t="str">
        <f t="shared" si="418"/>
        <v/>
      </c>
      <c r="CU118" s="98" t="str">
        <f t="shared" si="419"/>
        <v/>
      </c>
      <c r="CV118" s="98" t="str">
        <f t="shared" si="420"/>
        <v/>
      </c>
      <c r="CW118" s="98" t="str">
        <f t="shared" si="421"/>
        <v/>
      </c>
      <c r="CX118" s="98" t="str">
        <f t="shared" si="422"/>
        <v/>
      </c>
      <c r="CY118" s="98" t="str">
        <f t="shared" si="423"/>
        <v/>
      </c>
      <c r="CZ118" s="98" t="str">
        <f t="shared" si="424"/>
        <v/>
      </c>
      <c r="DA118" s="98" t="str">
        <f t="shared" si="425"/>
        <v/>
      </c>
      <c r="DB118" s="98" t="str">
        <f t="shared" si="426"/>
        <v/>
      </c>
      <c r="DC118" s="98" t="str">
        <f t="shared" si="427"/>
        <v/>
      </c>
      <c r="DD118" s="98" t="str">
        <f t="shared" si="428"/>
        <v/>
      </c>
      <c r="DE118" s="98" t="str">
        <f t="shared" si="429"/>
        <v/>
      </c>
      <c r="DF118" s="98" t="str">
        <f t="shared" si="430"/>
        <v/>
      </c>
      <c r="DG118" s="98" t="str">
        <f t="shared" si="431"/>
        <v/>
      </c>
      <c r="DH118" s="98" t="str">
        <f t="shared" si="432"/>
        <v/>
      </c>
      <c r="DI118" s="98" t="str">
        <f t="shared" si="433"/>
        <v/>
      </c>
      <c r="DJ118" s="98" t="str">
        <f t="shared" si="434"/>
        <v/>
      </c>
      <c r="DK118" s="98" t="str">
        <f t="shared" si="435"/>
        <v/>
      </c>
      <c r="DL118" s="98" t="str">
        <f t="shared" si="436"/>
        <v/>
      </c>
      <c r="DM118" s="98" t="str">
        <f t="shared" si="437"/>
        <v/>
      </c>
      <c r="DN118" s="98" t="str">
        <f t="shared" si="438"/>
        <v/>
      </c>
    </row>
    <row r="119" spans="1:118" ht="13.5" customHeight="1">
      <c r="A119" s="1397">
        <f t="shared" si="354"/>
        <v>110</v>
      </c>
      <c r="B119" s="1398"/>
      <c r="C119" s="1399"/>
      <c r="D119" s="1400"/>
      <c r="E119" s="1401"/>
      <c r="F119" s="427"/>
      <c r="G119" s="1395"/>
      <c r="H119" s="1396"/>
      <c r="I119" s="1395"/>
      <c r="J119" s="1396"/>
      <c r="K119" s="1399"/>
      <c r="L119" s="1401"/>
      <c r="M119" s="1399"/>
      <c r="N119" s="1401"/>
      <c r="O119" s="1406"/>
      <c r="P119" s="1407"/>
      <c r="Q119" s="1399"/>
      <c r="R119" s="1401"/>
      <c r="S119" s="1402"/>
      <c r="T119" s="1403"/>
      <c r="U119" s="1404" t="str">
        <f t="shared" si="352"/>
        <v/>
      </c>
      <c r="V119" s="1405"/>
      <c r="W119" s="1405"/>
      <c r="X119" s="1405"/>
      <c r="Y119" s="1405"/>
      <c r="Z119" s="1405"/>
      <c r="AA119" s="98" t="str">
        <f t="shared" si="0"/>
        <v/>
      </c>
      <c r="AB119" s="94" t="str">
        <f t="shared" si="355"/>
        <v/>
      </c>
      <c r="AC119" s="94" t="str">
        <f t="shared" si="356"/>
        <v/>
      </c>
      <c r="AD119" s="94" t="str">
        <f t="shared" si="357"/>
        <v/>
      </c>
      <c r="AE119" s="98" t="str">
        <f t="shared" si="353"/>
        <v>○</v>
      </c>
      <c r="AF119" s="98" t="str">
        <f t="shared" si="358"/>
        <v/>
      </c>
      <c r="AG119" s="98" t="str">
        <f t="shared" si="359"/>
        <v/>
      </c>
      <c r="AH119" s="98" t="str">
        <f t="shared" si="360"/>
        <v/>
      </c>
      <c r="AI119" s="98" t="str">
        <f t="shared" si="361"/>
        <v/>
      </c>
      <c r="AJ119" s="98" t="str">
        <f t="shared" si="362"/>
        <v/>
      </c>
      <c r="AK119" s="98" t="str">
        <f t="shared" si="363"/>
        <v/>
      </c>
      <c r="AL119" s="98" t="str">
        <f t="shared" si="364"/>
        <v/>
      </c>
      <c r="AM119" s="98" t="str">
        <f t="shared" si="365"/>
        <v/>
      </c>
      <c r="AN119" s="98" t="str">
        <f t="shared" si="366"/>
        <v/>
      </c>
      <c r="AO119" s="98" t="str">
        <f t="shared" si="367"/>
        <v/>
      </c>
      <c r="AP119" s="98" t="str">
        <f t="shared" si="368"/>
        <v/>
      </c>
      <c r="AQ119" s="98" t="str">
        <f t="shared" si="369"/>
        <v/>
      </c>
      <c r="AR119" s="98" t="str">
        <f t="shared" si="370"/>
        <v/>
      </c>
      <c r="AS119" s="98" t="str">
        <f t="shared" si="371"/>
        <v/>
      </c>
      <c r="AT119" s="98" t="str">
        <f t="shared" si="372"/>
        <v/>
      </c>
      <c r="AU119" s="98" t="str">
        <f t="shared" si="373"/>
        <v/>
      </c>
      <c r="AV119" s="98" t="str">
        <f t="shared" si="374"/>
        <v/>
      </c>
      <c r="AW119" s="98" t="str">
        <f t="shared" si="375"/>
        <v/>
      </c>
      <c r="AX119" s="98" t="str">
        <f t="shared" si="376"/>
        <v/>
      </c>
      <c r="AY119" s="98" t="str">
        <f t="shared" si="377"/>
        <v/>
      </c>
      <c r="AZ119" s="98" t="str">
        <f t="shared" si="378"/>
        <v/>
      </c>
      <c r="BA119" s="98" t="str">
        <f t="shared" si="379"/>
        <v/>
      </c>
      <c r="BB119" s="98" t="str">
        <f t="shared" si="380"/>
        <v/>
      </c>
      <c r="BC119" s="98" t="str">
        <f t="shared" si="381"/>
        <v/>
      </c>
      <c r="BD119" s="98" t="str">
        <f t="shared" si="382"/>
        <v/>
      </c>
      <c r="BE119" s="98" t="str">
        <f t="shared" si="383"/>
        <v/>
      </c>
      <c r="BF119" s="98" t="str">
        <f t="shared" si="384"/>
        <v/>
      </c>
      <c r="BG119" s="98" t="str">
        <f t="shared" si="385"/>
        <v/>
      </c>
      <c r="BH119" s="98" t="str">
        <f t="shared" si="386"/>
        <v/>
      </c>
      <c r="BI119" s="98" t="str">
        <f t="shared" si="387"/>
        <v/>
      </c>
      <c r="BJ119" s="98" t="str">
        <f t="shared" si="388"/>
        <v/>
      </c>
      <c r="BK119" s="98" t="str">
        <f t="shared" si="389"/>
        <v/>
      </c>
      <c r="BL119" s="98" t="str">
        <f t="shared" si="390"/>
        <v/>
      </c>
      <c r="BM119" s="98" t="str">
        <f t="shared" si="391"/>
        <v/>
      </c>
      <c r="BN119" s="98" t="str">
        <f t="shared" si="392"/>
        <v/>
      </c>
      <c r="BO119" s="98" t="str">
        <f t="shared" si="393"/>
        <v/>
      </c>
      <c r="BP119" s="98" t="str">
        <f t="shared" si="394"/>
        <v/>
      </c>
      <c r="BQ119" s="98" t="str">
        <f t="shared" si="395"/>
        <v/>
      </c>
      <c r="BR119" s="98" t="str">
        <f t="shared" si="396"/>
        <v/>
      </c>
      <c r="BS119" s="98" t="str">
        <f t="shared" si="397"/>
        <v/>
      </c>
      <c r="BT119" s="98" t="str">
        <f t="shared" si="398"/>
        <v/>
      </c>
      <c r="BU119" s="98" t="str">
        <f t="shared" si="399"/>
        <v/>
      </c>
      <c r="BV119" s="98" t="str">
        <f t="shared" si="400"/>
        <v/>
      </c>
      <c r="BW119" s="98" t="str">
        <f t="shared" si="401"/>
        <v/>
      </c>
      <c r="BX119" s="98" t="str">
        <f t="shared" si="402"/>
        <v/>
      </c>
      <c r="BY119" s="98" t="str">
        <f t="shared" si="403"/>
        <v/>
      </c>
      <c r="BZ119" s="98" t="str">
        <f t="shared" si="404"/>
        <v/>
      </c>
      <c r="CA119" s="98" t="str">
        <f t="shared" si="405"/>
        <v/>
      </c>
      <c r="CB119" s="98" t="str">
        <f t="shared" si="406"/>
        <v/>
      </c>
      <c r="CC119" s="98" t="str">
        <f t="shared" si="407"/>
        <v/>
      </c>
      <c r="CD119" s="98" t="str">
        <f t="shared" si="408"/>
        <v/>
      </c>
      <c r="CE119" s="98" t="str">
        <f t="shared" si="409"/>
        <v/>
      </c>
      <c r="CF119" s="98" t="str">
        <f t="shared" si="410"/>
        <v/>
      </c>
      <c r="CG119" s="98" t="str">
        <f t="shared" si="411"/>
        <v/>
      </c>
      <c r="CH119" s="98" t="str">
        <f t="shared" si="594"/>
        <v/>
      </c>
      <c r="CI119" s="98" t="str">
        <f t="shared" si="595"/>
        <v/>
      </c>
      <c r="CJ119" s="98" t="str">
        <f t="shared" si="596"/>
        <v/>
      </c>
      <c r="CK119" s="98" t="str">
        <f t="shared" si="597"/>
        <v/>
      </c>
      <c r="CL119" s="98" t="str">
        <f t="shared" si="598"/>
        <v/>
      </c>
      <c r="CM119" s="98" t="str">
        <f t="shared" si="599"/>
        <v/>
      </c>
      <c r="CN119" s="98" t="str">
        <f t="shared" si="412"/>
        <v/>
      </c>
      <c r="CO119" s="98" t="str">
        <f t="shared" si="413"/>
        <v/>
      </c>
      <c r="CP119" s="98" t="str">
        <f t="shared" si="414"/>
        <v/>
      </c>
      <c r="CQ119" s="98" t="str">
        <f t="shared" si="415"/>
        <v/>
      </c>
      <c r="CR119" s="98" t="str">
        <f t="shared" si="416"/>
        <v/>
      </c>
      <c r="CS119" s="98" t="str">
        <f t="shared" si="417"/>
        <v/>
      </c>
      <c r="CT119" s="98" t="str">
        <f t="shared" si="418"/>
        <v/>
      </c>
      <c r="CU119" s="98" t="str">
        <f t="shared" si="419"/>
        <v/>
      </c>
      <c r="CV119" s="98" t="str">
        <f t="shared" si="420"/>
        <v/>
      </c>
      <c r="CW119" s="98" t="str">
        <f t="shared" si="421"/>
        <v/>
      </c>
      <c r="CX119" s="98" t="str">
        <f t="shared" si="422"/>
        <v/>
      </c>
      <c r="CY119" s="98" t="str">
        <f t="shared" si="423"/>
        <v/>
      </c>
      <c r="CZ119" s="98" t="str">
        <f t="shared" si="424"/>
        <v/>
      </c>
      <c r="DA119" s="98" t="str">
        <f t="shared" si="425"/>
        <v/>
      </c>
      <c r="DB119" s="98" t="str">
        <f t="shared" si="426"/>
        <v/>
      </c>
      <c r="DC119" s="98" t="str">
        <f t="shared" si="427"/>
        <v/>
      </c>
      <c r="DD119" s="98" t="str">
        <f t="shared" si="428"/>
        <v/>
      </c>
      <c r="DE119" s="98" t="str">
        <f t="shared" si="429"/>
        <v/>
      </c>
      <c r="DF119" s="98" t="str">
        <f t="shared" si="430"/>
        <v/>
      </c>
      <c r="DG119" s="98" t="str">
        <f t="shared" si="431"/>
        <v/>
      </c>
      <c r="DH119" s="98" t="str">
        <f t="shared" si="432"/>
        <v/>
      </c>
      <c r="DI119" s="98" t="str">
        <f t="shared" si="433"/>
        <v/>
      </c>
      <c r="DJ119" s="98" t="str">
        <f t="shared" si="434"/>
        <v/>
      </c>
      <c r="DK119" s="98" t="str">
        <f t="shared" si="435"/>
        <v/>
      </c>
      <c r="DL119" s="98" t="str">
        <f t="shared" si="436"/>
        <v/>
      </c>
      <c r="DM119" s="98" t="str">
        <f t="shared" si="437"/>
        <v/>
      </c>
      <c r="DN119" s="98" t="str">
        <f t="shared" si="438"/>
        <v/>
      </c>
    </row>
    <row r="120" spans="1:118">
      <c r="A120" s="1397">
        <f t="shared" si="354"/>
        <v>111</v>
      </c>
      <c r="B120" s="1398"/>
      <c r="C120" s="1399"/>
      <c r="D120" s="1400"/>
      <c r="E120" s="1401"/>
      <c r="F120" s="427"/>
      <c r="G120" s="1395"/>
      <c r="H120" s="1396"/>
      <c r="I120" s="1395"/>
      <c r="J120" s="1396"/>
      <c r="K120" s="1399"/>
      <c r="L120" s="1401"/>
      <c r="M120" s="1399"/>
      <c r="N120" s="1401"/>
      <c r="O120" s="1406"/>
      <c r="P120" s="1407"/>
      <c r="Q120" s="1399"/>
      <c r="R120" s="1401"/>
      <c r="S120" s="1402"/>
      <c r="T120" s="1403"/>
      <c r="U120" s="1404" t="str">
        <f t="shared" si="352"/>
        <v/>
      </c>
      <c r="V120" s="1405"/>
      <c r="W120" s="1405"/>
      <c r="X120" s="1405"/>
      <c r="Y120" s="1405"/>
      <c r="Z120" s="1405"/>
      <c r="AA120" s="98" t="str">
        <f t="shared" ref="AA120:AA129" si="627">IF(AND(K120="○",Q120=""),"A","")</f>
        <v/>
      </c>
      <c r="AB120" s="94" t="str">
        <f t="shared" ref="AB120:AB129" si="628">IF(AND(K120="○",Q120="○"),"B","")</f>
        <v/>
      </c>
      <c r="AC120" s="94" t="str">
        <f t="shared" ref="AC120:AC129" si="629">IF(AND(K120="",M120="○",Q120=""),"C","")</f>
        <v/>
      </c>
      <c r="AD120" s="94" t="str">
        <f t="shared" ref="AD120:AD129" si="630">IF(AND(K120="",M120="○",Q120="○"),"D","")</f>
        <v/>
      </c>
      <c r="AE120" s="98" t="str">
        <f t="shared" si="353"/>
        <v>○</v>
      </c>
      <c r="AF120" s="98" t="str">
        <f t="shared" ref="AF120:AF129" si="631">IF(AND(F120="５歳",G120="標準",I120="",AE120="○",Q120=""),"○","")</f>
        <v/>
      </c>
      <c r="AG120" s="98" t="str">
        <f t="shared" ref="AG120:AG129" si="632">IF(AND(F120="４歳",G120="標準",I120="",AE120="○",Q120=""),"○","")</f>
        <v/>
      </c>
      <c r="AH120" s="98" t="str">
        <f t="shared" ref="AH120:AH129" si="633">IF(AND(F120="３歳",G120="標準",I120="",AE120="○",Q120=""),"○","")</f>
        <v/>
      </c>
      <c r="AI120" s="98" t="str">
        <f t="shared" ref="AI120:AI129" si="634">IF(AND(F120="２歳",G120="標準",I120="",AE120="○",Q120=""),"○","")</f>
        <v/>
      </c>
      <c r="AJ120" s="98" t="str">
        <f t="shared" ref="AJ120:AJ129" si="635">IF(AND(F120="１歳",G120="標準",I120="",AE120="○",Q120=""),"○","")</f>
        <v/>
      </c>
      <c r="AK120" s="98" t="str">
        <f t="shared" ref="AK120:AK129" si="636">IF(AND(F120="乳児",G120="標準",I120="",AE120="○",Q120=""),"○","")</f>
        <v/>
      </c>
      <c r="AL120" s="98" t="str">
        <f t="shared" ref="AL120:AL129" si="637">IF(AND(F120="５歳",G120="標準",I120="",AE120="○",Q120="○"),"○","")</f>
        <v/>
      </c>
      <c r="AM120" s="98" t="str">
        <f t="shared" ref="AM120:AM129" si="638">IF(AND(F120="４歳",G120="標準",I120="",AE120="○",Q120="○"),"○","")</f>
        <v/>
      </c>
      <c r="AN120" s="98" t="str">
        <f t="shared" ref="AN120:AN129" si="639">IF(AND(F120="３歳",G120="標準",I120="",AE120="○",Q120="○"),"○","")</f>
        <v/>
      </c>
      <c r="AO120" s="98" t="str">
        <f t="shared" ref="AO120:AO129" si="640">IF(AND(F120="５歳",G120="標準",O120&gt;0),"○","")</f>
        <v/>
      </c>
      <c r="AP120" s="98" t="str">
        <f t="shared" ref="AP120:AP129" si="641">IF(AND(F120="４歳",G120="標準",O120&gt;0),"○","")</f>
        <v/>
      </c>
      <c r="AQ120" s="98" t="str">
        <f t="shared" ref="AQ120:AQ129" si="642">IF(AND(F120="３歳",G120="標準",O120&gt;0),"○","")</f>
        <v/>
      </c>
      <c r="AR120" s="98" t="str">
        <f t="shared" ref="AR120:AR129" si="643">IF(AND(F120="２歳",G120="標準",O120&gt;0),"○","")</f>
        <v/>
      </c>
      <c r="AS120" s="98" t="str">
        <f t="shared" ref="AS120:AS129" si="644">IF(AND(F120="１歳",G120="標準",O120&gt;0),"○","")</f>
        <v/>
      </c>
      <c r="AT120" s="98" t="str">
        <f t="shared" ref="AT120:AT129" si="645">IF(AND(F120="乳児",G120="標準",O120&gt;0),"○","")</f>
        <v/>
      </c>
      <c r="AU120" s="98" t="str">
        <f t="shared" ref="AU120:AU129" si="646">IF(AND(F120="５歳",G120="短時間",I120="",AE120="○",Q120=""),"○","")</f>
        <v/>
      </c>
      <c r="AV120" s="98" t="str">
        <f t="shared" ref="AV120:AV129" si="647">IF(AND(F120="４歳",G120="短時間",I120="",AE120="○",Q120=""),"○","")</f>
        <v/>
      </c>
      <c r="AW120" s="98" t="str">
        <f t="shared" ref="AW120:AW129" si="648">IF(AND(F120="３歳",G120="短時間",I120="",AE120="○",Q120=""),"○","")</f>
        <v/>
      </c>
      <c r="AX120" s="98" t="str">
        <f t="shared" ref="AX120:AX129" si="649">IF(AND(F120="２歳",G120="短時間",I120="",AE120="○",Q120=""),"○","")</f>
        <v/>
      </c>
      <c r="AY120" s="98" t="str">
        <f t="shared" ref="AY120:AY129" si="650">IF(AND(F120="１歳",G120="短時間",I120="",AE120="○",Q120=""),"○","")</f>
        <v/>
      </c>
      <c r="AZ120" s="98" t="str">
        <f t="shared" ref="AZ120:AZ129" si="651">IF(AND(F120="乳児",G120="短時間",I120="",AE120="○",Q120=""),"○","")</f>
        <v/>
      </c>
      <c r="BA120" s="98" t="str">
        <f t="shared" ref="BA120:BA129" si="652">IF(AND(F120="５歳",G120="短時間",I120="",AE120="○",Q120="○"),"○","")</f>
        <v/>
      </c>
      <c r="BB120" s="98" t="str">
        <f t="shared" ref="BB120:BB129" si="653">IF(AND(F120="４歳",G120="短時間",I120="",AE120="○",Q120="○"),"○","")</f>
        <v/>
      </c>
      <c r="BC120" s="98" t="str">
        <f t="shared" ref="BC120:BC129" si="654">IF(AND(F120="３歳",G120="短時間",I120="",AE120="○",Q120="○"),"○","")</f>
        <v/>
      </c>
      <c r="BD120" s="98" t="str">
        <f t="shared" ref="BD120:BD129" si="655">IF(AND(F120="２歳",G120="短時間",I120="",AE120="○",Q120="○"),"○","")</f>
        <v/>
      </c>
      <c r="BE120" s="98" t="str">
        <f t="shared" ref="BE120:BE129" si="656">IF(AND(F120="１歳",G120="短時間",I120="",AE120="○",Q120="○"),"○","")</f>
        <v/>
      </c>
      <c r="BF120" s="98" t="str">
        <f t="shared" ref="BF120:BF129" si="657">IF(AND(F120="乳児",G120="短時間",I120="",AE120="○",Q120="○"),"○","")</f>
        <v/>
      </c>
      <c r="BG120" s="98" t="str">
        <f t="shared" ref="BG120:BG129" si="658">IF(AND(F120="５歳",G120="短時間",I120="",O120&gt;0),"○","")</f>
        <v/>
      </c>
      <c r="BH120" s="98" t="str">
        <f t="shared" ref="BH120:BH129" si="659">IF(AND(F120="４歳",G120="短時間",I120="",O120&gt;0),"○","")</f>
        <v/>
      </c>
      <c r="BI120" s="98" t="str">
        <f t="shared" ref="BI120:BI129" si="660">IF(AND(F120="３歳",G120="短時間",I120="",O120&gt;0),"○","")</f>
        <v/>
      </c>
      <c r="BJ120" s="98" t="str">
        <f t="shared" ref="BJ120:BJ129" si="661">IF(AND(F120="２歳",G120="短時間",I120="",O120&gt;0),"○","")</f>
        <v/>
      </c>
      <c r="BK120" s="98" t="str">
        <f t="shared" ref="BK120:BK129" si="662">IF(AND(F120="１歳",G120="短時間",I120="",O120&gt;0),"○","")</f>
        <v/>
      </c>
      <c r="BL120" s="98" t="str">
        <f t="shared" ref="BL120:BL129" si="663">IF(AND(F120="乳児",G120="短時間",I120="",O120&gt;0),"○","")</f>
        <v/>
      </c>
      <c r="BM120" s="98" t="str">
        <f t="shared" ref="BM120:BM129" si="664">IF(AND(F120="５歳",I120="",AE120="○",Q120="",),"○","")</f>
        <v/>
      </c>
      <c r="BN120" s="98" t="str">
        <f t="shared" ref="BN120:BN129" si="665">IF(AND(F120="４歳",I120="",AE120="○",Q120="",),"○","")</f>
        <v/>
      </c>
      <c r="BO120" s="98" t="str">
        <f t="shared" ref="BO120:BO129" si="666">IF(AND(F120="３歳",I120="",AE120="○",Q120="",),"○","")</f>
        <v/>
      </c>
      <c r="BP120" s="98" t="str">
        <f t="shared" ref="BP120:BP129" si="667">IF(AND(F120="２歳",I120="",AE120="○",Q120="",),"○","")</f>
        <v/>
      </c>
      <c r="BQ120" s="98" t="str">
        <f t="shared" ref="BQ120:BQ129" si="668">IF(AND(F120="５歳",I120="",AE120="○",Q120="○",),"○","")</f>
        <v/>
      </c>
      <c r="BR120" s="98" t="str">
        <f t="shared" ref="BR120:BR129" si="669">IF(AND(F120="４歳",I120="",AE120="○",Q120="○",),"○","")</f>
        <v/>
      </c>
      <c r="BS120" s="98" t="str">
        <f t="shared" ref="BS120:BS129" si="670">IF(AND(F120="３歳",I120="",AE120="○",Q120="○",),"○","")</f>
        <v/>
      </c>
      <c r="BT120" s="98" t="str">
        <f t="shared" ref="BT120:BT129" si="671">IF(AND(F120="２歳",I120="",AE120="○",Q120="○",),"○","")</f>
        <v/>
      </c>
      <c r="BU120" s="98" t="str">
        <f t="shared" ref="BU120:BU129" si="672">IF(AND(F120="５歳",G120="教育",O120&gt;0),"○","")</f>
        <v/>
      </c>
      <c r="BV120" s="98" t="str">
        <f t="shared" ref="BV120:BV129" si="673">IF(AND(F120="４歳",G120="教育",O120&gt;0),"○","")</f>
        <v/>
      </c>
      <c r="BW120" s="98" t="str">
        <f t="shared" ref="BW120:BW129" si="674">IF(AND(F120="３歳",G120="教育",O120&gt;0),"○","")</f>
        <v/>
      </c>
      <c r="BX120" s="98" t="str">
        <f t="shared" ref="BX120:BX129" si="675">IF(AND(F120="２歳",G120="教育",O120&gt;0),"○","")</f>
        <v/>
      </c>
      <c r="BY120" s="98" t="str">
        <f t="shared" ref="BY120:BY129" si="676">IF(AND(F120="５歳",G120="標準",I120="分園",AE120="○",Q120=""),"○","")</f>
        <v/>
      </c>
      <c r="BZ120" s="98" t="str">
        <f t="shared" ref="BZ120:BZ129" si="677">IF(AND(F120="４歳",G120="標準",I120="分園",AE120="○",Q120=""),"○","")</f>
        <v/>
      </c>
      <c r="CA120" s="98" t="str">
        <f t="shared" ref="CA120:CA129" si="678">IF(AND(F120="３歳",G120="標準",I120="分園",AE120="○",Q120=""),"○","")</f>
        <v/>
      </c>
      <c r="CB120" s="98" t="str">
        <f t="shared" ref="CB120:CB129" si="679">IF(AND(F120="２歳",G120="標準",I120="分園",AE120="○",Q120=""),"○","")</f>
        <v/>
      </c>
      <c r="CC120" s="98" t="str">
        <f t="shared" ref="CC120:CC129" si="680">IF(AND(F120="１歳",G120="標準",I120="分園",AE120="○",Q120=""),"○","")</f>
        <v/>
      </c>
      <c r="CD120" s="98" t="str">
        <f t="shared" ref="CD120:CD129" si="681">IF(AND(F120="乳児",G120="標準",I120="分園",AE120="○",Q120=""),"○","")</f>
        <v/>
      </c>
      <c r="CE120" s="98" t="str">
        <f t="shared" ref="CE120:CE129" si="682">IF(AND(F120="５歳",G120="標準",I120="分園",AE120="○",Q120="○"),"○","")</f>
        <v/>
      </c>
      <c r="CF120" s="98" t="str">
        <f t="shared" ref="CF120:CF129" si="683">IF(AND(F120="４歳",G120="標準",I120="分園",AE120="○",Q120="○"),"○","")</f>
        <v/>
      </c>
      <c r="CG120" s="98" t="str">
        <f t="shared" ref="CG120:CG129" si="684">IF(AND(F120="３歳",G120="標準",I120="分園",AE120="○",Q120="○"),"○","")</f>
        <v/>
      </c>
      <c r="CH120" s="98" t="str">
        <f>IF(AND(F1486="５歳",G120="教育",I120="分園",O120&gt;0),"○","")</f>
        <v/>
      </c>
      <c r="CI120" s="98" t="str">
        <f>IF(AND(F1486="４歳",G120="教育",I120="分園",O120&gt;0),"○","")</f>
        <v/>
      </c>
      <c r="CJ120" s="98" t="str">
        <f>IF(AND(F1486="３歳",G120="教育",I120="分園",O120&gt;0),"○","")</f>
        <v/>
      </c>
      <c r="CK120" s="98" t="str">
        <f>IF(AND(F1486="２歳",G120="教育",I120="分園",O120&gt;0),"○","")</f>
        <v/>
      </c>
      <c r="CL120" s="98" t="str">
        <f>IF(AND(F1486="１歳",G120="教育",I120="分園",O120&gt;0),"○","")</f>
        <v/>
      </c>
      <c r="CM120" s="98" t="str">
        <f>IF(AND(F1486="乳児",G120="教育",I120="分園",O120&gt;0),"○","")</f>
        <v/>
      </c>
      <c r="CN120" s="98" t="str">
        <f t="shared" ref="CN120:CN129" si="685">IF(AND(F120="５歳",G120="短時間",I120="分園",AE120="○",Q120=""),"○","")</f>
        <v/>
      </c>
      <c r="CO120" s="98" t="str">
        <f t="shared" ref="CO120:CO129" si="686">IF(AND(F120="４歳",G120="短時間",I120="分園",AE120="○",Q120=""),"○","")</f>
        <v/>
      </c>
      <c r="CP120" s="98" t="str">
        <f t="shared" ref="CP120:CP129" si="687">IF(AND(F120="３歳",G120="短時間",I120="分園",AE120="○",Q120=""),"○","")</f>
        <v/>
      </c>
      <c r="CQ120" s="98" t="str">
        <f t="shared" ref="CQ120:CQ129" si="688">IF(AND(F120="２歳",G120="短時間",I120="分園",AE120="○",Q120=""),"○","")</f>
        <v/>
      </c>
      <c r="CR120" s="98" t="str">
        <f t="shared" ref="CR120:CR129" si="689">IF(AND(F120="１歳",G120="短時間",I120="分園",AE120="○",Q120=""),"○","")</f>
        <v/>
      </c>
      <c r="CS120" s="98" t="str">
        <f t="shared" ref="CS120:CS129" si="690">IF(AND(F120="乳児",G120="短時間",I120="分園",AE120="○",Q120=""),"○","")</f>
        <v/>
      </c>
      <c r="CT120" s="98" t="str">
        <f t="shared" ref="CT120:CT129" si="691">IF(AND(F120="５歳",G120="短時間",I120="分園",AE120="○",Q120="○"),"○","")</f>
        <v/>
      </c>
      <c r="CU120" s="98" t="str">
        <f t="shared" ref="CU120:CU129" si="692">IF(AND(F120="４歳",G120="短時間",I120="分園",AE120="○",Q120="○"),"○","")</f>
        <v/>
      </c>
      <c r="CV120" s="98" t="str">
        <f t="shared" ref="CV120:CV129" si="693">IF(AND(F120="３歳",G120="短時間",I120="分園",AE120="○",Q120="○"),"○","")</f>
        <v/>
      </c>
      <c r="CW120" s="98" t="str">
        <f t="shared" ref="CW120:CW129" si="694">IF(AND(F120="５歳",G120="短時間",I120="分園",O120&gt;0),"○","")</f>
        <v/>
      </c>
      <c r="CX120" s="98" t="str">
        <f t="shared" ref="CX120:CX129" si="695">IF(AND(F120="４歳",G120="短時間",I120="分園",O120&gt;0),"○","")</f>
        <v/>
      </c>
      <c r="CY120" s="98" t="str">
        <f t="shared" ref="CY120:CY129" si="696">IF(AND(F120="３歳",G120="短時間",I120="分園",O120&gt;0),"○","")</f>
        <v/>
      </c>
      <c r="CZ120" s="98" t="str">
        <f t="shared" ref="CZ120:CZ129" si="697">IF(AND(F120="２歳",G120="短時間",I120="分園",O120&gt;0),"○","")</f>
        <v/>
      </c>
      <c r="DA120" s="98" t="str">
        <f t="shared" ref="DA120:DA129" si="698">IF(AND(F120="１歳",G120="短時間",I120="分園",O120&gt;0),"○","")</f>
        <v/>
      </c>
      <c r="DB120" s="98" t="str">
        <f t="shared" ref="DB120:DB129" si="699">IF(AND(F120="乳児",G120="短時間",I120="分園",O120&gt;0),"○","")</f>
        <v/>
      </c>
      <c r="DC120" s="98" t="str">
        <f t="shared" ref="DC120:DC129" si="700">IF(AND(F120="５歳",G120="教育",I120="分園",AE120="○",Q120="",),"○","")</f>
        <v/>
      </c>
      <c r="DD120" s="98" t="str">
        <f t="shared" ref="DD120:DD129" si="701">IF(AND(F120="４歳",G120="教育",I120="分園",AE120="○",Q120="",),"○","")</f>
        <v/>
      </c>
      <c r="DE120" s="98" t="str">
        <f t="shared" ref="DE120:DE129" si="702">IF(AND(F120="３歳",G120="教育",I120="分園",AE120="○",Q120="",),"○","")</f>
        <v/>
      </c>
      <c r="DF120" s="98" t="str">
        <f t="shared" ref="DF120:DF129" si="703">IF(AND(F120="２歳",G120="教育",I120="分園",AE120="○",Q120="",),"○","")</f>
        <v/>
      </c>
      <c r="DG120" s="98" t="str">
        <f t="shared" ref="DG120:DG129" si="704">IF(AND(F120="５歳",G120="教育",I120="分園",AE120="○",Q120="○",),"○","")</f>
        <v/>
      </c>
      <c r="DH120" s="98" t="str">
        <f t="shared" ref="DH120:DH129" si="705">IF(AND(F120="４歳",G120="教育",I120="分園",AE120="○",Q120="○",),"○","")</f>
        <v/>
      </c>
      <c r="DI120" s="98" t="str">
        <f t="shared" ref="DI120:DI129" si="706">IF(AND(F120="３歳",G120="教育",I120="分園",AE120="○",Q120="○",),"○","")</f>
        <v/>
      </c>
      <c r="DJ120" s="98" t="str">
        <f t="shared" ref="DJ120:DJ129" si="707">IF(AND(F120="２歳",G120="教育",I120="分園",AE120="○",Q120="○",),"○","")</f>
        <v/>
      </c>
      <c r="DK120" s="98" t="str">
        <f t="shared" ref="DK120:DK129" si="708">IF(AND(F120="５歳",G120="教育",I120="分園",O120&gt;0),"○","")</f>
        <v/>
      </c>
      <c r="DL120" s="98" t="str">
        <f t="shared" ref="DL120:DL129" si="709">IF(AND(F120="４歳",G120="教育",I120="分園",O120&gt;0),"○","")</f>
        <v/>
      </c>
      <c r="DM120" s="98" t="str">
        <f t="shared" ref="DM120:DM129" si="710">IF(AND(F120="３歳",G120="教育",I120="分園",O120&gt;0),"○","")</f>
        <v/>
      </c>
      <c r="DN120" s="98" t="str">
        <f t="shared" ref="DN120:DN129" si="711">IF(AND(F120="２歳",G120="教育",I120="分園",O120&gt;0),"○","")</f>
        <v/>
      </c>
    </row>
    <row r="121" spans="1:118" ht="13.5" customHeight="1">
      <c r="A121" s="1397">
        <f t="shared" si="354"/>
        <v>112</v>
      </c>
      <c r="B121" s="1398"/>
      <c r="C121" s="1399"/>
      <c r="D121" s="1400"/>
      <c r="E121" s="1401"/>
      <c r="F121" s="427"/>
      <c r="G121" s="1395"/>
      <c r="H121" s="1396"/>
      <c r="I121" s="1395"/>
      <c r="J121" s="1396"/>
      <c r="K121" s="1399"/>
      <c r="L121" s="1401"/>
      <c r="M121" s="1399"/>
      <c r="N121" s="1401"/>
      <c r="O121" s="1406"/>
      <c r="P121" s="1407"/>
      <c r="Q121" s="1399"/>
      <c r="R121" s="1401"/>
      <c r="S121" s="1402"/>
      <c r="T121" s="1403"/>
      <c r="U121" s="1404" t="str">
        <f t="shared" si="352"/>
        <v/>
      </c>
      <c r="V121" s="1405"/>
      <c r="W121" s="1405"/>
      <c r="X121" s="1405"/>
      <c r="Y121" s="1405"/>
      <c r="Z121" s="1405"/>
      <c r="AA121" s="98" t="str">
        <f t="shared" si="627"/>
        <v/>
      </c>
      <c r="AB121" s="94" t="str">
        <f t="shared" si="628"/>
        <v/>
      </c>
      <c r="AC121" s="94" t="str">
        <f t="shared" si="629"/>
        <v/>
      </c>
      <c r="AD121" s="94" t="str">
        <f t="shared" si="630"/>
        <v/>
      </c>
      <c r="AE121" s="98" t="str">
        <f t="shared" si="353"/>
        <v>○</v>
      </c>
      <c r="AF121" s="98" t="str">
        <f t="shared" si="631"/>
        <v/>
      </c>
      <c r="AG121" s="98" t="str">
        <f t="shared" si="632"/>
        <v/>
      </c>
      <c r="AH121" s="98" t="str">
        <f t="shared" si="633"/>
        <v/>
      </c>
      <c r="AI121" s="98" t="str">
        <f t="shared" si="634"/>
        <v/>
      </c>
      <c r="AJ121" s="98" t="str">
        <f t="shared" si="635"/>
        <v/>
      </c>
      <c r="AK121" s="98" t="str">
        <f t="shared" si="636"/>
        <v/>
      </c>
      <c r="AL121" s="98" t="str">
        <f t="shared" si="637"/>
        <v/>
      </c>
      <c r="AM121" s="98" t="str">
        <f t="shared" si="638"/>
        <v/>
      </c>
      <c r="AN121" s="98" t="str">
        <f t="shared" si="639"/>
        <v/>
      </c>
      <c r="AO121" s="98" t="str">
        <f t="shared" si="640"/>
        <v/>
      </c>
      <c r="AP121" s="98" t="str">
        <f t="shared" si="641"/>
        <v/>
      </c>
      <c r="AQ121" s="98" t="str">
        <f t="shared" si="642"/>
        <v/>
      </c>
      <c r="AR121" s="98" t="str">
        <f t="shared" si="643"/>
        <v/>
      </c>
      <c r="AS121" s="98" t="str">
        <f t="shared" si="644"/>
        <v/>
      </c>
      <c r="AT121" s="98" t="str">
        <f t="shared" si="645"/>
        <v/>
      </c>
      <c r="AU121" s="98" t="str">
        <f t="shared" si="646"/>
        <v/>
      </c>
      <c r="AV121" s="98" t="str">
        <f t="shared" si="647"/>
        <v/>
      </c>
      <c r="AW121" s="98" t="str">
        <f t="shared" si="648"/>
        <v/>
      </c>
      <c r="AX121" s="98" t="str">
        <f t="shared" si="649"/>
        <v/>
      </c>
      <c r="AY121" s="98" t="str">
        <f t="shared" si="650"/>
        <v/>
      </c>
      <c r="AZ121" s="98" t="str">
        <f t="shared" si="651"/>
        <v/>
      </c>
      <c r="BA121" s="98" t="str">
        <f t="shared" si="652"/>
        <v/>
      </c>
      <c r="BB121" s="98" t="str">
        <f t="shared" si="653"/>
        <v/>
      </c>
      <c r="BC121" s="98" t="str">
        <f t="shared" si="654"/>
        <v/>
      </c>
      <c r="BD121" s="98" t="str">
        <f t="shared" si="655"/>
        <v/>
      </c>
      <c r="BE121" s="98" t="str">
        <f t="shared" si="656"/>
        <v/>
      </c>
      <c r="BF121" s="98" t="str">
        <f t="shared" si="657"/>
        <v/>
      </c>
      <c r="BG121" s="98" t="str">
        <f t="shared" si="658"/>
        <v/>
      </c>
      <c r="BH121" s="98" t="str">
        <f t="shared" si="659"/>
        <v/>
      </c>
      <c r="BI121" s="98" t="str">
        <f t="shared" si="660"/>
        <v/>
      </c>
      <c r="BJ121" s="98" t="str">
        <f t="shared" si="661"/>
        <v/>
      </c>
      <c r="BK121" s="98" t="str">
        <f t="shared" si="662"/>
        <v/>
      </c>
      <c r="BL121" s="98" t="str">
        <f t="shared" si="663"/>
        <v/>
      </c>
      <c r="BM121" s="98" t="str">
        <f t="shared" si="664"/>
        <v/>
      </c>
      <c r="BN121" s="98" t="str">
        <f t="shared" si="665"/>
        <v/>
      </c>
      <c r="BO121" s="98" t="str">
        <f t="shared" si="666"/>
        <v/>
      </c>
      <c r="BP121" s="98" t="str">
        <f t="shared" si="667"/>
        <v/>
      </c>
      <c r="BQ121" s="98" t="str">
        <f t="shared" si="668"/>
        <v/>
      </c>
      <c r="BR121" s="98" t="str">
        <f t="shared" si="669"/>
        <v/>
      </c>
      <c r="BS121" s="98" t="str">
        <f t="shared" si="670"/>
        <v/>
      </c>
      <c r="BT121" s="98" t="str">
        <f t="shared" si="671"/>
        <v/>
      </c>
      <c r="BU121" s="98" t="str">
        <f t="shared" si="672"/>
        <v/>
      </c>
      <c r="BV121" s="98" t="str">
        <f t="shared" si="673"/>
        <v/>
      </c>
      <c r="BW121" s="98" t="str">
        <f t="shared" si="674"/>
        <v/>
      </c>
      <c r="BX121" s="98" t="str">
        <f t="shared" si="675"/>
        <v/>
      </c>
      <c r="BY121" s="98" t="str">
        <f t="shared" si="676"/>
        <v/>
      </c>
      <c r="BZ121" s="98" t="str">
        <f t="shared" si="677"/>
        <v/>
      </c>
      <c r="CA121" s="98" t="str">
        <f t="shared" si="678"/>
        <v/>
      </c>
      <c r="CB121" s="98" t="str">
        <f t="shared" si="679"/>
        <v/>
      </c>
      <c r="CC121" s="98" t="str">
        <f t="shared" si="680"/>
        <v/>
      </c>
      <c r="CD121" s="98" t="str">
        <f t="shared" si="681"/>
        <v/>
      </c>
      <c r="CE121" s="98" t="str">
        <f t="shared" si="682"/>
        <v/>
      </c>
      <c r="CF121" s="98" t="str">
        <f t="shared" si="683"/>
        <v/>
      </c>
      <c r="CG121" s="98" t="str">
        <f t="shared" si="684"/>
        <v/>
      </c>
      <c r="CH121" s="98" t="str">
        <f>IF(AND(F1487="５歳",G121="教育",I121="分園",O121&gt;0),"○","")</f>
        <v/>
      </c>
      <c r="CI121" s="98" t="str">
        <f>IF(AND(F1487="４歳",G121="教育",I121="分園",O121&gt;0),"○","")</f>
        <v/>
      </c>
      <c r="CJ121" s="98" t="str">
        <f>IF(AND(F1487="３歳",G121="教育",I121="分園",O121&gt;0),"○","")</f>
        <v/>
      </c>
      <c r="CK121" s="98" t="str">
        <f>IF(AND(F1487="２歳",G121="教育",I121="分園",O121&gt;0),"○","")</f>
        <v/>
      </c>
      <c r="CL121" s="98" t="str">
        <f>IF(AND(F1487="１歳",G121="教育",I121="分園",O121&gt;0),"○","")</f>
        <v/>
      </c>
      <c r="CM121" s="98" t="str">
        <f>IF(AND(F1487="乳児",G121="教育",I121="分園",O121&gt;0),"○","")</f>
        <v/>
      </c>
      <c r="CN121" s="98" t="str">
        <f t="shared" si="685"/>
        <v/>
      </c>
      <c r="CO121" s="98" t="str">
        <f t="shared" si="686"/>
        <v/>
      </c>
      <c r="CP121" s="98" t="str">
        <f t="shared" si="687"/>
        <v/>
      </c>
      <c r="CQ121" s="98" t="str">
        <f t="shared" si="688"/>
        <v/>
      </c>
      <c r="CR121" s="98" t="str">
        <f t="shared" si="689"/>
        <v/>
      </c>
      <c r="CS121" s="98" t="str">
        <f t="shared" si="690"/>
        <v/>
      </c>
      <c r="CT121" s="98" t="str">
        <f t="shared" si="691"/>
        <v/>
      </c>
      <c r="CU121" s="98" t="str">
        <f t="shared" si="692"/>
        <v/>
      </c>
      <c r="CV121" s="98" t="str">
        <f t="shared" si="693"/>
        <v/>
      </c>
      <c r="CW121" s="98" t="str">
        <f t="shared" si="694"/>
        <v/>
      </c>
      <c r="CX121" s="98" t="str">
        <f t="shared" si="695"/>
        <v/>
      </c>
      <c r="CY121" s="98" t="str">
        <f t="shared" si="696"/>
        <v/>
      </c>
      <c r="CZ121" s="98" t="str">
        <f t="shared" si="697"/>
        <v/>
      </c>
      <c r="DA121" s="98" t="str">
        <f t="shared" si="698"/>
        <v/>
      </c>
      <c r="DB121" s="98" t="str">
        <f t="shared" si="699"/>
        <v/>
      </c>
      <c r="DC121" s="98" t="str">
        <f t="shared" si="700"/>
        <v/>
      </c>
      <c r="DD121" s="98" t="str">
        <f t="shared" si="701"/>
        <v/>
      </c>
      <c r="DE121" s="98" t="str">
        <f t="shared" si="702"/>
        <v/>
      </c>
      <c r="DF121" s="98" t="str">
        <f t="shared" si="703"/>
        <v/>
      </c>
      <c r="DG121" s="98" t="str">
        <f t="shared" si="704"/>
        <v/>
      </c>
      <c r="DH121" s="98" t="str">
        <f t="shared" si="705"/>
        <v/>
      </c>
      <c r="DI121" s="98" t="str">
        <f t="shared" si="706"/>
        <v/>
      </c>
      <c r="DJ121" s="98" t="str">
        <f t="shared" si="707"/>
        <v/>
      </c>
      <c r="DK121" s="98" t="str">
        <f t="shared" si="708"/>
        <v/>
      </c>
      <c r="DL121" s="98" t="str">
        <f t="shared" si="709"/>
        <v/>
      </c>
      <c r="DM121" s="98" t="str">
        <f t="shared" si="710"/>
        <v/>
      </c>
      <c r="DN121" s="98" t="str">
        <f t="shared" si="711"/>
        <v/>
      </c>
    </row>
    <row r="122" spans="1:118" ht="13.5" customHeight="1">
      <c r="A122" s="1397">
        <f t="shared" si="354"/>
        <v>113</v>
      </c>
      <c r="B122" s="1398"/>
      <c r="C122" s="1399"/>
      <c r="D122" s="1400"/>
      <c r="E122" s="1401"/>
      <c r="F122" s="427"/>
      <c r="G122" s="1395"/>
      <c r="H122" s="1396"/>
      <c r="I122" s="1395"/>
      <c r="J122" s="1396"/>
      <c r="K122" s="1399"/>
      <c r="L122" s="1401"/>
      <c r="M122" s="1399"/>
      <c r="N122" s="1401"/>
      <c r="O122" s="1406"/>
      <c r="P122" s="1407"/>
      <c r="Q122" s="1399"/>
      <c r="R122" s="1401"/>
      <c r="S122" s="1402"/>
      <c r="T122" s="1403"/>
      <c r="U122" s="1404" t="str">
        <f t="shared" si="352"/>
        <v/>
      </c>
      <c r="V122" s="1405"/>
      <c r="W122" s="1405"/>
      <c r="X122" s="1405"/>
      <c r="Y122" s="1405"/>
      <c r="Z122" s="1405"/>
      <c r="AA122" s="98" t="str">
        <f t="shared" si="627"/>
        <v/>
      </c>
      <c r="AB122" s="94" t="str">
        <f t="shared" si="628"/>
        <v/>
      </c>
      <c r="AC122" s="94" t="str">
        <f t="shared" si="629"/>
        <v/>
      </c>
      <c r="AD122" s="94" t="str">
        <f t="shared" si="630"/>
        <v/>
      </c>
      <c r="AE122" s="98" t="str">
        <f t="shared" si="353"/>
        <v>○</v>
      </c>
      <c r="AF122" s="98" t="str">
        <f t="shared" si="631"/>
        <v/>
      </c>
      <c r="AG122" s="98" t="str">
        <f t="shared" si="632"/>
        <v/>
      </c>
      <c r="AH122" s="98" t="str">
        <f t="shared" si="633"/>
        <v/>
      </c>
      <c r="AI122" s="98" t="str">
        <f t="shared" si="634"/>
        <v/>
      </c>
      <c r="AJ122" s="98" t="str">
        <f t="shared" si="635"/>
        <v/>
      </c>
      <c r="AK122" s="98" t="str">
        <f t="shared" si="636"/>
        <v/>
      </c>
      <c r="AL122" s="98" t="str">
        <f t="shared" si="637"/>
        <v/>
      </c>
      <c r="AM122" s="98" t="str">
        <f t="shared" si="638"/>
        <v/>
      </c>
      <c r="AN122" s="98" t="str">
        <f t="shared" si="639"/>
        <v/>
      </c>
      <c r="AO122" s="98" t="str">
        <f t="shared" si="640"/>
        <v/>
      </c>
      <c r="AP122" s="98" t="str">
        <f t="shared" si="641"/>
        <v/>
      </c>
      <c r="AQ122" s="98" t="str">
        <f t="shared" si="642"/>
        <v/>
      </c>
      <c r="AR122" s="98" t="str">
        <f t="shared" si="643"/>
        <v/>
      </c>
      <c r="AS122" s="98" t="str">
        <f t="shared" si="644"/>
        <v/>
      </c>
      <c r="AT122" s="98" t="str">
        <f t="shared" si="645"/>
        <v/>
      </c>
      <c r="AU122" s="98" t="str">
        <f t="shared" si="646"/>
        <v/>
      </c>
      <c r="AV122" s="98" t="str">
        <f t="shared" si="647"/>
        <v/>
      </c>
      <c r="AW122" s="98" t="str">
        <f t="shared" si="648"/>
        <v/>
      </c>
      <c r="AX122" s="98" t="str">
        <f t="shared" si="649"/>
        <v/>
      </c>
      <c r="AY122" s="98" t="str">
        <f t="shared" si="650"/>
        <v/>
      </c>
      <c r="AZ122" s="98" t="str">
        <f t="shared" si="651"/>
        <v/>
      </c>
      <c r="BA122" s="98" t="str">
        <f t="shared" si="652"/>
        <v/>
      </c>
      <c r="BB122" s="98" t="str">
        <f t="shared" si="653"/>
        <v/>
      </c>
      <c r="BC122" s="98" t="str">
        <f t="shared" si="654"/>
        <v/>
      </c>
      <c r="BD122" s="98" t="str">
        <f t="shared" si="655"/>
        <v/>
      </c>
      <c r="BE122" s="98" t="str">
        <f t="shared" si="656"/>
        <v/>
      </c>
      <c r="BF122" s="98" t="str">
        <f t="shared" si="657"/>
        <v/>
      </c>
      <c r="BG122" s="98" t="str">
        <f t="shared" si="658"/>
        <v/>
      </c>
      <c r="BH122" s="98" t="str">
        <f t="shared" si="659"/>
        <v/>
      </c>
      <c r="BI122" s="98" t="str">
        <f t="shared" si="660"/>
        <v/>
      </c>
      <c r="BJ122" s="98" t="str">
        <f t="shared" si="661"/>
        <v/>
      </c>
      <c r="BK122" s="98" t="str">
        <f t="shared" si="662"/>
        <v/>
      </c>
      <c r="BL122" s="98" t="str">
        <f t="shared" si="663"/>
        <v/>
      </c>
      <c r="BM122" s="98" t="str">
        <f t="shared" si="664"/>
        <v/>
      </c>
      <c r="BN122" s="98" t="str">
        <f t="shared" si="665"/>
        <v/>
      </c>
      <c r="BO122" s="98" t="str">
        <f t="shared" si="666"/>
        <v/>
      </c>
      <c r="BP122" s="98" t="str">
        <f t="shared" si="667"/>
        <v/>
      </c>
      <c r="BQ122" s="98" t="str">
        <f t="shared" si="668"/>
        <v/>
      </c>
      <c r="BR122" s="98" t="str">
        <f t="shared" si="669"/>
        <v/>
      </c>
      <c r="BS122" s="98" t="str">
        <f t="shared" si="670"/>
        <v/>
      </c>
      <c r="BT122" s="98" t="str">
        <f t="shared" si="671"/>
        <v/>
      </c>
      <c r="BU122" s="98" t="str">
        <f t="shared" si="672"/>
        <v/>
      </c>
      <c r="BV122" s="98" t="str">
        <f t="shared" si="673"/>
        <v/>
      </c>
      <c r="BW122" s="98" t="str">
        <f t="shared" si="674"/>
        <v/>
      </c>
      <c r="BX122" s="98" t="str">
        <f t="shared" si="675"/>
        <v/>
      </c>
      <c r="BY122" s="98" t="str">
        <f t="shared" si="676"/>
        <v/>
      </c>
      <c r="BZ122" s="98" t="str">
        <f t="shared" si="677"/>
        <v/>
      </c>
      <c r="CA122" s="98" t="str">
        <f t="shared" si="678"/>
        <v/>
      </c>
      <c r="CB122" s="98" t="str">
        <f t="shared" si="679"/>
        <v/>
      </c>
      <c r="CC122" s="98" t="str">
        <f t="shared" si="680"/>
        <v/>
      </c>
      <c r="CD122" s="98" t="str">
        <f t="shared" si="681"/>
        <v/>
      </c>
      <c r="CE122" s="98" t="str">
        <f t="shared" si="682"/>
        <v/>
      </c>
      <c r="CF122" s="98" t="str">
        <f t="shared" si="683"/>
        <v/>
      </c>
      <c r="CG122" s="98" t="str">
        <f t="shared" si="684"/>
        <v/>
      </c>
      <c r="CH122" s="98" t="str">
        <f t="shared" ref="CH122:CH129" si="712">IF(AND(F1488="５歳",G122="教育",I122="分園",O122&gt;0),"○","")</f>
        <v/>
      </c>
      <c r="CI122" s="98" t="str">
        <f t="shared" ref="CI122:CI129" si="713">IF(AND(F1488="４歳",G122="教育",I122="分園",O122&gt;0),"○","")</f>
        <v/>
      </c>
      <c r="CJ122" s="98" t="str">
        <f t="shared" ref="CJ122:CJ129" si="714">IF(AND(F1488="３歳",G122="教育",I122="分園",O122&gt;0),"○","")</f>
        <v/>
      </c>
      <c r="CK122" s="98" t="str">
        <f t="shared" ref="CK122:CK129" si="715">IF(AND(F1488="２歳",G122="教育",I122="分園",O122&gt;0),"○","")</f>
        <v/>
      </c>
      <c r="CL122" s="98" t="str">
        <f t="shared" ref="CL122:CL129" si="716">IF(AND(F1488="１歳",G122="教育",I122="分園",O122&gt;0),"○","")</f>
        <v/>
      </c>
      <c r="CM122" s="98" t="str">
        <f t="shared" ref="CM122:CM129" si="717">IF(AND(F1488="乳児",G122="教育",I122="分園",O122&gt;0),"○","")</f>
        <v/>
      </c>
      <c r="CN122" s="98" t="str">
        <f t="shared" si="685"/>
        <v/>
      </c>
      <c r="CO122" s="98" t="str">
        <f t="shared" si="686"/>
        <v/>
      </c>
      <c r="CP122" s="98" t="str">
        <f t="shared" si="687"/>
        <v/>
      </c>
      <c r="CQ122" s="98" t="str">
        <f t="shared" si="688"/>
        <v/>
      </c>
      <c r="CR122" s="98" t="str">
        <f t="shared" si="689"/>
        <v/>
      </c>
      <c r="CS122" s="98" t="str">
        <f t="shared" si="690"/>
        <v/>
      </c>
      <c r="CT122" s="98" t="str">
        <f t="shared" si="691"/>
        <v/>
      </c>
      <c r="CU122" s="98" t="str">
        <f t="shared" si="692"/>
        <v/>
      </c>
      <c r="CV122" s="98" t="str">
        <f t="shared" si="693"/>
        <v/>
      </c>
      <c r="CW122" s="98" t="str">
        <f t="shared" si="694"/>
        <v/>
      </c>
      <c r="CX122" s="98" t="str">
        <f t="shared" si="695"/>
        <v/>
      </c>
      <c r="CY122" s="98" t="str">
        <f t="shared" si="696"/>
        <v/>
      </c>
      <c r="CZ122" s="98" t="str">
        <f t="shared" si="697"/>
        <v/>
      </c>
      <c r="DA122" s="98" t="str">
        <f t="shared" si="698"/>
        <v/>
      </c>
      <c r="DB122" s="98" t="str">
        <f t="shared" si="699"/>
        <v/>
      </c>
      <c r="DC122" s="98" t="str">
        <f t="shared" si="700"/>
        <v/>
      </c>
      <c r="DD122" s="98" t="str">
        <f t="shared" si="701"/>
        <v/>
      </c>
      <c r="DE122" s="98" t="str">
        <f t="shared" si="702"/>
        <v/>
      </c>
      <c r="DF122" s="98" t="str">
        <f t="shared" si="703"/>
        <v/>
      </c>
      <c r="DG122" s="98" t="str">
        <f t="shared" si="704"/>
        <v/>
      </c>
      <c r="DH122" s="98" t="str">
        <f t="shared" si="705"/>
        <v/>
      </c>
      <c r="DI122" s="98" t="str">
        <f t="shared" si="706"/>
        <v/>
      </c>
      <c r="DJ122" s="98" t="str">
        <f t="shared" si="707"/>
        <v/>
      </c>
      <c r="DK122" s="98" t="str">
        <f t="shared" si="708"/>
        <v/>
      </c>
      <c r="DL122" s="98" t="str">
        <f t="shared" si="709"/>
        <v/>
      </c>
      <c r="DM122" s="98" t="str">
        <f t="shared" si="710"/>
        <v/>
      </c>
      <c r="DN122" s="98" t="str">
        <f t="shared" si="711"/>
        <v/>
      </c>
    </row>
    <row r="123" spans="1:118" ht="13.5" customHeight="1">
      <c r="A123" s="1397">
        <f t="shared" si="354"/>
        <v>114</v>
      </c>
      <c r="B123" s="1398"/>
      <c r="C123" s="1399"/>
      <c r="D123" s="1400"/>
      <c r="E123" s="1401"/>
      <c r="F123" s="427"/>
      <c r="G123" s="1395"/>
      <c r="H123" s="1396"/>
      <c r="I123" s="1395"/>
      <c r="J123" s="1396"/>
      <c r="K123" s="1399"/>
      <c r="L123" s="1401"/>
      <c r="M123" s="1399"/>
      <c r="N123" s="1401"/>
      <c r="O123" s="1406"/>
      <c r="P123" s="1407"/>
      <c r="Q123" s="1399"/>
      <c r="R123" s="1401"/>
      <c r="S123" s="1402"/>
      <c r="T123" s="1403"/>
      <c r="U123" s="1404" t="str">
        <f t="shared" si="352"/>
        <v/>
      </c>
      <c r="V123" s="1405"/>
      <c r="W123" s="1405"/>
      <c r="X123" s="1405"/>
      <c r="Y123" s="1405"/>
      <c r="Z123" s="1405"/>
      <c r="AA123" s="98" t="str">
        <f t="shared" si="627"/>
        <v/>
      </c>
      <c r="AB123" s="94" t="str">
        <f t="shared" si="628"/>
        <v/>
      </c>
      <c r="AC123" s="94" t="str">
        <f t="shared" si="629"/>
        <v/>
      </c>
      <c r="AD123" s="94" t="str">
        <f t="shared" si="630"/>
        <v/>
      </c>
      <c r="AE123" s="98" t="str">
        <f t="shared" si="353"/>
        <v>○</v>
      </c>
      <c r="AF123" s="98" t="str">
        <f t="shared" si="631"/>
        <v/>
      </c>
      <c r="AG123" s="98" t="str">
        <f t="shared" si="632"/>
        <v/>
      </c>
      <c r="AH123" s="98" t="str">
        <f t="shared" si="633"/>
        <v/>
      </c>
      <c r="AI123" s="98" t="str">
        <f t="shared" si="634"/>
        <v/>
      </c>
      <c r="AJ123" s="98" t="str">
        <f t="shared" si="635"/>
        <v/>
      </c>
      <c r="AK123" s="98" t="str">
        <f t="shared" si="636"/>
        <v/>
      </c>
      <c r="AL123" s="98" t="str">
        <f t="shared" si="637"/>
        <v/>
      </c>
      <c r="AM123" s="98" t="str">
        <f t="shared" si="638"/>
        <v/>
      </c>
      <c r="AN123" s="98" t="str">
        <f t="shared" si="639"/>
        <v/>
      </c>
      <c r="AO123" s="98" t="str">
        <f t="shared" si="640"/>
        <v/>
      </c>
      <c r="AP123" s="98" t="str">
        <f t="shared" si="641"/>
        <v/>
      </c>
      <c r="AQ123" s="98" t="str">
        <f t="shared" si="642"/>
        <v/>
      </c>
      <c r="AR123" s="98" t="str">
        <f t="shared" si="643"/>
        <v/>
      </c>
      <c r="AS123" s="98" t="str">
        <f t="shared" si="644"/>
        <v/>
      </c>
      <c r="AT123" s="98" t="str">
        <f t="shared" si="645"/>
        <v/>
      </c>
      <c r="AU123" s="98" t="str">
        <f t="shared" si="646"/>
        <v/>
      </c>
      <c r="AV123" s="98" t="str">
        <f t="shared" si="647"/>
        <v/>
      </c>
      <c r="AW123" s="98" t="str">
        <f t="shared" si="648"/>
        <v/>
      </c>
      <c r="AX123" s="98" t="str">
        <f t="shared" si="649"/>
        <v/>
      </c>
      <c r="AY123" s="98" t="str">
        <f t="shared" si="650"/>
        <v/>
      </c>
      <c r="AZ123" s="98" t="str">
        <f t="shared" si="651"/>
        <v/>
      </c>
      <c r="BA123" s="98" t="str">
        <f t="shared" si="652"/>
        <v/>
      </c>
      <c r="BB123" s="98" t="str">
        <f t="shared" si="653"/>
        <v/>
      </c>
      <c r="BC123" s="98" t="str">
        <f t="shared" si="654"/>
        <v/>
      </c>
      <c r="BD123" s="98" t="str">
        <f t="shared" si="655"/>
        <v/>
      </c>
      <c r="BE123" s="98" t="str">
        <f t="shared" si="656"/>
        <v/>
      </c>
      <c r="BF123" s="98" t="str">
        <f t="shared" si="657"/>
        <v/>
      </c>
      <c r="BG123" s="98" t="str">
        <f t="shared" si="658"/>
        <v/>
      </c>
      <c r="BH123" s="98" t="str">
        <f t="shared" si="659"/>
        <v/>
      </c>
      <c r="BI123" s="98" t="str">
        <f t="shared" si="660"/>
        <v/>
      </c>
      <c r="BJ123" s="98" t="str">
        <f t="shared" si="661"/>
        <v/>
      </c>
      <c r="BK123" s="98" t="str">
        <f t="shared" si="662"/>
        <v/>
      </c>
      <c r="BL123" s="98" t="str">
        <f t="shared" si="663"/>
        <v/>
      </c>
      <c r="BM123" s="98" t="str">
        <f t="shared" si="664"/>
        <v/>
      </c>
      <c r="BN123" s="98" t="str">
        <f t="shared" si="665"/>
        <v/>
      </c>
      <c r="BO123" s="98" t="str">
        <f t="shared" si="666"/>
        <v/>
      </c>
      <c r="BP123" s="98" t="str">
        <f t="shared" si="667"/>
        <v/>
      </c>
      <c r="BQ123" s="98" t="str">
        <f t="shared" si="668"/>
        <v/>
      </c>
      <c r="BR123" s="98" t="str">
        <f t="shared" si="669"/>
        <v/>
      </c>
      <c r="BS123" s="98" t="str">
        <f t="shared" si="670"/>
        <v/>
      </c>
      <c r="BT123" s="98" t="str">
        <f t="shared" si="671"/>
        <v/>
      </c>
      <c r="BU123" s="98" t="str">
        <f t="shared" si="672"/>
        <v/>
      </c>
      <c r="BV123" s="98" t="str">
        <f t="shared" si="673"/>
        <v/>
      </c>
      <c r="BW123" s="98" t="str">
        <f t="shared" si="674"/>
        <v/>
      </c>
      <c r="BX123" s="98" t="str">
        <f t="shared" si="675"/>
        <v/>
      </c>
      <c r="BY123" s="98" t="str">
        <f t="shared" si="676"/>
        <v/>
      </c>
      <c r="BZ123" s="98" t="str">
        <f t="shared" si="677"/>
        <v/>
      </c>
      <c r="CA123" s="98" t="str">
        <f t="shared" si="678"/>
        <v/>
      </c>
      <c r="CB123" s="98" t="str">
        <f t="shared" si="679"/>
        <v/>
      </c>
      <c r="CC123" s="98" t="str">
        <f t="shared" si="680"/>
        <v/>
      </c>
      <c r="CD123" s="98" t="str">
        <f t="shared" si="681"/>
        <v/>
      </c>
      <c r="CE123" s="98" t="str">
        <f t="shared" si="682"/>
        <v/>
      </c>
      <c r="CF123" s="98" t="str">
        <f t="shared" si="683"/>
        <v/>
      </c>
      <c r="CG123" s="98" t="str">
        <f t="shared" si="684"/>
        <v/>
      </c>
      <c r="CH123" s="98" t="str">
        <f t="shared" si="712"/>
        <v/>
      </c>
      <c r="CI123" s="98" t="str">
        <f t="shared" si="713"/>
        <v/>
      </c>
      <c r="CJ123" s="98" t="str">
        <f t="shared" si="714"/>
        <v/>
      </c>
      <c r="CK123" s="98" t="str">
        <f t="shared" si="715"/>
        <v/>
      </c>
      <c r="CL123" s="98" t="str">
        <f t="shared" si="716"/>
        <v/>
      </c>
      <c r="CM123" s="98" t="str">
        <f t="shared" si="717"/>
        <v/>
      </c>
      <c r="CN123" s="98" t="str">
        <f t="shared" si="685"/>
        <v/>
      </c>
      <c r="CO123" s="98" t="str">
        <f t="shared" si="686"/>
        <v/>
      </c>
      <c r="CP123" s="98" t="str">
        <f t="shared" si="687"/>
        <v/>
      </c>
      <c r="CQ123" s="98" t="str">
        <f t="shared" si="688"/>
        <v/>
      </c>
      <c r="CR123" s="98" t="str">
        <f t="shared" si="689"/>
        <v/>
      </c>
      <c r="CS123" s="98" t="str">
        <f t="shared" si="690"/>
        <v/>
      </c>
      <c r="CT123" s="98" t="str">
        <f t="shared" si="691"/>
        <v/>
      </c>
      <c r="CU123" s="98" t="str">
        <f t="shared" si="692"/>
        <v/>
      </c>
      <c r="CV123" s="98" t="str">
        <f t="shared" si="693"/>
        <v/>
      </c>
      <c r="CW123" s="98" t="str">
        <f t="shared" si="694"/>
        <v/>
      </c>
      <c r="CX123" s="98" t="str">
        <f t="shared" si="695"/>
        <v/>
      </c>
      <c r="CY123" s="98" t="str">
        <f t="shared" si="696"/>
        <v/>
      </c>
      <c r="CZ123" s="98" t="str">
        <f t="shared" si="697"/>
        <v/>
      </c>
      <c r="DA123" s="98" t="str">
        <f t="shared" si="698"/>
        <v/>
      </c>
      <c r="DB123" s="98" t="str">
        <f t="shared" si="699"/>
        <v/>
      </c>
      <c r="DC123" s="98" t="str">
        <f t="shared" si="700"/>
        <v/>
      </c>
      <c r="DD123" s="98" t="str">
        <f t="shared" si="701"/>
        <v/>
      </c>
      <c r="DE123" s="98" t="str">
        <f t="shared" si="702"/>
        <v/>
      </c>
      <c r="DF123" s="98" t="str">
        <f t="shared" si="703"/>
        <v/>
      </c>
      <c r="DG123" s="98" t="str">
        <f t="shared" si="704"/>
        <v/>
      </c>
      <c r="DH123" s="98" t="str">
        <f t="shared" si="705"/>
        <v/>
      </c>
      <c r="DI123" s="98" t="str">
        <f t="shared" si="706"/>
        <v/>
      </c>
      <c r="DJ123" s="98" t="str">
        <f t="shared" si="707"/>
        <v/>
      </c>
      <c r="DK123" s="98" t="str">
        <f t="shared" si="708"/>
        <v/>
      </c>
      <c r="DL123" s="98" t="str">
        <f t="shared" si="709"/>
        <v/>
      </c>
      <c r="DM123" s="98" t="str">
        <f t="shared" si="710"/>
        <v/>
      </c>
      <c r="DN123" s="98" t="str">
        <f t="shared" si="711"/>
        <v/>
      </c>
    </row>
    <row r="124" spans="1:118" ht="13.5" customHeight="1">
      <c r="A124" s="1397">
        <f t="shared" si="354"/>
        <v>115</v>
      </c>
      <c r="B124" s="1398"/>
      <c r="C124" s="1399"/>
      <c r="D124" s="1400"/>
      <c r="E124" s="1401"/>
      <c r="F124" s="427"/>
      <c r="G124" s="1395"/>
      <c r="H124" s="1396"/>
      <c r="I124" s="1395"/>
      <c r="J124" s="1396"/>
      <c r="K124" s="1399"/>
      <c r="L124" s="1401"/>
      <c r="M124" s="1399"/>
      <c r="N124" s="1401"/>
      <c r="O124" s="1406"/>
      <c r="P124" s="1407"/>
      <c r="Q124" s="1399"/>
      <c r="R124" s="1401"/>
      <c r="S124" s="1402"/>
      <c r="T124" s="1403"/>
      <c r="U124" s="1404" t="str">
        <f t="shared" si="352"/>
        <v/>
      </c>
      <c r="V124" s="1405"/>
      <c r="W124" s="1405"/>
      <c r="X124" s="1405"/>
      <c r="Y124" s="1405"/>
      <c r="Z124" s="1405"/>
      <c r="AA124" s="98" t="str">
        <f t="shared" si="627"/>
        <v/>
      </c>
      <c r="AB124" s="94" t="str">
        <f t="shared" si="628"/>
        <v/>
      </c>
      <c r="AC124" s="94" t="str">
        <f t="shared" si="629"/>
        <v/>
      </c>
      <c r="AD124" s="94" t="str">
        <f t="shared" si="630"/>
        <v/>
      </c>
      <c r="AE124" s="98" t="str">
        <f t="shared" si="353"/>
        <v>○</v>
      </c>
      <c r="AF124" s="98" t="str">
        <f t="shared" si="631"/>
        <v/>
      </c>
      <c r="AG124" s="98" t="str">
        <f t="shared" si="632"/>
        <v/>
      </c>
      <c r="AH124" s="98" t="str">
        <f t="shared" si="633"/>
        <v/>
      </c>
      <c r="AI124" s="98" t="str">
        <f t="shared" si="634"/>
        <v/>
      </c>
      <c r="AJ124" s="98" t="str">
        <f t="shared" si="635"/>
        <v/>
      </c>
      <c r="AK124" s="98" t="str">
        <f t="shared" si="636"/>
        <v/>
      </c>
      <c r="AL124" s="98" t="str">
        <f t="shared" si="637"/>
        <v/>
      </c>
      <c r="AM124" s="98" t="str">
        <f t="shared" si="638"/>
        <v/>
      </c>
      <c r="AN124" s="98" t="str">
        <f t="shared" si="639"/>
        <v/>
      </c>
      <c r="AO124" s="98" t="str">
        <f t="shared" si="640"/>
        <v/>
      </c>
      <c r="AP124" s="98" t="str">
        <f t="shared" si="641"/>
        <v/>
      </c>
      <c r="AQ124" s="98" t="str">
        <f t="shared" si="642"/>
        <v/>
      </c>
      <c r="AR124" s="98" t="str">
        <f t="shared" si="643"/>
        <v/>
      </c>
      <c r="AS124" s="98" t="str">
        <f t="shared" si="644"/>
        <v/>
      </c>
      <c r="AT124" s="98" t="str">
        <f t="shared" si="645"/>
        <v/>
      </c>
      <c r="AU124" s="98" t="str">
        <f t="shared" si="646"/>
        <v/>
      </c>
      <c r="AV124" s="98" t="str">
        <f t="shared" si="647"/>
        <v/>
      </c>
      <c r="AW124" s="98" t="str">
        <f t="shared" si="648"/>
        <v/>
      </c>
      <c r="AX124" s="98" t="str">
        <f t="shared" si="649"/>
        <v/>
      </c>
      <c r="AY124" s="98" t="str">
        <f t="shared" si="650"/>
        <v/>
      </c>
      <c r="AZ124" s="98" t="str">
        <f t="shared" si="651"/>
        <v/>
      </c>
      <c r="BA124" s="98" t="str">
        <f t="shared" si="652"/>
        <v/>
      </c>
      <c r="BB124" s="98" t="str">
        <f t="shared" si="653"/>
        <v/>
      </c>
      <c r="BC124" s="98" t="str">
        <f t="shared" si="654"/>
        <v/>
      </c>
      <c r="BD124" s="98" t="str">
        <f t="shared" si="655"/>
        <v/>
      </c>
      <c r="BE124" s="98" t="str">
        <f t="shared" si="656"/>
        <v/>
      </c>
      <c r="BF124" s="98" t="str">
        <f t="shared" si="657"/>
        <v/>
      </c>
      <c r="BG124" s="98" t="str">
        <f t="shared" si="658"/>
        <v/>
      </c>
      <c r="BH124" s="98" t="str">
        <f t="shared" si="659"/>
        <v/>
      </c>
      <c r="BI124" s="98" t="str">
        <f t="shared" si="660"/>
        <v/>
      </c>
      <c r="BJ124" s="98" t="str">
        <f t="shared" si="661"/>
        <v/>
      </c>
      <c r="BK124" s="98" t="str">
        <f t="shared" si="662"/>
        <v/>
      </c>
      <c r="BL124" s="98" t="str">
        <f t="shared" si="663"/>
        <v/>
      </c>
      <c r="BM124" s="98" t="str">
        <f t="shared" si="664"/>
        <v/>
      </c>
      <c r="BN124" s="98" t="str">
        <f t="shared" si="665"/>
        <v/>
      </c>
      <c r="BO124" s="98" t="str">
        <f t="shared" si="666"/>
        <v/>
      </c>
      <c r="BP124" s="98" t="str">
        <f t="shared" si="667"/>
        <v/>
      </c>
      <c r="BQ124" s="98" t="str">
        <f t="shared" si="668"/>
        <v/>
      </c>
      <c r="BR124" s="98" t="str">
        <f t="shared" si="669"/>
        <v/>
      </c>
      <c r="BS124" s="98" t="str">
        <f t="shared" si="670"/>
        <v/>
      </c>
      <c r="BT124" s="98" t="str">
        <f t="shared" si="671"/>
        <v/>
      </c>
      <c r="BU124" s="98" t="str">
        <f t="shared" si="672"/>
        <v/>
      </c>
      <c r="BV124" s="98" t="str">
        <f t="shared" si="673"/>
        <v/>
      </c>
      <c r="BW124" s="98" t="str">
        <f t="shared" si="674"/>
        <v/>
      </c>
      <c r="BX124" s="98" t="str">
        <f t="shared" si="675"/>
        <v/>
      </c>
      <c r="BY124" s="98" t="str">
        <f t="shared" si="676"/>
        <v/>
      </c>
      <c r="BZ124" s="98" t="str">
        <f t="shared" si="677"/>
        <v/>
      </c>
      <c r="CA124" s="98" t="str">
        <f t="shared" si="678"/>
        <v/>
      </c>
      <c r="CB124" s="98" t="str">
        <f t="shared" si="679"/>
        <v/>
      </c>
      <c r="CC124" s="98" t="str">
        <f t="shared" si="680"/>
        <v/>
      </c>
      <c r="CD124" s="98" t="str">
        <f t="shared" si="681"/>
        <v/>
      </c>
      <c r="CE124" s="98" t="str">
        <f t="shared" si="682"/>
        <v/>
      </c>
      <c r="CF124" s="98" t="str">
        <f t="shared" si="683"/>
        <v/>
      </c>
      <c r="CG124" s="98" t="str">
        <f t="shared" si="684"/>
        <v/>
      </c>
      <c r="CH124" s="98" t="str">
        <f t="shared" si="712"/>
        <v/>
      </c>
      <c r="CI124" s="98" t="str">
        <f t="shared" si="713"/>
        <v/>
      </c>
      <c r="CJ124" s="98" t="str">
        <f t="shared" si="714"/>
        <v/>
      </c>
      <c r="CK124" s="98" t="str">
        <f t="shared" si="715"/>
        <v/>
      </c>
      <c r="CL124" s="98" t="str">
        <f t="shared" si="716"/>
        <v/>
      </c>
      <c r="CM124" s="98" t="str">
        <f t="shared" si="717"/>
        <v/>
      </c>
      <c r="CN124" s="98" t="str">
        <f t="shared" si="685"/>
        <v/>
      </c>
      <c r="CO124" s="98" t="str">
        <f t="shared" si="686"/>
        <v/>
      </c>
      <c r="CP124" s="98" t="str">
        <f t="shared" si="687"/>
        <v/>
      </c>
      <c r="CQ124" s="98" t="str">
        <f t="shared" si="688"/>
        <v/>
      </c>
      <c r="CR124" s="98" t="str">
        <f t="shared" si="689"/>
        <v/>
      </c>
      <c r="CS124" s="98" t="str">
        <f t="shared" si="690"/>
        <v/>
      </c>
      <c r="CT124" s="98" t="str">
        <f t="shared" si="691"/>
        <v/>
      </c>
      <c r="CU124" s="98" t="str">
        <f t="shared" si="692"/>
        <v/>
      </c>
      <c r="CV124" s="98" t="str">
        <f t="shared" si="693"/>
        <v/>
      </c>
      <c r="CW124" s="98" t="str">
        <f t="shared" si="694"/>
        <v/>
      </c>
      <c r="CX124" s="98" t="str">
        <f t="shared" si="695"/>
        <v/>
      </c>
      <c r="CY124" s="98" t="str">
        <f t="shared" si="696"/>
        <v/>
      </c>
      <c r="CZ124" s="98" t="str">
        <f t="shared" si="697"/>
        <v/>
      </c>
      <c r="DA124" s="98" t="str">
        <f t="shared" si="698"/>
        <v/>
      </c>
      <c r="DB124" s="98" t="str">
        <f t="shared" si="699"/>
        <v/>
      </c>
      <c r="DC124" s="98" t="str">
        <f t="shared" si="700"/>
        <v/>
      </c>
      <c r="DD124" s="98" t="str">
        <f t="shared" si="701"/>
        <v/>
      </c>
      <c r="DE124" s="98" t="str">
        <f t="shared" si="702"/>
        <v/>
      </c>
      <c r="DF124" s="98" t="str">
        <f t="shared" si="703"/>
        <v/>
      </c>
      <c r="DG124" s="98" t="str">
        <f t="shared" si="704"/>
        <v/>
      </c>
      <c r="DH124" s="98" t="str">
        <f t="shared" si="705"/>
        <v/>
      </c>
      <c r="DI124" s="98" t="str">
        <f t="shared" si="706"/>
        <v/>
      </c>
      <c r="DJ124" s="98" t="str">
        <f t="shared" si="707"/>
        <v/>
      </c>
      <c r="DK124" s="98" t="str">
        <f t="shared" si="708"/>
        <v/>
      </c>
      <c r="DL124" s="98" t="str">
        <f t="shared" si="709"/>
        <v/>
      </c>
      <c r="DM124" s="98" t="str">
        <f t="shared" si="710"/>
        <v/>
      </c>
      <c r="DN124" s="98" t="str">
        <f t="shared" si="711"/>
        <v/>
      </c>
    </row>
    <row r="125" spans="1:118" ht="13.5" customHeight="1">
      <c r="A125" s="1397">
        <f t="shared" si="354"/>
        <v>116</v>
      </c>
      <c r="B125" s="1398"/>
      <c r="C125" s="1399"/>
      <c r="D125" s="1400"/>
      <c r="E125" s="1401"/>
      <c r="F125" s="427"/>
      <c r="G125" s="1395"/>
      <c r="H125" s="1396"/>
      <c r="I125" s="1395"/>
      <c r="J125" s="1396"/>
      <c r="K125" s="1399"/>
      <c r="L125" s="1401"/>
      <c r="M125" s="1399"/>
      <c r="N125" s="1401"/>
      <c r="O125" s="1406"/>
      <c r="P125" s="1407"/>
      <c r="Q125" s="1399"/>
      <c r="R125" s="1401"/>
      <c r="S125" s="1402"/>
      <c r="T125" s="1403"/>
      <c r="U125" s="1404" t="str">
        <f t="shared" si="352"/>
        <v/>
      </c>
      <c r="V125" s="1405"/>
      <c r="W125" s="1405"/>
      <c r="X125" s="1405"/>
      <c r="Y125" s="1405"/>
      <c r="Z125" s="1405"/>
      <c r="AA125" s="98" t="str">
        <f t="shared" si="627"/>
        <v/>
      </c>
      <c r="AB125" s="94" t="str">
        <f t="shared" si="628"/>
        <v/>
      </c>
      <c r="AC125" s="94" t="str">
        <f t="shared" si="629"/>
        <v/>
      </c>
      <c r="AD125" s="94" t="str">
        <f t="shared" si="630"/>
        <v/>
      </c>
      <c r="AE125" s="98" t="str">
        <f t="shared" si="353"/>
        <v>○</v>
      </c>
      <c r="AF125" s="98" t="str">
        <f t="shared" si="631"/>
        <v/>
      </c>
      <c r="AG125" s="98" t="str">
        <f t="shared" si="632"/>
        <v/>
      </c>
      <c r="AH125" s="98" t="str">
        <f t="shared" si="633"/>
        <v/>
      </c>
      <c r="AI125" s="98" t="str">
        <f t="shared" si="634"/>
        <v/>
      </c>
      <c r="AJ125" s="98" t="str">
        <f t="shared" si="635"/>
        <v/>
      </c>
      <c r="AK125" s="98" t="str">
        <f t="shared" si="636"/>
        <v/>
      </c>
      <c r="AL125" s="98" t="str">
        <f t="shared" si="637"/>
        <v/>
      </c>
      <c r="AM125" s="98" t="str">
        <f t="shared" si="638"/>
        <v/>
      </c>
      <c r="AN125" s="98" t="str">
        <f t="shared" si="639"/>
        <v/>
      </c>
      <c r="AO125" s="98" t="str">
        <f t="shared" si="640"/>
        <v/>
      </c>
      <c r="AP125" s="98" t="str">
        <f t="shared" si="641"/>
        <v/>
      </c>
      <c r="AQ125" s="98" t="str">
        <f t="shared" si="642"/>
        <v/>
      </c>
      <c r="AR125" s="98" t="str">
        <f t="shared" si="643"/>
        <v/>
      </c>
      <c r="AS125" s="98" t="str">
        <f t="shared" si="644"/>
        <v/>
      </c>
      <c r="AT125" s="98" t="str">
        <f t="shared" si="645"/>
        <v/>
      </c>
      <c r="AU125" s="98" t="str">
        <f t="shared" si="646"/>
        <v/>
      </c>
      <c r="AV125" s="98" t="str">
        <f t="shared" si="647"/>
        <v/>
      </c>
      <c r="AW125" s="98" t="str">
        <f t="shared" si="648"/>
        <v/>
      </c>
      <c r="AX125" s="98" t="str">
        <f t="shared" si="649"/>
        <v/>
      </c>
      <c r="AY125" s="98" t="str">
        <f t="shared" si="650"/>
        <v/>
      </c>
      <c r="AZ125" s="98" t="str">
        <f t="shared" si="651"/>
        <v/>
      </c>
      <c r="BA125" s="98" t="str">
        <f t="shared" si="652"/>
        <v/>
      </c>
      <c r="BB125" s="98" t="str">
        <f t="shared" si="653"/>
        <v/>
      </c>
      <c r="BC125" s="98" t="str">
        <f t="shared" si="654"/>
        <v/>
      </c>
      <c r="BD125" s="98" t="str">
        <f t="shared" si="655"/>
        <v/>
      </c>
      <c r="BE125" s="98" t="str">
        <f t="shared" si="656"/>
        <v/>
      </c>
      <c r="BF125" s="98" t="str">
        <f t="shared" si="657"/>
        <v/>
      </c>
      <c r="BG125" s="98" t="str">
        <f t="shared" si="658"/>
        <v/>
      </c>
      <c r="BH125" s="98" t="str">
        <f t="shared" si="659"/>
        <v/>
      </c>
      <c r="BI125" s="98" t="str">
        <f t="shared" si="660"/>
        <v/>
      </c>
      <c r="BJ125" s="98" t="str">
        <f t="shared" si="661"/>
        <v/>
      </c>
      <c r="BK125" s="98" t="str">
        <f t="shared" si="662"/>
        <v/>
      </c>
      <c r="BL125" s="98" t="str">
        <f t="shared" si="663"/>
        <v/>
      </c>
      <c r="BM125" s="98" t="str">
        <f t="shared" si="664"/>
        <v/>
      </c>
      <c r="BN125" s="98" t="str">
        <f t="shared" si="665"/>
        <v/>
      </c>
      <c r="BO125" s="98" t="str">
        <f t="shared" si="666"/>
        <v/>
      </c>
      <c r="BP125" s="98" t="str">
        <f t="shared" si="667"/>
        <v/>
      </c>
      <c r="BQ125" s="98" t="str">
        <f t="shared" si="668"/>
        <v/>
      </c>
      <c r="BR125" s="98" t="str">
        <f t="shared" si="669"/>
        <v/>
      </c>
      <c r="BS125" s="98" t="str">
        <f t="shared" si="670"/>
        <v/>
      </c>
      <c r="BT125" s="98" t="str">
        <f t="shared" si="671"/>
        <v/>
      </c>
      <c r="BU125" s="98" t="str">
        <f t="shared" si="672"/>
        <v/>
      </c>
      <c r="BV125" s="98" t="str">
        <f t="shared" si="673"/>
        <v/>
      </c>
      <c r="BW125" s="98" t="str">
        <f t="shared" si="674"/>
        <v/>
      </c>
      <c r="BX125" s="98" t="str">
        <f t="shared" si="675"/>
        <v/>
      </c>
      <c r="BY125" s="98" t="str">
        <f t="shared" si="676"/>
        <v/>
      </c>
      <c r="BZ125" s="98" t="str">
        <f t="shared" si="677"/>
        <v/>
      </c>
      <c r="CA125" s="98" t="str">
        <f t="shared" si="678"/>
        <v/>
      </c>
      <c r="CB125" s="98" t="str">
        <f t="shared" si="679"/>
        <v/>
      </c>
      <c r="CC125" s="98" t="str">
        <f t="shared" si="680"/>
        <v/>
      </c>
      <c r="CD125" s="98" t="str">
        <f t="shared" si="681"/>
        <v/>
      </c>
      <c r="CE125" s="98" t="str">
        <f t="shared" si="682"/>
        <v/>
      </c>
      <c r="CF125" s="98" t="str">
        <f t="shared" si="683"/>
        <v/>
      </c>
      <c r="CG125" s="98" t="str">
        <f t="shared" si="684"/>
        <v/>
      </c>
      <c r="CH125" s="98" t="str">
        <f t="shared" si="712"/>
        <v/>
      </c>
      <c r="CI125" s="98" t="str">
        <f t="shared" si="713"/>
        <v/>
      </c>
      <c r="CJ125" s="98" t="str">
        <f t="shared" si="714"/>
        <v/>
      </c>
      <c r="CK125" s="98" t="str">
        <f t="shared" si="715"/>
        <v/>
      </c>
      <c r="CL125" s="98" t="str">
        <f t="shared" si="716"/>
        <v/>
      </c>
      <c r="CM125" s="98" t="str">
        <f t="shared" si="717"/>
        <v/>
      </c>
      <c r="CN125" s="98" t="str">
        <f t="shared" si="685"/>
        <v/>
      </c>
      <c r="CO125" s="98" t="str">
        <f t="shared" si="686"/>
        <v/>
      </c>
      <c r="CP125" s="98" t="str">
        <f t="shared" si="687"/>
        <v/>
      </c>
      <c r="CQ125" s="98" t="str">
        <f t="shared" si="688"/>
        <v/>
      </c>
      <c r="CR125" s="98" t="str">
        <f t="shared" si="689"/>
        <v/>
      </c>
      <c r="CS125" s="98" t="str">
        <f t="shared" si="690"/>
        <v/>
      </c>
      <c r="CT125" s="98" t="str">
        <f t="shared" si="691"/>
        <v/>
      </c>
      <c r="CU125" s="98" t="str">
        <f t="shared" si="692"/>
        <v/>
      </c>
      <c r="CV125" s="98" t="str">
        <f t="shared" si="693"/>
        <v/>
      </c>
      <c r="CW125" s="98" t="str">
        <f t="shared" si="694"/>
        <v/>
      </c>
      <c r="CX125" s="98" t="str">
        <f t="shared" si="695"/>
        <v/>
      </c>
      <c r="CY125" s="98" t="str">
        <f t="shared" si="696"/>
        <v/>
      </c>
      <c r="CZ125" s="98" t="str">
        <f t="shared" si="697"/>
        <v/>
      </c>
      <c r="DA125" s="98" t="str">
        <f t="shared" si="698"/>
        <v/>
      </c>
      <c r="DB125" s="98" t="str">
        <f t="shared" si="699"/>
        <v/>
      </c>
      <c r="DC125" s="98" t="str">
        <f t="shared" si="700"/>
        <v/>
      </c>
      <c r="DD125" s="98" t="str">
        <f t="shared" si="701"/>
        <v/>
      </c>
      <c r="DE125" s="98" t="str">
        <f t="shared" si="702"/>
        <v/>
      </c>
      <c r="DF125" s="98" t="str">
        <f t="shared" si="703"/>
        <v/>
      </c>
      <c r="DG125" s="98" t="str">
        <f t="shared" si="704"/>
        <v/>
      </c>
      <c r="DH125" s="98" t="str">
        <f t="shared" si="705"/>
        <v/>
      </c>
      <c r="DI125" s="98" t="str">
        <f t="shared" si="706"/>
        <v/>
      </c>
      <c r="DJ125" s="98" t="str">
        <f t="shared" si="707"/>
        <v/>
      </c>
      <c r="DK125" s="98" t="str">
        <f t="shared" si="708"/>
        <v/>
      </c>
      <c r="DL125" s="98" t="str">
        <f t="shared" si="709"/>
        <v/>
      </c>
      <c r="DM125" s="98" t="str">
        <f t="shared" si="710"/>
        <v/>
      </c>
      <c r="DN125" s="98" t="str">
        <f t="shared" si="711"/>
        <v/>
      </c>
    </row>
    <row r="126" spans="1:118" customFormat="1" ht="13.5" customHeight="1">
      <c r="A126" s="1397">
        <f t="shared" si="354"/>
        <v>117</v>
      </c>
      <c r="B126" s="1398"/>
      <c r="C126" s="1399"/>
      <c r="D126" s="1400"/>
      <c r="E126" s="1401"/>
      <c r="F126" s="427"/>
      <c r="G126" s="1395"/>
      <c r="H126" s="1396"/>
      <c r="I126" s="1395"/>
      <c r="J126" s="1396"/>
      <c r="K126" s="1399"/>
      <c r="L126" s="1401"/>
      <c r="M126" s="1399"/>
      <c r="N126" s="1401"/>
      <c r="O126" s="1406"/>
      <c r="P126" s="1407"/>
      <c r="Q126" s="1399"/>
      <c r="R126" s="1401"/>
      <c r="S126" s="1402"/>
      <c r="T126" s="1403"/>
      <c r="U126" s="1404" t="str">
        <f t="shared" si="352"/>
        <v/>
      </c>
      <c r="V126" s="1405"/>
      <c r="W126" s="1405"/>
      <c r="X126" s="1405"/>
      <c r="Y126" s="1405"/>
      <c r="Z126" s="1405"/>
      <c r="AA126" s="98" t="str">
        <f t="shared" si="627"/>
        <v/>
      </c>
      <c r="AB126" s="94" t="str">
        <f t="shared" si="628"/>
        <v/>
      </c>
      <c r="AC126" s="94" t="str">
        <f t="shared" si="629"/>
        <v/>
      </c>
      <c r="AD126" s="94" t="str">
        <f t="shared" si="630"/>
        <v/>
      </c>
      <c r="AE126" s="98" t="str">
        <f t="shared" si="353"/>
        <v>○</v>
      </c>
      <c r="AF126" s="98" t="str">
        <f t="shared" si="631"/>
        <v/>
      </c>
      <c r="AG126" s="98" t="str">
        <f t="shared" si="632"/>
        <v/>
      </c>
      <c r="AH126" s="98" t="str">
        <f t="shared" si="633"/>
        <v/>
      </c>
      <c r="AI126" s="98" t="str">
        <f t="shared" si="634"/>
        <v/>
      </c>
      <c r="AJ126" s="98" t="str">
        <f t="shared" si="635"/>
        <v/>
      </c>
      <c r="AK126" s="98" t="str">
        <f t="shared" si="636"/>
        <v/>
      </c>
      <c r="AL126" s="98" t="str">
        <f t="shared" si="637"/>
        <v/>
      </c>
      <c r="AM126" s="98" t="str">
        <f t="shared" si="638"/>
        <v/>
      </c>
      <c r="AN126" s="98" t="str">
        <f t="shared" si="639"/>
        <v/>
      </c>
      <c r="AO126" s="98" t="str">
        <f t="shared" si="640"/>
        <v/>
      </c>
      <c r="AP126" s="98" t="str">
        <f t="shared" si="641"/>
        <v/>
      </c>
      <c r="AQ126" s="98" t="str">
        <f t="shared" si="642"/>
        <v/>
      </c>
      <c r="AR126" s="98" t="str">
        <f t="shared" si="643"/>
        <v/>
      </c>
      <c r="AS126" s="98" t="str">
        <f t="shared" si="644"/>
        <v/>
      </c>
      <c r="AT126" s="98" t="str">
        <f t="shared" si="645"/>
        <v/>
      </c>
      <c r="AU126" s="98" t="str">
        <f t="shared" si="646"/>
        <v/>
      </c>
      <c r="AV126" s="98" t="str">
        <f t="shared" si="647"/>
        <v/>
      </c>
      <c r="AW126" s="98" t="str">
        <f t="shared" si="648"/>
        <v/>
      </c>
      <c r="AX126" s="98" t="str">
        <f t="shared" si="649"/>
        <v/>
      </c>
      <c r="AY126" s="98" t="str">
        <f t="shared" si="650"/>
        <v/>
      </c>
      <c r="AZ126" s="98" t="str">
        <f t="shared" si="651"/>
        <v/>
      </c>
      <c r="BA126" s="98" t="str">
        <f t="shared" si="652"/>
        <v/>
      </c>
      <c r="BB126" s="98" t="str">
        <f t="shared" si="653"/>
        <v/>
      </c>
      <c r="BC126" s="98" t="str">
        <f t="shared" si="654"/>
        <v/>
      </c>
      <c r="BD126" s="98" t="str">
        <f t="shared" si="655"/>
        <v/>
      </c>
      <c r="BE126" s="98" t="str">
        <f t="shared" si="656"/>
        <v/>
      </c>
      <c r="BF126" s="98" t="str">
        <f t="shared" si="657"/>
        <v/>
      </c>
      <c r="BG126" s="98" t="str">
        <f t="shared" si="658"/>
        <v/>
      </c>
      <c r="BH126" s="98" t="str">
        <f t="shared" si="659"/>
        <v/>
      </c>
      <c r="BI126" s="98" t="str">
        <f t="shared" si="660"/>
        <v/>
      </c>
      <c r="BJ126" s="98" t="str">
        <f t="shared" si="661"/>
        <v/>
      </c>
      <c r="BK126" s="98" t="str">
        <f t="shared" si="662"/>
        <v/>
      </c>
      <c r="BL126" s="98" t="str">
        <f t="shared" si="663"/>
        <v/>
      </c>
      <c r="BM126" s="98" t="str">
        <f t="shared" si="664"/>
        <v/>
      </c>
      <c r="BN126" s="98" t="str">
        <f t="shared" si="665"/>
        <v/>
      </c>
      <c r="BO126" s="98" t="str">
        <f t="shared" si="666"/>
        <v/>
      </c>
      <c r="BP126" s="98" t="str">
        <f t="shared" si="667"/>
        <v/>
      </c>
      <c r="BQ126" s="98" t="str">
        <f t="shared" si="668"/>
        <v/>
      </c>
      <c r="BR126" s="98" t="str">
        <f t="shared" si="669"/>
        <v/>
      </c>
      <c r="BS126" s="98" t="str">
        <f t="shared" si="670"/>
        <v/>
      </c>
      <c r="BT126" s="98" t="str">
        <f t="shared" si="671"/>
        <v/>
      </c>
      <c r="BU126" s="98" t="str">
        <f t="shared" si="672"/>
        <v/>
      </c>
      <c r="BV126" s="98" t="str">
        <f t="shared" si="673"/>
        <v/>
      </c>
      <c r="BW126" s="98" t="str">
        <f t="shared" si="674"/>
        <v/>
      </c>
      <c r="BX126" s="98" t="str">
        <f t="shared" si="675"/>
        <v/>
      </c>
      <c r="BY126" s="98" t="str">
        <f t="shared" si="676"/>
        <v/>
      </c>
      <c r="BZ126" s="98" t="str">
        <f t="shared" si="677"/>
        <v/>
      </c>
      <c r="CA126" s="98" t="str">
        <f t="shared" si="678"/>
        <v/>
      </c>
      <c r="CB126" s="98" t="str">
        <f t="shared" si="679"/>
        <v/>
      </c>
      <c r="CC126" s="98" t="str">
        <f t="shared" si="680"/>
        <v/>
      </c>
      <c r="CD126" s="98" t="str">
        <f t="shared" si="681"/>
        <v/>
      </c>
      <c r="CE126" s="98" t="str">
        <f t="shared" si="682"/>
        <v/>
      </c>
      <c r="CF126" s="98" t="str">
        <f t="shared" si="683"/>
        <v/>
      </c>
      <c r="CG126" s="98" t="str">
        <f t="shared" si="684"/>
        <v/>
      </c>
      <c r="CH126" s="98" t="str">
        <f t="shared" si="712"/>
        <v/>
      </c>
      <c r="CI126" s="98" t="str">
        <f t="shared" si="713"/>
        <v/>
      </c>
      <c r="CJ126" s="98" t="str">
        <f t="shared" si="714"/>
        <v/>
      </c>
      <c r="CK126" s="98" t="str">
        <f t="shared" si="715"/>
        <v/>
      </c>
      <c r="CL126" s="98" t="str">
        <f t="shared" si="716"/>
        <v/>
      </c>
      <c r="CM126" s="98" t="str">
        <f t="shared" si="717"/>
        <v/>
      </c>
      <c r="CN126" s="98" t="str">
        <f t="shared" si="685"/>
        <v/>
      </c>
      <c r="CO126" s="98" t="str">
        <f t="shared" si="686"/>
        <v/>
      </c>
      <c r="CP126" s="98" t="str">
        <f t="shared" si="687"/>
        <v/>
      </c>
      <c r="CQ126" s="98" t="str">
        <f t="shared" si="688"/>
        <v/>
      </c>
      <c r="CR126" s="98" t="str">
        <f t="shared" si="689"/>
        <v/>
      </c>
      <c r="CS126" s="98" t="str">
        <f t="shared" si="690"/>
        <v/>
      </c>
      <c r="CT126" s="98" t="str">
        <f t="shared" si="691"/>
        <v/>
      </c>
      <c r="CU126" s="98" t="str">
        <f t="shared" si="692"/>
        <v/>
      </c>
      <c r="CV126" s="98" t="str">
        <f t="shared" si="693"/>
        <v/>
      </c>
      <c r="CW126" s="98" t="str">
        <f t="shared" si="694"/>
        <v/>
      </c>
      <c r="CX126" s="98" t="str">
        <f t="shared" si="695"/>
        <v/>
      </c>
      <c r="CY126" s="98" t="str">
        <f t="shared" si="696"/>
        <v/>
      </c>
      <c r="CZ126" s="98" t="str">
        <f t="shared" si="697"/>
        <v/>
      </c>
      <c r="DA126" s="98" t="str">
        <f t="shared" si="698"/>
        <v/>
      </c>
      <c r="DB126" s="98" t="str">
        <f t="shared" si="699"/>
        <v/>
      </c>
      <c r="DC126" s="98" t="str">
        <f t="shared" si="700"/>
        <v/>
      </c>
      <c r="DD126" s="98" t="str">
        <f t="shared" si="701"/>
        <v/>
      </c>
      <c r="DE126" s="98" t="str">
        <f t="shared" si="702"/>
        <v/>
      </c>
      <c r="DF126" s="98" t="str">
        <f t="shared" si="703"/>
        <v/>
      </c>
      <c r="DG126" s="98" t="str">
        <f t="shared" si="704"/>
        <v/>
      </c>
      <c r="DH126" s="98" t="str">
        <f t="shared" si="705"/>
        <v/>
      </c>
      <c r="DI126" s="98" t="str">
        <f t="shared" si="706"/>
        <v/>
      </c>
      <c r="DJ126" s="98" t="str">
        <f t="shared" si="707"/>
        <v/>
      </c>
      <c r="DK126" s="98" t="str">
        <f t="shared" si="708"/>
        <v/>
      </c>
      <c r="DL126" s="98" t="str">
        <f t="shared" si="709"/>
        <v/>
      </c>
      <c r="DM126" s="98" t="str">
        <f t="shared" si="710"/>
        <v/>
      </c>
      <c r="DN126" s="98" t="str">
        <f t="shared" si="711"/>
        <v/>
      </c>
    </row>
    <row r="127" spans="1:118" customFormat="1" ht="13.5" customHeight="1">
      <c r="A127" s="1397">
        <f t="shared" si="354"/>
        <v>118</v>
      </c>
      <c r="B127" s="1398"/>
      <c r="C127" s="1399"/>
      <c r="D127" s="1400"/>
      <c r="E127" s="1401"/>
      <c r="F127" s="427"/>
      <c r="G127" s="1395"/>
      <c r="H127" s="1396"/>
      <c r="I127" s="1395"/>
      <c r="J127" s="1396"/>
      <c r="K127" s="1399"/>
      <c r="L127" s="1401"/>
      <c r="M127" s="1399"/>
      <c r="N127" s="1401"/>
      <c r="O127" s="1406"/>
      <c r="P127" s="1407"/>
      <c r="Q127" s="1399"/>
      <c r="R127" s="1401"/>
      <c r="S127" s="1402"/>
      <c r="T127" s="1403"/>
      <c r="U127" s="1404" t="str">
        <f t="shared" si="352"/>
        <v/>
      </c>
      <c r="V127" s="1405"/>
      <c r="W127" s="1405"/>
      <c r="X127" s="1405"/>
      <c r="Y127" s="1405"/>
      <c r="Z127" s="1405"/>
      <c r="AA127" s="98" t="str">
        <f t="shared" si="627"/>
        <v/>
      </c>
      <c r="AB127" s="94" t="str">
        <f t="shared" si="628"/>
        <v/>
      </c>
      <c r="AC127" s="94" t="str">
        <f t="shared" si="629"/>
        <v/>
      </c>
      <c r="AD127" s="94" t="str">
        <f t="shared" si="630"/>
        <v/>
      </c>
      <c r="AE127" s="98" t="str">
        <f t="shared" si="353"/>
        <v>○</v>
      </c>
      <c r="AF127" s="98" t="str">
        <f t="shared" si="631"/>
        <v/>
      </c>
      <c r="AG127" s="98" t="str">
        <f t="shared" si="632"/>
        <v/>
      </c>
      <c r="AH127" s="98" t="str">
        <f t="shared" si="633"/>
        <v/>
      </c>
      <c r="AI127" s="98" t="str">
        <f t="shared" si="634"/>
        <v/>
      </c>
      <c r="AJ127" s="98" t="str">
        <f t="shared" si="635"/>
        <v/>
      </c>
      <c r="AK127" s="98" t="str">
        <f t="shared" si="636"/>
        <v/>
      </c>
      <c r="AL127" s="98" t="str">
        <f t="shared" si="637"/>
        <v/>
      </c>
      <c r="AM127" s="98" t="str">
        <f t="shared" si="638"/>
        <v/>
      </c>
      <c r="AN127" s="98" t="str">
        <f t="shared" si="639"/>
        <v/>
      </c>
      <c r="AO127" s="98" t="str">
        <f t="shared" si="640"/>
        <v/>
      </c>
      <c r="AP127" s="98" t="str">
        <f t="shared" si="641"/>
        <v/>
      </c>
      <c r="AQ127" s="98" t="str">
        <f t="shared" si="642"/>
        <v/>
      </c>
      <c r="AR127" s="98" t="str">
        <f t="shared" si="643"/>
        <v/>
      </c>
      <c r="AS127" s="98" t="str">
        <f t="shared" si="644"/>
        <v/>
      </c>
      <c r="AT127" s="98" t="str">
        <f t="shared" si="645"/>
        <v/>
      </c>
      <c r="AU127" s="98" t="str">
        <f t="shared" si="646"/>
        <v/>
      </c>
      <c r="AV127" s="98" t="str">
        <f t="shared" si="647"/>
        <v/>
      </c>
      <c r="AW127" s="98" t="str">
        <f t="shared" si="648"/>
        <v/>
      </c>
      <c r="AX127" s="98" t="str">
        <f t="shared" si="649"/>
        <v/>
      </c>
      <c r="AY127" s="98" t="str">
        <f t="shared" si="650"/>
        <v/>
      </c>
      <c r="AZ127" s="98" t="str">
        <f t="shared" si="651"/>
        <v/>
      </c>
      <c r="BA127" s="98" t="str">
        <f t="shared" si="652"/>
        <v/>
      </c>
      <c r="BB127" s="98" t="str">
        <f t="shared" si="653"/>
        <v/>
      </c>
      <c r="BC127" s="98" t="str">
        <f t="shared" si="654"/>
        <v/>
      </c>
      <c r="BD127" s="98" t="str">
        <f t="shared" si="655"/>
        <v/>
      </c>
      <c r="BE127" s="98" t="str">
        <f t="shared" si="656"/>
        <v/>
      </c>
      <c r="BF127" s="98" t="str">
        <f t="shared" si="657"/>
        <v/>
      </c>
      <c r="BG127" s="98" t="str">
        <f t="shared" si="658"/>
        <v/>
      </c>
      <c r="BH127" s="98" t="str">
        <f t="shared" si="659"/>
        <v/>
      </c>
      <c r="BI127" s="98" t="str">
        <f t="shared" si="660"/>
        <v/>
      </c>
      <c r="BJ127" s="98" t="str">
        <f t="shared" si="661"/>
        <v/>
      </c>
      <c r="BK127" s="98" t="str">
        <f t="shared" si="662"/>
        <v/>
      </c>
      <c r="BL127" s="98" t="str">
        <f t="shared" si="663"/>
        <v/>
      </c>
      <c r="BM127" s="98" t="str">
        <f t="shared" si="664"/>
        <v/>
      </c>
      <c r="BN127" s="98" t="str">
        <f t="shared" si="665"/>
        <v/>
      </c>
      <c r="BO127" s="98" t="str">
        <f t="shared" si="666"/>
        <v/>
      </c>
      <c r="BP127" s="98" t="str">
        <f t="shared" si="667"/>
        <v/>
      </c>
      <c r="BQ127" s="98" t="str">
        <f t="shared" si="668"/>
        <v/>
      </c>
      <c r="BR127" s="98" t="str">
        <f t="shared" si="669"/>
        <v/>
      </c>
      <c r="BS127" s="98" t="str">
        <f t="shared" si="670"/>
        <v/>
      </c>
      <c r="BT127" s="98" t="str">
        <f t="shared" si="671"/>
        <v/>
      </c>
      <c r="BU127" s="98" t="str">
        <f t="shared" si="672"/>
        <v/>
      </c>
      <c r="BV127" s="98" t="str">
        <f t="shared" si="673"/>
        <v/>
      </c>
      <c r="BW127" s="98" t="str">
        <f t="shared" si="674"/>
        <v/>
      </c>
      <c r="BX127" s="98" t="str">
        <f t="shared" si="675"/>
        <v/>
      </c>
      <c r="BY127" s="98" t="str">
        <f t="shared" si="676"/>
        <v/>
      </c>
      <c r="BZ127" s="98" t="str">
        <f t="shared" si="677"/>
        <v/>
      </c>
      <c r="CA127" s="98" t="str">
        <f t="shared" si="678"/>
        <v/>
      </c>
      <c r="CB127" s="98" t="str">
        <f t="shared" si="679"/>
        <v/>
      </c>
      <c r="CC127" s="98" t="str">
        <f t="shared" si="680"/>
        <v/>
      </c>
      <c r="CD127" s="98" t="str">
        <f t="shared" si="681"/>
        <v/>
      </c>
      <c r="CE127" s="98" t="str">
        <f t="shared" si="682"/>
        <v/>
      </c>
      <c r="CF127" s="98" t="str">
        <f t="shared" si="683"/>
        <v/>
      </c>
      <c r="CG127" s="98" t="str">
        <f t="shared" si="684"/>
        <v/>
      </c>
      <c r="CH127" s="98" t="str">
        <f t="shared" si="712"/>
        <v/>
      </c>
      <c r="CI127" s="98" t="str">
        <f t="shared" si="713"/>
        <v/>
      </c>
      <c r="CJ127" s="98" t="str">
        <f t="shared" si="714"/>
        <v/>
      </c>
      <c r="CK127" s="98" t="str">
        <f t="shared" si="715"/>
        <v/>
      </c>
      <c r="CL127" s="98" t="str">
        <f t="shared" si="716"/>
        <v/>
      </c>
      <c r="CM127" s="98" t="str">
        <f t="shared" si="717"/>
        <v/>
      </c>
      <c r="CN127" s="98" t="str">
        <f t="shared" si="685"/>
        <v/>
      </c>
      <c r="CO127" s="98" t="str">
        <f t="shared" si="686"/>
        <v/>
      </c>
      <c r="CP127" s="98" t="str">
        <f t="shared" si="687"/>
        <v/>
      </c>
      <c r="CQ127" s="98" t="str">
        <f t="shared" si="688"/>
        <v/>
      </c>
      <c r="CR127" s="98" t="str">
        <f t="shared" si="689"/>
        <v/>
      </c>
      <c r="CS127" s="98" t="str">
        <f t="shared" si="690"/>
        <v/>
      </c>
      <c r="CT127" s="98" t="str">
        <f t="shared" si="691"/>
        <v/>
      </c>
      <c r="CU127" s="98" t="str">
        <f t="shared" si="692"/>
        <v/>
      </c>
      <c r="CV127" s="98" t="str">
        <f t="shared" si="693"/>
        <v/>
      </c>
      <c r="CW127" s="98" t="str">
        <f t="shared" si="694"/>
        <v/>
      </c>
      <c r="CX127" s="98" t="str">
        <f t="shared" si="695"/>
        <v/>
      </c>
      <c r="CY127" s="98" t="str">
        <f t="shared" si="696"/>
        <v/>
      </c>
      <c r="CZ127" s="98" t="str">
        <f t="shared" si="697"/>
        <v/>
      </c>
      <c r="DA127" s="98" t="str">
        <f t="shared" si="698"/>
        <v/>
      </c>
      <c r="DB127" s="98" t="str">
        <f t="shared" si="699"/>
        <v/>
      </c>
      <c r="DC127" s="98" t="str">
        <f t="shared" si="700"/>
        <v/>
      </c>
      <c r="DD127" s="98" t="str">
        <f t="shared" si="701"/>
        <v/>
      </c>
      <c r="DE127" s="98" t="str">
        <f t="shared" si="702"/>
        <v/>
      </c>
      <c r="DF127" s="98" t="str">
        <f t="shared" si="703"/>
        <v/>
      </c>
      <c r="DG127" s="98" t="str">
        <f t="shared" si="704"/>
        <v/>
      </c>
      <c r="DH127" s="98" t="str">
        <f t="shared" si="705"/>
        <v/>
      </c>
      <c r="DI127" s="98" t="str">
        <f t="shared" si="706"/>
        <v/>
      </c>
      <c r="DJ127" s="98" t="str">
        <f t="shared" si="707"/>
        <v/>
      </c>
      <c r="DK127" s="98" t="str">
        <f t="shared" si="708"/>
        <v/>
      </c>
      <c r="DL127" s="98" t="str">
        <f t="shared" si="709"/>
        <v/>
      </c>
      <c r="DM127" s="98" t="str">
        <f t="shared" si="710"/>
        <v/>
      </c>
      <c r="DN127" s="98" t="str">
        <f t="shared" si="711"/>
        <v/>
      </c>
    </row>
    <row r="128" spans="1:118" ht="13.5" customHeight="1">
      <c r="A128" s="1397">
        <f t="shared" si="354"/>
        <v>119</v>
      </c>
      <c r="B128" s="1398"/>
      <c r="C128" s="1399"/>
      <c r="D128" s="1400"/>
      <c r="E128" s="1401"/>
      <c r="F128" s="427"/>
      <c r="G128" s="1395"/>
      <c r="H128" s="1396"/>
      <c r="I128" s="1395"/>
      <c r="J128" s="1396"/>
      <c r="K128" s="1399"/>
      <c r="L128" s="1401"/>
      <c r="M128" s="1399"/>
      <c r="N128" s="1401"/>
      <c r="O128" s="1406"/>
      <c r="P128" s="1407"/>
      <c r="Q128" s="1399"/>
      <c r="R128" s="1401"/>
      <c r="S128" s="1402"/>
      <c r="T128" s="1403"/>
      <c r="U128" s="1404" t="str">
        <f t="shared" si="352"/>
        <v/>
      </c>
      <c r="V128" s="1405"/>
      <c r="W128" s="1405"/>
      <c r="X128" s="1405"/>
      <c r="Y128" s="1405"/>
      <c r="Z128" s="1405"/>
      <c r="AA128" s="98" t="str">
        <f t="shared" si="627"/>
        <v/>
      </c>
      <c r="AB128" s="94" t="str">
        <f t="shared" si="628"/>
        <v/>
      </c>
      <c r="AC128" s="94" t="str">
        <f t="shared" si="629"/>
        <v/>
      </c>
      <c r="AD128" s="94" t="str">
        <f t="shared" si="630"/>
        <v/>
      </c>
      <c r="AE128" s="98" t="str">
        <f t="shared" si="353"/>
        <v>○</v>
      </c>
      <c r="AF128" s="98" t="str">
        <f t="shared" si="631"/>
        <v/>
      </c>
      <c r="AG128" s="98" t="str">
        <f t="shared" si="632"/>
        <v/>
      </c>
      <c r="AH128" s="98" t="str">
        <f t="shared" si="633"/>
        <v/>
      </c>
      <c r="AI128" s="98" t="str">
        <f t="shared" si="634"/>
        <v/>
      </c>
      <c r="AJ128" s="98" t="str">
        <f t="shared" si="635"/>
        <v/>
      </c>
      <c r="AK128" s="98" t="str">
        <f t="shared" si="636"/>
        <v/>
      </c>
      <c r="AL128" s="98" t="str">
        <f t="shared" si="637"/>
        <v/>
      </c>
      <c r="AM128" s="98" t="str">
        <f t="shared" si="638"/>
        <v/>
      </c>
      <c r="AN128" s="98" t="str">
        <f t="shared" si="639"/>
        <v/>
      </c>
      <c r="AO128" s="98" t="str">
        <f t="shared" si="640"/>
        <v/>
      </c>
      <c r="AP128" s="98" t="str">
        <f t="shared" si="641"/>
        <v/>
      </c>
      <c r="AQ128" s="98" t="str">
        <f t="shared" si="642"/>
        <v/>
      </c>
      <c r="AR128" s="98" t="str">
        <f t="shared" si="643"/>
        <v/>
      </c>
      <c r="AS128" s="98" t="str">
        <f t="shared" si="644"/>
        <v/>
      </c>
      <c r="AT128" s="98" t="str">
        <f t="shared" si="645"/>
        <v/>
      </c>
      <c r="AU128" s="98" t="str">
        <f t="shared" si="646"/>
        <v/>
      </c>
      <c r="AV128" s="98" t="str">
        <f t="shared" si="647"/>
        <v/>
      </c>
      <c r="AW128" s="98" t="str">
        <f t="shared" si="648"/>
        <v/>
      </c>
      <c r="AX128" s="98" t="str">
        <f t="shared" si="649"/>
        <v/>
      </c>
      <c r="AY128" s="98" t="str">
        <f t="shared" si="650"/>
        <v/>
      </c>
      <c r="AZ128" s="98" t="str">
        <f t="shared" si="651"/>
        <v/>
      </c>
      <c r="BA128" s="98" t="str">
        <f t="shared" si="652"/>
        <v/>
      </c>
      <c r="BB128" s="98" t="str">
        <f t="shared" si="653"/>
        <v/>
      </c>
      <c r="BC128" s="98" t="str">
        <f t="shared" si="654"/>
        <v/>
      </c>
      <c r="BD128" s="98" t="str">
        <f t="shared" si="655"/>
        <v/>
      </c>
      <c r="BE128" s="98" t="str">
        <f t="shared" si="656"/>
        <v/>
      </c>
      <c r="BF128" s="98" t="str">
        <f t="shared" si="657"/>
        <v/>
      </c>
      <c r="BG128" s="98" t="str">
        <f t="shared" si="658"/>
        <v/>
      </c>
      <c r="BH128" s="98" t="str">
        <f t="shared" si="659"/>
        <v/>
      </c>
      <c r="BI128" s="98" t="str">
        <f t="shared" si="660"/>
        <v/>
      </c>
      <c r="BJ128" s="98" t="str">
        <f t="shared" si="661"/>
        <v/>
      </c>
      <c r="BK128" s="98" t="str">
        <f t="shared" si="662"/>
        <v/>
      </c>
      <c r="BL128" s="98" t="str">
        <f t="shared" si="663"/>
        <v/>
      </c>
      <c r="BM128" s="98" t="str">
        <f t="shared" si="664"/>
        <v/>
      </c>
      <c r="BN128" s="98" t="str">
        <f t="shared" si="665"/>
        <v/>
      </c>
      <c r="BO128" s="98" t="str">
        <f t="shared" si="666"/>
        <v/>
      </c>
      <c r="BP128" s="98" t="str">
        <f t="shared" si="667"/>
        <v/>
      </c>
      <c r="BQ128" s="98" t="str">
        <f t="shared" si="668"/>
        <v/>
      </c>
      <c r="BR128" s="98" t="str">
        <f t="shared" si="669"/>
        <v/>
      </c>
      <c r="BS128" s="98" t="str">
        <f t="shared" si="670"/>
        <v/>
      </c>
      <c r="BT128" s="98" t="str">
        <f t="shared" si="671"/>
        <v/>
      </c>
      <c r="BU128" s="98" t="str">
        <f t="shared" si="672"/>
        <v/>
      </c>
      <c r="BV128" s="98" t="str">
        <f t="shared" si="673"/>
        <v/>
      </c>
      <c r="BW128" s="98" t="str">
        <f t="shared" si="674"/>
        <v/>
      </c>
      <c r="BX128" s="98" t="str">
        <f t="shared" si="675"/>
        <v/>
      </c>
      <c r="BY128" s="98" t="str">
        <f t="shared" si="676"/>
        <v/>
      </c>
      <c r="BZ128" s="98" t="str">
        <f t="shared" si="677"/>
        <v/>
      </c>
      <c r="CA128" s="98" t="str">
        <f t="shared" si="678"/>
        <v/>
      </c>
      <c r="CB128" s="98" t="str">
        <f t="shared" si="679"/>
        <v/>
      </c>
      <c r="CC128" s="98" t="str">
        <f t="shared" si="680"/>
        <v/>
      </c>
      <c r="CD128" s="98" t="str">
        <f t="shared" si="681"/>
        <v/>
      </c>
      <c r="CE128" s="98" t="str">
        <f t="shared" si="682"/>
        <v/>
      </c>
      <c r="CF128" s="98" t="str">
        <f t="shared" si="683"/>
        <v/>
      </c>
      <c r="CG128" s="98" t="str">
        <f t="shared" si="684"/>
        <v/>
      </c>
      <c r="CH128" s="98" t="str">
        <f t="shared" si="712"/>
        <v/>
      </c>
      <c r="CI128" s="98" t="str">
        <f t="shared" si="713"/>
        <v/>
      </c>
      <c r="CJ128" s="98" t="str">
        <f t="shared" si="714"/>
        <v/>
      </c>
      <c r="CK128" s="98" t="str">
        <f t="shared" si="715"/>
        <v/>
      </c>
      <c r="CL128" s="98" t="str">
        <f t="shared" si="716"/>
        <v/>
      </c>
      <c r="CM128" s="98" t="str">
        <f t="shared" si="717"/>
        <v/>
      </c>
      <c r="CN128" s="98" t="str">
        <f t="shared" si="685"/>
        <v/>
      </c>
      <c r="CO128" s="98" t="str">
        <f t="shared" si="686"/>
        <v/>
      </c>
      <c r="CP128" s="98" t="str">
        <f t="shared" si="687"/>
        <v/>
      </c>
      <c r="CQ128" s="98" t="str">
        <f t="shared" si="688"/>
        <v/>
      </c>
      <c r="CR128" s="98" t="str">
        <f t="shared" si="689"/>
        <v/>
      </c>
      <c r="CS128" s="98" t="str">
        <f t="shared" si="690"/>
        <v/>
      </c>
      <c r="CT128" s="98" t="str">
        <f t="shared" si="691"/>
        <v/>
      </c>
      <c r="CU128" s="98" t="str">
        <f t="shared" si="692"/>
        <v/>
      </c>
      <c r="CV128" s="98" t="str">
        <f t="shared" si="693"/>
        <v/>
      </c>
      <c r="CW128" s="98" t="str">
        <f t="shared" si="694"/>
        <v/>
      </c>
      <c r="CX128" s="98" t="str">
        <f t="shared" si="695"/>
        <v/>
      </c>
      <c r="CY128" s="98" t="str">
        <f t="shared" si="696"/>
        <v/>
      </c>
      <c r="CZ128" s="98" t="str">
        <f t="shared" si="697"/>
        <v/>
      </c>
      <c r="DA128" s="98" t="str">
        <f t="shared" si="698"/>
        <v/>
      </c>
      <c r="DB128" s="98" t="str">
        <f t="shared" si="699"/>
        <v/>
      </c>
      <c r="DC128" s="98" t="str">
        <f t="shared" si="700"/>
        <v/>
      </c>
      <c r="DD128" s="98" t="str">
        <f t="shared" si="701"/>
        <v/>
      </c>
      <c r="DE128" s="98" t="str">
        <f t="shared" si="702"/>
        <v/>
      </c>
      <c r="DF128" s="98" t="str">
        <f t="shared" si="703"/>
        <v/>
      </c>
      <c r="DG128" s="98" t="str">
        <f t="shared" si="704"/>
        <v/>
      </c>
      <c r="DH128" s="98" t="str">
        <f t="shared" si="705"/>
        <v/>
      </c>
      <c r="DI128" s="98" t="str">
        <f t="shared" si="706"/>
        <v/>
      </c>
      <c r="DJ128" s="98" t="str">
        <f t="shared" si="707"/>
        <v/>
      </c>
      <c r="DK128" s="98" t="str">
        <f t="shared" si="708"/>
        <v/>
      </c>
      <c r="DL128" s="98" t="str">
        <f t="shared" si="709"/>
        <v/>
      </c>
      <c r="DM128" s="98" t="str">
        <f t="shared" si="710"/>
        <v/>
      </c>
      <c r="DN128" s="98" t="str">
        <f t="shared" si="711"/>
        <v/>
      </c>
    </row>
    <row r="129" spans="1:118" ht="13.5" customHeight="1">
      <c r="A129" s="1397">
        <f t="shared" si="354"/>
        <v>120</v>
      </c>
      <c r="B129" s="1398"/>
      <c r="C129" s="1399"/>
      <c r="D129" s="1400"/>
      <c r="E129" s="1401"/>
      <c r="F129" s="427"/>
      <c r="G129" s="1395"/>
      <c r="H129" s="1396"/>
      <c r="I129" s="1395"/>
      <c r="J129" s="1396"/>
      <c r="K129" s="1399"/>
      <c r="L129" s="1401"/>
      <c r="M129" s="1399"/>
      <c r="N129" s="1401"/>
      <c r="O129" s="1406"/>
      <c r="P129" s="1407"/>
      <c r="Q129" s="1399"/>
      <c r="R129" s="1401"/>
      <c r="S129" s="1402"/>
      <c r="T129" s="1403"/>
      <c r="U129" s="1404" t="str">
        <f t="shared" si="352"/>
        <v/>
      </c>
      <c r="V129" s="1405"/>
      <c r="W129" s="1405"/>
      <c r="X129" s="1405"/>
      <c r="Y129" s="1405"/>
      <c r="Z129" s="1405"/>
      <c r="AA129" s="98" t="str">
        <f t="shared" si="627"/>
        <v/>
      </c>
      <c r="AB129" s="94" t="str">
        <f t="shared" si="628"/>
        <v/>
      </c>
      <c r="AC129" s="94" t="str">
        <f t="shared" si="629"/>
        <v/>
      </c>
      <c r="AD129" s="94" t="str">
        <f t="shared" si="630"/>
        <v/>
      </c>
      <c r="AE129" s="98" t="str">
        <f t="shared" si="353"/>
        <v>○</v>
      </c>
      <c r="AF129" s="98" t="str">
        <f t="shared" si="631"/>
        <v/>
      </c>
      <c r="AG129" s="98" t="str">
        <f t="shared" si="632"/>
        <v/>
      </c>
      <c r="AH129" s="98" t="str">
        <f t="shared" si="633"/>
        <v/>
      </c>
      <c r="AI129" s="98" t="str">
        <f t="shared" si="634"/>
        <v/>
      </c>
      <c r="AJ129" s="98" t="str">
        <f t="shared" si="635"/>
        <v/>
      </c>
      <c r="AK129" s="98" t="str">
        <f t="shared" si="636"/>
        <v/>
      </c>
      <c r="AL129" s="98" t="str">
        <f t="shared" si="637"/>
        <v/>
      </c>
      <c r="AM129" s="98" t="str">
        <f t="shared" si="638"/>
        <v/>
      </c>
      <c r="AN129" s="98" t="str">
        <f t="shared" si="639"/>
        <v/>
      </c>
      <c r="AO129" s="98" t="str">
        <f t="shared" si="640"/>
        <v/>
      </c>
      <c r="AP129" s="98" t="str">
        <f t="shared" si="641"/>
        <v/>
      </c>
      <c r="AQ129" s="98" t="str">
        <f t="shared" si="642"/>
        <v/>
      </c>
      <c r="AR129" s="98" t="str">
        <f t="shared" si="643"/>
        <v/>
      </c>
      <c r="AS129" s="98" t="str">
        <f t="shared" si="644"/>
        <v/>
      </c>
      <c r="AT129" s="98" t="str">
        <f t="shared" si="645"/>
        <v/>
      </c>
      <c r="AU129" s="98" t="str">
        <f t="shared" si="646"/>
        <v/>
      </c>
      <c r="AV129" s="98" t="str">
        <f t="shared" si="647"/>
        <v/>
      </c>
      <c r="AW129" s="98" t="str">
        <f t="shared" si="648"/>
        <v/>
      </c>
      <c r="AX129" s="98" t="str">
        <f t="shared" si="649"/>
        <v/>
      </c>
      <c r="AY129" s="98" t="str">
        <f t="shared" si="650"/>
        <v/>
      </c>
      <c r="AZ129" s="98" t="str">
        <f t="shared" si="651"/>
        <v/>
      </c>
      <c r="BA129" s="98" t="str">
        <f t="shared" si="652"/>
        <v/>
      </c>
      <c r="BB129" s="98" t="str">
        <f t="shared" si="653"/>
        <v/>
      </c>
      <c r="BC129" s="98" t="str">
        <f t="shared" si="654"/>
        <v/>
      </c>
      <c r="BD129" s="98" t="str">
        <f t="shared" si="655"/>
        <v/>
      </c>
      <c r="BE129" s="98" t="str">
        <f t="shared" si="656"/>
        <v/>
      </c>
      <c r="BF129" s="98" t="str">
        <f t="shared" si="657"/>
        <v/>
      </c>
      <c r="BG129" s="98" t="str">
        <f t="shared" si="658"/>
        <v/>
      </c>
      <c r="BH129" s="98" t="str">
        <f t="shared" si="659"/>
        <v/>
      </c>
      <c r="BI129" s="98" t="str">
        <f t="shared" si="660"/>
        <v/>
      </c>
      <c r="BJ129" s="98" t="str">
        <f t="shared" si="661"/>
        <v/>
      </c>
      <c r="BK129" s="98" t="str">
        <f t="shared" si="662"/>
        <v/>
      </c>
      <c r="BL129" s="98" t="str">
        <f t="shared" si="663"/>
        <v/>
      </c>
      <c r="BM129" s="98" t="str">
        <f t="shared" si="664"/>
        <v/>
      </c>
      <c r="BN129" s="98" t="str">
        <f t="shared" si="665"/>
        <v/>
      </c>
      <c r="BO129" s="98" t="str">
        <f t="shared" si="666"/>
        <v/>
      </c>
      <c r="BP129" s="98" t="str">
        <f t="shared" si="667"/>
        <v/>
      </c>
      <c r="BQ129" s="98" t="str">
        <f t="shared" si="668"/>
        <v/>
      </c>
      <c r="BR129" s="98" t="str">
        <f t="shared" si="669"/>
        <v/>
      </c>
      <c r="BS129" s="98" t="str">
        <f t="shared" si="670"/>
        <v/>
      </c>
      <c r="BT129" s="98" t="str">
        <f t="shared" si="671"/>
        <v/>
      </c>
      <c r="BU129" s="98" t="str">
        <f t="shared" si="672"/>
        <v/>
      </c>
      <c r="BV129" s="98" t="str">
        <f t="shared" si="673"/>
        <v/>
      </c>
      <c r="BW129" s="98" t="str">
        <f t="shared" si="674"/>
        <v/>
      </c>
      <c r="BX129" s="98" t="str">
        <f t="shared" si="675"/>
        <v/>
      </c>
      <c r="BY129" s="98" t="str">
        <f t="shared" si="676"/>
        <v/>
      </c>
      <c r="BZ129" s="98" t="str">
        <f t="shared" si="677"/>
        <v/>
      </c>
      <c r="CA129" s="98" t="str">
        <f t="shared" si="678"/>
        <v/>
      </c>
      <c r="CB129" s="98" t="str">
        <f t="shared" si="679"/>
        <v/>
      </c>
      <c r="CC129" s="98" t="str">
        <f t="shared" si="680"/>
        <v/>
      </c>
      <c r="CD129" s="98" t="str">
        <f t="shared" si="681"/>
        <v/>
      </c>
      <c r="CE129" s="98" t="str">
        <f t="shared" si="682"/>
        <v/>
      </c>
      <c r="CF129" s="98" t="str">
        <f t="shared" si="683"/>
        <v/>
      </c>
      <c r="CG129" s="98" t="str">
        <f t="shared" si="684"/>
        <v/>
      </c>
      <c r="CH129" s="98" t="str">
        <f t="shared" si="712"/>
        <v/>
      </c>
      <c r="CI129" s="98" t="str">
        <f t="shared" si="713"/>
        <v/>
      </c>
      <c r="CJ129" s="98" t="str">
        <f t="shared" si="714"/>
        <v/>
      </c>
      <c r="CK129" s="98" t="str">
        <f t="shared" si="715"/>
        <v/>
      </c>
      <c r="CL129" s="98" t="str">
        <f t="shared" si="716"/>
        <v/>
      </c>
      <c r="CM129" s="98" t="str">
        <f t="shared" si="717"/>
        <v/>
      </c>
      <c r="CN129" s="98" t="str">
        <f t="shared" si="685"/>
        <v/>
      </c>
      <c r="CO129" s="98" t="str">
        <f t="shared" si="686"/>
        <v/>
      </c>
      <c r="CP129" s="98" t="str">
        <f t="shared" si="687"/>
        <v/>
      </c>
      <c r="CQ129" s="98" t="str">
        <f t="shared" si="688"/>
        <v/>
      </c>
      <c r="CR129" s="98" t="str">
        <f t="shared" si="689"/>
        <v/>
      </c>
      <c r="CS129" s="98" t="str">
        <f t="shared" si="690"/>
        <v/>
      </c>
      <c r="CT129" s="98" t="str">
        <f t="shared" si="691"/>
        <v/>
      </c>
      <c r="CU129" s="98" t="str">
        <f t="shared" si="692"/>
        <v/>
      </c>
      <c r="CV129" s="98" t="str">
        <f t="shared" si="693"/>
        <v/>
      </c>
      <c r="CW129" s="98" t="str">
        <f t="shared" si="694"/>
        <v/>
      </c>
      <c r="CX129" s="98" t="str">
        <f t="shared" si="695"/>
        <v/>
      </c>
      <c r="CY129" s="98" t="str">
        <f t="shared" si="696"/>
        <v/>
      </c>
      <c r="CZ129" s="98" t="str">
        <f t="shared" si="697"/>
        <v/>
      </c>
      <c r="DA129" s="98" t="str">
        <f t="shared" si="698"/>
        <v/>
      </c>
      <c r="DB129" s="98" t="str">
        <f t="shared" si="699"/>
        <v/>
      </c>
      <c r="DC129" s="98" t="str">
        <f t="shared" si="700"/>
        <v/>
      </c>
      <c r="DD129" s="98" t="str">
        <f t="shared" si="701"/>
        <v/>
      </c>
      <c r="DE129" s="98" t="str">
        <f t="shared" si="702"/>
        <v/>
      </c>
      <c r="DF129" s="98" t="str">
        <f t="shared" si="703"/>
        <v/>
      </c>
      <c r="DG129" s="98" t="str">
        <f t="shared" si="704"/>
        <v/>
      </c>
      <c r="DH129" s="98" t="str">
        <f t="shared" si="705"/>
        <v/>
      </c>
      <c r="DI129" s="98" t="str">
        <f t="shared" si="706"/>
        <v/>
      </c>
      <c r="DJ129" s="98" t="str">
        <f t="shared" si="707"/>
        <v/>
      </c>
      <c r="DK129" s="98" t="str">
        <f t="shared" si="708"/>
        <v/>
      </c>
      <c r="DL129" s="98" t="str">
        <f t="shared" si="709"/>
        <v/>
      </c>
      <c r="DM129" s="98" t="str">
        <f t="shared" si="710"/>
        <v/>
      </c>
      <c r="DN129" s="98" t="str">
        <f t="shared" si="711"/>
        <v/>
      </c>
    </row>
    <row r="130" spans="1:118" ht="13.5" customHeight="1">
      <c r="A130" s="1397">
        <f t="shared" si="354"/>
        <v>121</v>
      </c>
      <c r="B130" s="1398"/>
      <c r="C130" s="1399"/>
      <c r="D130" s="1400"/>
      <c r="E130" s="1401"/>
      <c r="F130" s="427"/>
      <c r="G130" s="1395"/>
      <c r="H130" s="1396"/>
      <c r="I130" s="1395"/>
      <c r="J130" s="1396"/>
      <c r="K130" s="1399"/>
      <c r="L130" s="1401"/>
      <c r="M130" s="1399"/>
      <c r="N130" s="1401"/>
      <c r="O130" s="1406"/>
      <c r="P130" s="1407"/>
      <c r="Q130" s="1399"/>
      <c r="R130" s="1401"/>
      <c r="S130" s="1402"/>
      <c r="T130" s="1403"/>
      <c r="U130" s="1404" t="str">
        <f t="shared" ref="U130:U139" si="718">IF(O130="","",IF(AND(G130="標準",M130="○",I130=""),"※下表に記載必要箇所あり(①)",IF(AND(G130="標準",M130="○",I130="分園"),"※下表に記載必要箇所あり(③)",IF(AND(G130="短時間",M130="○",I130=""),"※下表に記載必要箇所あり(②)","※下表に記載必要箇所あり(④)"))))</f>
        <v/>
      </c>
      <c r="V130" s="1405"/>
      <c r="W130" s="1405"/>
      <c r="X130" s="1405"/>
      <c r="Y130" s="1405"/>
      <c r="Z130" s="1405"/>
      <c r="AA130" s="98" t="str">
        <f t="shared" si="0"/>
        <v/>
      </c>
      <c r="AB130" s="94" t="str">
        <f t="shared" si="355"/>
        <v/>
      </c>
      <c r="AC130" s="94" t="str">
        <f t="shared" si="356"/>
        <v/>
      </c>
      <c r="AD130" s="94" t="str">
        <f t="shared" si="357"/>
        <v/>
      </c>
      <c r="AE130" s="98" t="str">
        <f t="shared" si="353"/>
        <v>○</v>
      </c>
      <c r="AF130" s="98" t="str">
        <f t="shared" si="358"/>
        <v/>
      </c>
      <c r="AG130" s="98" t="str">
        <f t="shared" si="359"/>
        <v/>
      </c>
      <c r="AH130" s="98" t="str">
        <f t="shared" si="360"/>
        <v/>
      </c>
      <c r="AI130" s="98" t="str">
        <f t="shared" si="361"/>
        <v/>
      </c>
      <c r="AJ130" s="98" t="str">
        <f t="shared" si="362"/>
        <v/>
      </c>
      <c r="AK130" s="98" t="str">
        <f t="shared" si="363"/>
        <v/>
      </c>
      <c r="AL130" s="98" t="str">
        <f t="shared" si="364"/>
        <v/>
      </c>
      <c r="AM130" s="98" t="str">
        <f t="shared" si="365"/>
        <v/>
      </c>
      <c r="AN130" s="98" t="str">
        <f t="shared" si="366"/>
        <v/>
      </c>
      <c r="AO130" s="98" t="str">
        <f t="shared" si="367"/>
        <v/>
      </c>
      <c r="AP130" s="98" t="str">
        <f t="shared" si="368"/>
        <v/>
      </c>
      <c r="AQ130" s="98" t="str">
        <f t="shared" si="369"/>
        <v/>
      </c>
      <c r="AR130" s="98" t="str">
        <f t="shared" si="370"/>
        <v/>
      </c>
      <c r="AS130" s="98" t="str">
        <f t="shared" si="371"/>
        <v/>
      </c>
      <c r="AT130" s="98" t="str">
        <f t="shared" si="372"/>
        <v/>
      </c>
      <c r="AU130" s="98" t="str">
        <f t="shared" si="373"/>
        <v/>
      </c>
      <c r="AV130" s="98" t="str">
        <f t="shared" si="374"/>
        <v/>
      </c>
      <c r="AW130" s="98" t="str">
        <f t="shared" si="375"/>
        <v/>
      </c>
      <c r="AX130" s="98" t="str">
        <f t="shared" si="376"/>
        <v/>
      </c>
      <c r="AY130" s="98" t="str">
        <f t="shared" si="377"/>
        <v/>
      </c>
      <c r="AZ130" s="98" t="str">
        <f t="shared" si="378"/>
        <v/>
      </c>
      <c r="BA130" s="98" t="str">
        <f t="shared" si="379"/>
        <v/>
      </c>
      <c r="BB130" s="98" t="str">
        <f t="shared" si="380"/>
        <v/>
      </c>
      <c r="BC130" s="98" t="str">
        <f t="shared" si="381"/>
        <v/>
      </c>
      <c r="BD130" s="98" t="str">
        <f t="shared" si="382"/>
        <v/>
      </c>
      <c r="BE130" s="98" t="str">
        <f t="shared" si="383"/>
        <v/>
      </c>
      <c r="BF130" s="98" t="str">
        <f t="shared" si="384"/>
        <v/>
      </c>
      <c r="BG130" s="98" t="str">
        <f t="shared" si="385"/>
        <v/>
      </c>
      <c r="BH130" s="98" t="str">
        <f t="shared" si="386"/>
        <v/>
      </c>
      <c r="BI130" s="98" t="str">
        <f t="shared" si="387"/>
        <v/>
      </c>
      <c r="BJ130" s="98" t="str">
        <f t="shared" si="388"/>
        <v/>
      </c>
      <c r="BK130" s="98" t="str">
        <f t="shared" si="389"/>
        <v/>
      </c>
      <c r="BL130" s="98" t="str">
        <f t="shared" si="390"/>
        <v/>
      </c>
      <c r="BM130" s="98" t="str">
        <f t="shared" si="391"/>
        <v/>
      </c>
      <c r="BN130" s="98" t="str">
        <f t="shared" si="392"/>
        <v/>
      </c>
      <c r="BO130" s="98" t="str">
        <f t="shared" si="393"/>
        <v/>
      </c>
      <c r="BP130" s="98" t="str">
        <f t="shared" si="394"/>
        <v/>
      </c>
      <c r="BQ130" s="98" t="str">
        <f t="shared" si="395"/>
        <v/>
      </c>
      <c r="BR130" s="98" t="str">
        <f t="shared" si="396"/>
        <v/>
      </c>
      <c r="BS130" s="98" t="str">
        <f t="shared" si="397"/>
        <v/>
      </c>
      <c r="BT130" s="98" t="str">
        <f t="shared" si="398"/>
        <v/>
      </c>
      <c r="BU130" s="98" t="str">
        <f t="shared" si="399"/>
        <v/>
      </c>
      <c r="BV130" s="98" t="str">
        <f t="shared" si="400"/>
        <v/>
      </c>
      <c r="BW130" s="98" t="str">
        <f t="shared" si="401"/>
        <v/>
      </c>
      <c r="BX130" s="98" t="str">
        <f t="shared" si="402"/>
        <v/>
      </c>
      <c r="BY130" s="98" t="str">
        <f t="shared" si="403"/>
        <v/>
      </c>
      <c r="BZ130" s="98" t="str">
        <f t="shared" si="404"/>
        <v/>
      </c>
      <c r="CA130" s="98" t="str">
        <f t="shared" si="405"/>
        <v/>
      </c>
      <c r="CB130" s="98" t="str">
        <f t="shared" si="406"/>
        <v/>
      </c>
      <c r="CC130" s="98" t="str">
        <f t="shared" si="407"/>
        <v/>
      </c>
      <c r="CD130" s="98" t="str">
        <f t="shared" si="408"/>
        <v/>
      </c>
      <c r="CE130" s="98" t="str">
        <f t="shared" si="409"/>
        <v/>
      </c>
      <c r="CF130" s="98" t="str">
        <f t="shared" si="410"/>
        <v/>
      </c>
      <c r="CG130" s="98" t="str">
        <f t="shared" si="411"/>
        <v/>
      </c>
      <c r="CH130" s="98" t="str">
        <f t="shared" ref="CH130:CH139" si="719">IF(AND(F1496="５歳",G130="教育",I130="分園",O130&gt;0),"○","")</f>
        <v/>
      </c>
      <c r="CI130" s="98" t="str">
        <f t="shared" ref="CI130:CI139" si="720">IF(AND(F1496="４歳",G130="教育",I130="分園",O130&gt;0),"○","")</f>
        <v/>
      </c>
      <c r="CJ130" s="98" t="str">
        <f t="shared" ref="CJ130:CJ139" si="721">IF(AND(F1496="３歳",G130="教育",I130="分園",O130&gt;0),"○","")</f>
        <v/>
      </c>
      <c r="CK130" s="98" t="str">
        <f t="shared" ref="CK130:CK139" si="722">IF(AND(F1496="２歳",G130="教育",I130="分園",O130&gt;0),"○","")</f>
        <v/>
      </c>
      <c r="CL130" s="98" t="str">
        <f t="shared" ref="CL130:CL139" si="723">IF(AND(F1496="１歳",G130="教育",I130="分園",O130&gt;0),"○","")</f>
        <v/>
      </c>
      <c r="CM130" s="98" t="str">
        <f t="shared" ref="CM130:CM139" si="724">IF(AND(F1496="乳児",G130="教育",I130="分園",O130&gt;0),"○","")</f>
        <v/>
      </c>
      <c r="CN130" s="98" t="str">
        <f t="shared" si="412"/>
        <v/>
      </c>
      <c r="CO130" s="98" t="str">
        <f t="shared" si="413"/>
        <v/>
      </c>
      <c r="CP130" s="98" t="str">
        <f t="shared" si="414"/>
        <v/>
      </c>
      <c r="CQ130" s="98" t="str">
        <f t="shared" si="415"/>
        <v/>
      </c>
      <c r="CR130" s="98" t="str">
        <f t="shared" si="416"/>
        <v/>
      </c>
      <c r="CS130" s="98" t="str">
        <f t="shared" si="417"/>
        <v/>
      </c>
      <c r="CT130" s="98" t="str">
        <f t="shared" si="418"/>
        <v/>
      </c>
      <c r="CU130" s="98" t="str">
        <f t="shared" si="419"/>
        <v/>
      </c>
      <c r="CV130" s="98" t="str">
        <f t="shared" si="420"/>
        <v/>
      </c>
      <c r="CW130" s="98" t="str">
        <f t="shared" si="421"/>
        <v/>
      </c>
      <c r="CX130" s="98" t="str">
        <f t="shared" si="422"/>
        <v/>
      </c>
      <c r="CY130" s="98" t="str">
        <f t="shared" si="423"/>
        <v/>
      </c>
      <c r="CZ130" s="98" t="str">
        <f t="shared" si="424"/>
        <v/>
      </c>
      <c r="DA130" s="98" t="str">
        <f t="shared" si="425"/>
        <v/>
      </c>
      <c r="DB130" s="98" t="str">
        <f t="shared" si="426"/>
        <v/>
      </c>
      <c r="DC130" s="98" t="str">
        <f t="shared" si="427"/>
        <v/>
      </c>
      <c r="DD130" s="98" t="str">
        <f t="shared" si="428"/>
        <v/>
      </c>
      <c r="DE130" s="98" t="str">
        <f t="shared" si="429"/>
        <v/>
      </c>
      <c r="DF130" s="98" t="str">
        <f t="shared" si="430"/>
        <v/>
      </c>
      <c r="DG130" s="98" t="str">
        <f t="shared" si="431"/>
        <v/>
      </c>
      <c r="DH130" s="98" t="str">
        <f t="shared" si="432"/>
        <v/>
      </c>
      <c r="DI130" s="98" t="str">
        <f t="shared" si="433"/>
        <v/>
      </c>
      <c r="DJ130" s="98" t="str">
        <f t="shared" si="434"/>
        <v/>
      </c>
      <c r="DK130" s="98" t="str">
        <f t="shared" si="435"/>
        <v/>
      </c>
      <c r="DL130" s="98" t="str">
        <f t="shared" si="436"/>
        <v/>
      </c>
      <c r="DM130" s="98" t="str">
        <f t="shared" si="437"/>
        <v/>
      </c>
      <c r="DN130" s="98" t="str">
        <f t="shared" si="438"/>
        <v/>
      </c>
    </row>
    <row r="131" spans="1:118" ht="13.5" customHeight="1">
      <c r="A131" s="1397">
        <f t="shared" si="354"/>
        <v>122</v>
      </c>
      <c r="B131" s="1398"/>
      <c r="C131" s="1399"/>
      <c r="D131" s="1400"/>
      <c r="E131" s="1401"/>
      <c r="F131" s="427"/>
      <c r="G131" s="1395"/>
      <c r="H131" s="1396"/>
      <c r="I131" s="1395"/>
      <c r="J131" s="1396"/>
      <c r="K131" s="1399"/>
      <c r="L131" s="1401"/>
      <c r="M131" s="1399"/>
      <c r="N131" s="1401"/>
      <c r="O131" s="1406"/>
      <c r="P131" s="1407"/>
      <c r="Q131" s="1399"/>
      <c r="R131" s="1401"/>
      <c r="S131" s="1402"/>
      <c r="T131" s="1403"/>
      <c r="U131" s="1404" t="str">
        <f t="shared" si="718"/>
        <v/>
      </c>
      <c r="V131" s="1405"/>
      <c r="W131" s="1405"/>
      <c r="X131" s="1405"/>
      <c r="Y131" s="1405"/>
      <c r="Z131" s="1405"/>
      <c r="AA131" s="98" t="str">
        <f t="shared" si="0"/>
        <v/>
      </c>
      <c r="AB131" s="94" t="str">
        <f t="shared" si="355"/>
        <v/>
      </c>
      <c r="AC131" s="94" t="str">
        <f t="shared" si="356"/>
        <v/>
      </c>
      <c r="AD131" s="94" t="str">
        <f t="shared" si="357"/>
        <v/>
      </c>
      <c r="AE131" s="98" t="str">
        <f t="shared" si="353"/>
        <v>○</v>
      </c>
      <c r="AF131" s="98" t="str">
        <f t="shared" si="358"/>
        <v/>
      </c>
      <c r="AG131" s="98" t="str">
        <f t="shared" si="359"/>
        <v/>
      </c>
      <c r="AH131" s="98" t="str">
        <f t="shared" si="360"/>
        <v/>
      </c>
      <c r="AI131" s="98" t="str">
        <f t="shared" si="361"/>
        <v/>
      </c>
      <c r="AJ131" s="98" t="str">
        <f t="shared" si="362"/>
        <v/>
      </c>
      <c r="AK131" s="98" t="str">
        <f t="shared" si="363"/>
        <v/>
      </c>
      <c r="AL131" s="98" t="str">
        <f t="shared" si="364"/>
        <v/>
      </c>
      <c r="AM131" s="98" t="str">
        <f t="shared" si="365"/>
        <v/>
      </c>
      <c r="AN131" s="98" t="str">
        <f t="shared" si="366"/>
        <v/>
      </c>
      <c r="AO131" s="98" t="str">
        <f t="shared" si="367"/>
        <v/>
      </c>
      <c r="AP131" s="98" t="str">
        <f t="shared" si="368"/>
        <v/>
      </c>
      <c r="AQ131" s="98" t="str">
        <f t="shared" si="369"/>
        <v/>
      </c>
      <c r="AR131" s="98" t="str">
        <f t="shared" si="370"/>
        <v/>
      </c>
      <c r="AS131" s="98" t="str">
        <f t="shared" si="371"/>
        <v/>
      </c>
      <c r="AT131" s="98" t="str">
        <f t="shared" si="372"/>
        <v/>
      </c>
      <c r="AU131" s="98" t="str">
        <f t="shared" si="373"/>
        <v/>
      </c>
      <c r="AV131" s="98" t="str">
        <f t="shared" si="374"/>
        <v/>
      </c>
      <c r="AW131" s="98" t="str">
        <f t="shared" si="375"/>
        <v/>
      </c>
      <c r="AX131" s="98" t="str">
        <f t="shared" si="376"/>
        <v/>
      </c>
      <c r="AY131" s="98" t="str">
        <f t="shared" si="377"/>
        <v/>
      </c>
      <c r="AZ131" s="98" t="str">
        <f t="shared" si="378"/>
        <v/>
      </c>
      <c r="BA131" s="98" t="str">
        <f t="shared" si="379"/>
        <v/>
      </c>
      <c r="BB131" s="98" t="str">
        <f t="shared" si="380"/>
        <v/>
      </c>
      <c r="BC131" s="98" t="str">
        <f t="shared" si="381"/>
        <v/>
      </c>
      <c r="BD131" s="98" t="str">
        <f t="shared" si="382"/>
        <v/>
      </c>
      <c r="BE131" s="98" t="str">
        <f t="shared" si="383"/>
        <v/>
      </c>
      <c r="BF131" s="98" t="str">
        <f t="shared" si="384"/>
        <v/>
      </c>
      <c r="BG131" s="98" t="str">
        <f t="shared" si="385"/>
        <v/>
      </c>
      <c r="BH131" s="98" t="str">
        <f t="shared" si="386"/>
        <v/>
      </c>
      <c r="BI131" s="98" t="str">
        <f t="shared" si="387"/>
        <v/>
      </c>
      <c r="BJ131" s="98" t="str">
        <f t="shared" si="388"/>
        <v/>
      </c>
      <c r="BK131" s="98" t="str">
        <f t="shared" si="389"/>
        <v/>
      </c>
      <c r="BL131" s="98" t="str">
        <f t="shared" si="390"/>
        <v/>
      </c>
      <c r="BM131" s="98" t="str">
        <f t="shared" si="391"/>
        <v/>
      </c>
      <c r="BN131" s="98" t="str">
        <f t="shared" si="392"/>
        <v/>
      </c>
      <c r="BO131" s="98" t="str">
        <f t="shared" si="393"/>
        <v/>
      </c>
      <c r="BP131" s="98" t="str">
        <f t="shared" si="394"/>
        <v/>
      </c>
      <c r="BQ131" s="98" t="str">
        <f t="shared" si="395"/>
        <v/>
      </c>
      <c r="BR131" s="98" t="str">
        <f t="shared" si="396"/>
        <v/>
      </c>
      <c r="BS131" s="98" t="str">
        <f t="shared" si="397"/>
        <v/>
      </c>
      <c r="BT131" s="98" t="str">
        <f t="shared" si="398"/>
        <v/>
      </c>
      <c r="BU131" s="98" t="str">
        <f t="shared" si="399"/>
        <v/>
      </c>
      <c r="BV131" s="98" t="str">
        <f t="shared" si="400"/>
        <v/>
      </c>
      <c r="BW131" s="98" t="str">
        <f t="shared" si="401"/>
        <v/>
      </c>
      <c r="BX131" s="98" t="str">
        <f t="shared" si="402"/>
        <v/>
      </c>
      <c r="BY131" s="98" t="str">
        <f t="shared" si="403"/>
        <v/>
      </c>
      <c r="BZ131" s="98" t="str">
        <f t="shared" si="404"/>
        <v/>
      </c>
      <c r="CA131" s="98" t="str">
        <f t="shared" si="405"/>
        <v/>
      </c>
      <c r="CB131" s="98" t="str">
        <f t="shared" si="406"/>
        <v/>
      </c>
      <c r="CC131" s="98" t="str">
        <f t="shared" si="407"/>
        <v/>
      </c>
      <c r="CD131" s="98" t="str">
        <f t="shared" si="408"/>
        <v/>
      </c>
      <c r="CE131" s="98" t="str">
        <f t="shared" si="409"/>
        <v/>
      </c>
      <c r="CF131" s="98" t="str">
        <f t="shared" si="410"/>
        <v/>
      </c>
      <c r="CG131" s="98" t="str">
        <f t="shared" si="411"/>
        <v/>
      </c>
      <c r="CH131" s="98" t="str">
        <f t="shared" si="719"/>
        <v/>
      </c>
      <c r="CI131" s="98" t="str">
        <f t="shared" si="720"/>
        <v/>
      </c>
      <c r="CJ131" s="98" t="str">
        <f t="shared" si="721"/>
        <v/>
      </c>
      <c r="CK131" s="98" t="str">
        <f t="shared" si="722"/>
        <v/>
      </c>
      <c r="CL131" s="98" t="str">
        <f t="shared" si="723"/>
        <v/>
      </c>
      <c r="CM131" s="98" t="str">
        <f t="shared" si="724"/>
        <v/>
      </c>
      <c r="CN131" s="98" t="str">
        <f t="shared" si="412"/>
        <v/>
      </c>
      <c r="CO131" s="98" t="str">
        <f t="shared" si="413"/>
        <v/>
      </c>
      <c r="CP131" s="98" t="str">
        <f t="shared" si="414"/>
        <v/>
      </c>
      <c r="CQ131" s="98" t="str">
        <f t="shared" si="415"/>
        <v/>
      </c>
      <c r="CR131" s="98" t="str">
        <f t="shared" si="416"/>
        <v/>
      </c>
      <c r="CS131" s="98" t="str">
        <f t="shared" si="417"/>
        <v/>
      </c>
      <c r="CT131" s="98" t="str">
        <f t="shared" si="418"/>
        <v/>
      </c>
      <c r="CU131" s="98" t="str">
        <f t="shared" si="419"/>
        <v/>
      </c>
      <c r="CV131" s="98" t="str">
        <f t="shared" si="420"/>
        <v/>
      </c>
      <c r="CW131" s="98" t="str">
        <f t="shared" si="421"/>
        <v/>
      </c>
      <c r="CX131" s="98" t="str">
        <f t="shared" si="422"/>
        <v/>
      </c>
      <c r="CY131" s="98" t="str">
        <f t="shared" si="423"/>
        <v/>
      </c>
      <c r="CZ131" s="98" t="str">
        <f t="shared" si="424"/>
        <v/>
      </c>
      <c r="DA131" s="98" t="str">
        <f t="shared" si="425"/>
        <v/>
      </c>
      <c r="DB131" s="98" t="str">
        <f t="shared" si="426"/>
        <v/>
      </c>
      <c r="DC131" s="98" t="str">
        <f t="shared" si="427"/>
        <v/>
      </c>
      <c r="DD131" s="98" t="str">
        <f t="shared" si="428"/>
        <v/>
      </c>
      <c r="DE131" s="98" t="str">
        <f t="shared" si="429"/>
        <v/>
      </c>
      <c r="DF131" s="98" t="str">
        <f t="shared" si="430"/>
        <v/>
      </c>
      <c r="DG131" s="98" t="str">
        <f t="shared" si="431"/>
        <v/>
      </c>
      <c r="DH131" s="98" t="str">
        <f t="shared" si="432"/>
        <v/>
      </c>
      <c r="DI131" s="98" t="str">
        <f t="shared" si="433"/>
        <v/>
      </c>
      <c r="DJ131" s="98" t="str">
        <f t="shared" si="434"/>
        <v/>
      </c>
      <c r="DK131" s="98" t="str">
        <f t="shared" si="435"/>
        <v/>
      </c>
      <c r="DL131" s="98" t="str">
        <f t="shared" si="436"/>
        <v/>
      </c>
      <c r="DM131" s="98" t="str">
        <f t="shared" si="437"/>
        <v/>
      </c>
      <c r="DN131" s="98" t="str">
        <f t="shared" si="438"/>
        <v/>
      </c>
    </row>
    <row r="132" spans="1:118" ht="13.5" customHeight="1">
      <c r="A132" s="1397">
        <f t="shared" si="354"/>
        <v>123</v>
      </c>
      <c r="B132" s="1398"/>
      <c r="C132" s="1399"/>
      <c r="D132" s="1400"/>
      <c r="E132" s="1401"/>
      <c r="F132" s="427"/>
      <c r="G132" s="1395"/>
      <c r="H132" s="1396"/>
      <c r="I132" s="1395"/>
      <c r="J132" s="1396"/>
      <c r="K132" s="1399"/>
      <c r="L132" s="1401"/>
      <c r="M132" s="1399"/>
      <c r="N132" s="1401"/>
      <c r="O132" s="1406"/>
      <c r="P132" s="1407"/>
      <c r="Q132" s="1399"/>
      <c r="R132" s="1401"/>
      <c r="S132" s="1402"/>
      <c r="T132" s="1403"/>
      <c r="U132" s="1404" t="str">
        <f t="shared" si="718"/>
        <v/>
      </c>
      <c r="V132" s="1405"/>
      <c r="W132" s="1405"/>
      <c r="X132" s="1405"/>
      <c r="Y132" s="1405"/>
      <c r="Z132" s="1405"/>
      <c r="AA132" s="98" t="str">
        <f t="shared" si="0"/>
        <v/>
      </c>
      <c r="AB132" s="94" t="str">
        <f t="shared" si="355"/>
        <v/>
      </c>
      <c r="AC132" s="94" t="str">
        <f t="shared" si="356"/>
        <v/>
      </c>
      <c r="AD132" s="94" t="str">
        <f t="shared" si="357"/>
        <v/>
      </c>
      <c r="AE132" s="98" t="str">
        <f t="shared" si="353"/>
        <v>○</v>
      </c>
      <c r="AF132" s="98" t="str">
        <f t="shared" si="358"/>
        <v/>
      </c>
      <c r="AG132" s="98" t="str">
        <f t="shared" si="359"/>
        <v/>
      </c>
      <c r="AH132" s="98" t="str">
        <f t="shared" si="360"/>
        <v/>
      </c>
      <c r="AI132" s="98" t="str">
        <f t="shared" si="361"/>
        <v/>
      </c>
      <c r="AJ132" s="98" t="str">
        <f t="shared" si="362"/>
        <v/>
      </c>
      <c r="AK132" s="98" t="str">
        <f t="shared" si="363"/>
        <v/>
      </c>
      <c r="AL132" s="98" t="str">
        <f t="shared" si="364"/>
        <v/>
      </c>
      <c r="AM132" s="98" t="str">
        <f t="shared" si="365"/>
        <v/>
      </c>
      <c r="AN132" s="98" t="str">
        <f t="shared" si="366"/>
        <v/>
      </c>
      <c r="AO132" s="98" t="str">
        <f t="shared" si="367"/>
        <v/>
      </c>
      <c r="AP132" s="98" t="str">
        <f t="shared" si="368"/>
        <v/>
      </c>
      <c r="AQ132" s="98" t="str">
        <f t="shared" si="369"/>
        <v/>
      </c>
      <c r="AR132" s="98" t="str">
        <f t="shared" si="370"/>
        <v/>
      </c>
      <c r="AS132" s="98" t="str">
        <f t="shared" si="371"/>
        <v/>
      </c>
      <c r="AT132" s="98" t="str">
        <f t="shared" si="372"/>
        <v/>
      </c>
      <c r="AU132" s="98" t="str">
        <f t="shared" si="373"/>
        <v/>
      </c>
      <c r="AV132" s="98" t="str">
        <f t="shared" si="374"/>
        <v/>
      </c>
      <c r="AW132" s="98" t="str">
        <f t="shared" si="375"/>
        <v/>
      </c>
      <c r="AX132" s="98" t="str">
        <f t="shared" si="376"/>
        <v/>
      </c>
      <c r="AY132" s="98" t="str">
        <f t="shared" si="377"/>
        <v/>
      </c>
      <c r="AZ132" s="98" t="str">
        <f t="shared" si="378"/>
        <v/>
      </c>
      <c r="BA132" s="98" t="str">
        <f t="shared" si="379"/>
        <v/>
      </c>
      <c r="BB132" s="98" t="str">
        <f t="shared" si="380"/>
        <v/>
      </c>
      <c r="BC132" s="98" t="str">
        <f t="shared" si="381"/>
        <v/>
      </c>
      <c r="BD132" s="98" t="str">
        <f t="shared" si="382"/>
        <v/>
      </c>
      <c r="BE132" s="98" t="str">
        <f t="shared" si="383"/>
        <v/>
      </c>
      <c r="BF132" s="98" t="str">
        <f t="shared" si="384"/>
        <v/>
      </c>
      <c r="BG132" s="98" t="str">
        <f t="shared" si="385"/>
        <v/>
      </c>
      <c r="BH132" s="98" t="str">
        <f t="shared" si="386"/>
        <v/>
      </c>
      <c r="BI132" s="98" t="str">
        <f t="shared" si="387"/>
        <v/>
      </c>
      <c r="BJ132" s="98" t="str">
        <f t="shared" si="388"/>
        <v/>
      </c>
      <c r="BK132" s="98" t="str">
        <f t="shared" si="389"/>
        <v/>
      </c>
      <c r="BL132" s="98" t="str">
        <f t="shared" si="390"/>
        <v/>
      </c>
      <c r="BM132" s="98" t="str">
        <f t="shared" si="391"/>
        <v/>
      </c>
      <c r="BN132" s="98" t="str">
        <f t="shared" si="392"/>
        <v/>
      </c>
      <c r="BO132" s="98" t="str">
        <f t="shared" si="393"/>
        <v/>
      </c>
      <c r="BP132" s="98" t="str">
        <f t="shared" si="394"/>
        <v/>
      </c>
      <c r="BQ132" s="98" t="str">
        <f t="shared" si="395"/>
        <v/>
      </c>
      <c r="BR132" s="98" t="str">
        <f t="shared" si="396"/>
        <v/>
      </c>
      <c r="BS132" s="98" t="str">
        <f t="shared" si="397"/>
        <v/>
      </c>
      <c r="BT132" s="98" t="str">
        <f t="shared" si="398"/>
        <v/>
      </c>
      <c r="BU132" s="98" t="str">
        <f t="shared" si="399"/>
        <v/>
      </c>
      <c r="BV132" s="98" t="str">
        <f t="shared" si="400"/>
        <v/>
      </c>
      <c r="BW132" s="98" t="str">
        <f t="shared" si="401"/>
        <v/>
      </c>
      <c r="BX132" s="98" t="str">
        <f t="shared" si="402"/>
        <v/>
      </c>
      <c r="BY132" s="98" t="str">
        <f t="shared" si="403"/>
        <v/>
      </c>
      <c r="BZ132" s="98" t="str">
        <f t="shared" si="404"/>
        <v/>
      </c>
      <c r="CA132" s="98" t="str">
        <f t="shared" si="405"/>
        <v/>
      </c>
      <c r="CB132" s="98" t="str">
        <f t="shared" si="406"/>
        <v/>
      </c>
      <c r="CC132" s="98" t="str">
        <f t="shared" si="407"/>
        <v/>
      </c>
      <c r="CD132" s="98" t="str">
        <f t="shared" si="408"/>
        <v/>
      </c>
      <c r="CE132" s="98" t="str">
        <f t="shared" si="409"/>
        <v/>
      </c>
      <c r="CF132" s="98" t="str">
        <f t="shared" si="410"/>
        <v/>
      </c>
      <c r="CG132" s="98" t="str">
        <f t="shared" si="411"/>
        <v/>
      </c>
      <c r="CH132" s="98" t="str">
        <f t="shared" si="719"/>
        <v/>
      </c>
      <c r="CI132" s="98" t="str">
        <f t="shared" si="720"/>
        <v/>
      </c>
      <c r="CJ132" s="98" t="str">
        <f t="shared" si="721"/>
        <v/>
      </c>
      <c r="CK132" s="98" t="str">
        <f t="shared" si="722"/>
        <v/>
      </c>
      <c r="CL132" s="98" t="str">
        <f t="shared" si="723"/>
        <v/>
      </c>
      <c r="CM132" s="98" t="str">
        <f t="shared" si="724"/>
        <v/>
      </c>
      <c r="CN132" s="98" t="str">
        <f t="shared" si="412"/>
        <v/>
      </c>
      <c r="CO132" s="98" t="str">
        <f t="shared" si="413"/>
        <v/>
      </c>
      <c r="CP132" s="98" t="str">
        <f t="shared" si="414"/>
        <v/>
      </c>
      <c r="CQ132" s="98" t="str">
        <f t="shared" si="415"/>
        <v/>
      </c>
      <c r="CR132" s="98" t="str">
        <f t="shared" si="416"/>
        <v/>
      </c>
      <c r="CS132" s="98" t="str">
        <f t="shared" si="417"/>
        <v/>
      </c>
      <c r="CT132" s="98" t="str">
        <f t="shared" si="418"/>
        <v/>
      </c>
      <c r="CU132" s="98" t="str">
        <f t="shared" si="419"/>
        <v/>
      </c>
      <c r="CV132" s="98" t="str">
        <f t="shared" si="420"/>
        <v/>
      </c>
      <c r="CW132" s="98" t="str">
        <f t="shared" si="421"/>
        <v/>
      </c>
      <c r="CX132" s="98" t="str">
        <f t="shared" si="422"/>
        <v/>
      </c>
      <c r="CY132" s="98" t="str">
        <f t="shared" si="423"/>
        <v/>
      </c>
      <c r="CZ132" s="98" t="str">
        <f t="shared" si="424"/>
        <v/>
      </c>
      <c r="DA132" s="98" t="str">
        <f t="shared" si="425"/>
        <v/>
      </c>
      <c r="DB132" s="98" t="str">
        <f t="shared" si="426"/>
        <v/>
      </c>
      <c r="DC132" s="98" t="str">
        <f t="shared" si="427"/>
        <v/>
      </c>
      <c r="DD132" s="98" t="str">
        <f t="shared" si="428"/>
        <v/>
      </c>
      <c r="DE132" s="98" t="str">
        <f t="shared" si="429"/>
        <v/>
      </c>
      <c r="DF132" s="98" t="str">
        <f t="shared" si="430"/>
        <v/>
      </c>
      <c r="DG132" s="98" t="str">
        <f t="shared" si="431"/>
        <v/>
      </c>
      <c r="DH132" s="98" t="str">
        <f t="shared" si="432"/>
        <v/>
      </c>
      <c r="DI132" s="98" t="str">
        <f t="shared" si="433"/>
        <v/>
      </c>
      <c r="DJ132" s="98" t="str">
        <f t="shared" si="434"/>
        <v/>
      </c>
      <c r="DK132" s="98" t="str">
        <f t="shared" si="435"/>
        <v/>
      </c>
      <c r="DL132" s="98" t="str">
        <f t="shared" si="436"/>
        <v/>
      </c>
      <c r="DM132" s="98" t="str">
        <f t="shared" si="437"/>
        <v/>
      </c>
      <c r="DN132" s="98" t="str">
        <f t="shared" si="438"/>
        <v/>
      </c>
    </row>
    <row r="133" spans="1:118" ht="13.5" customHeight="1">
      <c r="A133" s="1397">
        <f t="shared" si="354"/>
        <v>124</v>
      </c>
      <c r="B133" s="1398"/>
      <c r="C133" s="1399"/>
      <c r="D133" s="1400"/>
      <c r="E133" s="1401"/>
      <c r="F133" s="427"/>
      <c r="G133" s="1395"/>
      <c r="H133" s="1396"/>
      <c r="I133" s="1395"/>
      <c r="J133" s="1396"/>
      <c r="K133" s="1399"/>
      <c r="L133" s="1401"/>
      <c r="M133" s="1399"/>
      <c r="N133" s="1401"/>
      <c r="O133" s="1406"/>
      <c r="P133" s="1407"/>
      <c r="Q133" s="1399"/>
      <c r="R133" s="1401"/>
      <c r="S133" s="1402"/>
      <c r="T133" s="1403"/>
      <c r="U133" s="1404" t="str">
        <f t="shared" si="718"/>
        <v/>
      </c>
      <c r="V133" s="1405"/>
      <c r="W133" s="1405"/>
      <c r="X133" s="1405"/>
      <c r="Y133" s="1405"/>
      <c r="Z133" s="1405"/>
      <c r="AA133" s="98" t="str">
        <f t="shared" si="0"/>
        <v/>
      </c>
      <c r="AB133" s="94" t="str">
        <f t="shared" si="355"/>
        <v/>
      </c>
      <c r="AC133" s="94" t="str">
        <f t="shared" si="356"/>
        <v/>
      </c>
      <c r="AD133" s="94" t="str">
        <f t="shared" si="357"/>
        <v/>
      </c>
      <c r="AE133" s="98" t="str">
        <f t="shared" si="353"/>
        <v>○</v>
      </c>
      <c r="AF133" s="98" t="str">
        <f t="shared" si="358"/>
        <v/>
      </c>
      <c r="AG133" s="98" t="str">
        <f t="shared" si="359"/>
        <v/>
      </c>
      <c r="AH133" s="98" t="str">
        <f t="shared" si="360"/>
        <v/>
      </c>
      <c r="AI133" s="98" t="str">
        <f t="shared" si="361"/>
        <v/>
      </c>
      <c r="AJ133" s="98" t="str">
        <f t="shared" si="362"/>
        <v/>
      </c>
      <c r="AK133" s="98" t="str">
        <f t="shared" si="363"/>
        <v/>
      </c>
      <c r="AL133" s="98" t="str">
        <f t="shared" si="364"/>
        <v/>
      </c>
      <c r="AM133" s="98" t="str">
        <f t="shared" si="365"/>
        <v/>
      </c>
      <c r="AN133" s="98" t="str">
        <f t="shared" si="366"/>
        <v/>
      </c>
      <c r="AO133" s="98" t="str">
        <f t="shared" si="367"/>
        <v/>
      </c>
      <c r="AP133" s="98" t="str">
        <f t="shared" si="368"/>
        <v/>
      </c>
      <c r="AQ133" s="98" t="str">
        <f t="shared" si="369"/>
        <v/>
      </c>
      <c r="AR133" s="98" t="str">
        <f t="shared" si="370"/>
        <v/>
      </c>
      <c r="AS133" s="98" t="str">
        <f t="shared" si="371"/>
        <v/>
      </c>
      <c r="AT133" s="98" t="str">
        <f t="shared" si="372"/>
        <v/>
      </c>
      <c r="AU133" s="98" t="str">
        <f t="shared" si="373"/>
        <v/>
      </c>
      <c r="AV133" s="98" t="str">
        <f t="shared" si="374"/>
        <v/>
      </c>
      <c r="AW133" s="98" t="str">
        <f t="shared" si="375"/>
        <v/>
      </c>
      <c r="AX133" s="98" t="str">
        <f t="shared" si="376"/>
        <v/>
      </c>
      <c r="AY133" s="98" t="str">
        <f t="shared" si="377"/>
        <v/>
      </c>
      <c r="AZ133" s="98" t="str">
        <f t="shared" si="378"/>
        <v/>
      </c>
      <c r="BA133" s="98" t="str">
        <f t="shared" si="379"/>
        <v/>
      </c>
      <c r="BB133" s="98" t="str">
        <f t="shared" si="380"/>
        <v/>
      </c>
      <c r="BC133" s="98" t="str">
        <f t="shared" si="381"/>
        <v/>
      </c>
      <c r="BD133" s="98" t="str">
        <f t="shared" si="382"/>
        <v/>
      </c>
      <c r="BE133" s="98" t="str">
        <f t="shared" si="383"/>
        <v/>
      </c>
      <c r="BF133" s="98" t="str">
        <f t="shared" si="384"/>
        <v/>
      </c>
      <c r="BG133" s="98" t="str">
        <f t="shared" si="385"/>
        <v/>
      </c>
      <c r="BH133" s="98" t="str">
        <f t="shared" si="386"/>
        <v/>
      </c>
      <c r="BI133" s="98" t="str">
        <f t="shared" si="387"/>
        <v/>
      </c>
      <c r="BJ133" s="98" t="str">
        <f t="shared" si="388"/>
        <v/>
      </c>
      <c r="BK133" s="98" t="str">
        <f t="shared" si="389"/>
        <v/>
      </c>
      <c r="BL133" s="98" t="str">
        <f t="shared" si="390"/>
        <v/>
      </c>
      <c r="BM133" s="98" t="str">
        <f t="shared" si="391"/>
        <v/>
      </c>
      <c r="BN133" s="98" t="str">
        <f t="shared" si="392"/>
        <v/>
      </c>
      <c r="BO133" s="98" t="str">
        <f t="shared" si="393"/>
        <v/>
      </c>
      <c r="BP133" s="98" t="str">
        <f t="shared" si="394"/>
        <v/>
      </c>
      <c r="BQ133" s="98" t="str">
        <f t="shared" si="395"/>
        <v/>
      </c>
      <c r="BR133" s="98" t="str">
        <f t="shared" si="396"/>
        <v/>
      </c>
      <c r="BS133" s="98" t="str">
        <f t="shared" si="397"/>
        <v/>
      </c>
      <c r="BT133" s="98" t="str">
        <f t="shared" si="398"/>
        <v/>
      </c>
      <c r="BU133" s="98" t="str">
        <f t="shared" si="399"/>
        <v/>
      </c>
      <c r="BV133" s="98" t="str">
        <f t="shared" si="400"/>
        <v/>
      </c>
      <c r="BW133" s="98" t="str">
        <f t="shared" si="401"/>
        <v/>
      </c>
      <c r="BX133" s="98" t="str">
        <f t="shared" si="402"/>
        <v/>
      </c>
      <c r="BY133" s="98" t="str">
        <f t="shared" si="403"/>
        <v/>
      </c>
      <c r="BZ133" s="98" t="str">
        <f t="shared" si="404"/>
        <v/>
      </c>
      <c r="CA133" s="98" t="str">
        <f t="shared" si="405"/>
        <v/>
      </c>
      <c r="CB133" s="98" t="str">
        <f t="shared" si="406"/>
        <v/>
      </c>
      <c r="CC133" s="98" t="str">
        <f t="shared" si="407"/>
        <v/>
      </c>
      <c r="CD133" s="98" t="str">
        <f t="shared" si="408"/>
        <v/>
      </c>
      <c r="CE133" s="98" t="str">
        <f t="shared" si="409"/>
        <v/>
      </c>
      <c r="CF133" s="98" t="str">
        <f t="shared" si="410"/>
        <v/>
      </c>
      <c r="CG133" s="98" t="str">
        <f t="shared" si="411"/>
        <v/>
      </c>
      <c r="CH133" s="98" t="str">
        <f t="shared" si="719"/>
        <v/>
      </c>
      <c r="CI133" s="98" t="str">
        <f t="shared" si="720"/>
        <v/>
      </c>
      <c r="CJ133" s="98" t="str">
        <f t="shared" si="721"/>
        <v/>
      </c>
      <c r="CK133" s="98" t="str">
        <f t="shared" si="722"/>
        <v/>
      </c>
      <c r="CL133" s="98" t="str">
        <f t="shared" si="723"/>
        <v/>
      </c>
      <c r="CM133" s="98" t="str">
        <f t="shared" si="724"/>
        <v/>
      </c>
      <c r="CN133" s="98" t="str">
        <f t="shared" si="412"/>
        <v/>
      </c>
      <c r="CO133" s="98" t="str">
        <f t="shared" si="413"/>
        <v/>
      </c>
      <c r="CP133" s="98" t="str">
        <f t="shared" si="414"/>
        <v/>
      </c>
      <c r="CQ133" s="98" t="str">
        <f t="shared" si="415"/>
        <v/>
      </c>
      <c r="CR133" s="98" t="str">
        <f t="shared" si="416"/>
        <v/>
      </c>
      <c r="CS133" s="98" t="str">
        <f t="shared" si="417"/>
        <v/>
      </c>
      <c r="CT133" s="98" t="str">
        <f t="shared" si="418"/>
        <v/>
      </c>
      <c r="CU133" s="98" t="str">
        <f t="shared" si="419"/>
        <v/>
      </c>
      <c r="CV133" s="98" t="str">
        <f t="shared" si="420"/>
        <v/>
      </c>
      <c r="CW133" s="98" t="str">
        <f t="shared" si="421"/>
        <v/>
      </c>
      <c r="CX133" s="98" t="str">
        <f t="shared" si="422"/>
        <v/>
      </c>
      <c r="CY133" s="98" t="str">
        <f t="shared" si="423"/>
        <v/>
      </c>
      <c r="CZ133" s="98" t="str">
        <f t="shared" si="424"/>
        <v/>
      </c>
      <c r="DA133" s="98" t="str">
        <f t="shared" si="425"/>
        <v/>
      </c>
      <c r="DB133" s="98" t="str">
        <f t="shared" si="426"/>
        <v/>
      </c>
      <c r="DC133" s="98" t="str">
        <f t="shared" si="427"/>
        <v/>
      </c>
      <c r="DD133" s="98" t="str">
        <f t="shared" si="428"/>
        <v/>
      </c>
      <c r="DE133" s="98" t="str">
        <f t="shared" si="429"/>
        <v/>
      </c>
      <c r="DF133" s="98" t="str">
        <f t="shared" si="430"/>
        <v/>
      </c>
      <c r="DG133" s="98" t="str">
        <f t="shared" si="431"/>
        <v/>
      </c>
      <c r="DH133" s="98" t="str">
        <f t="shared" si="432"/>
        <v/>
      </c>
      <c r="DI133" s="98" t="str">
        <f t="shared" si="433"/>
        <v/>
      </c>
      <c r="DJ133" s="98" t="str">
        <f t="shared" si="434"/>
        <v/>
      </c>
      <c r="DK133" s="98" t="str">
        <f t="shared" si="435"/>
        <v/>
      </c>
      <c r="DL133" s="98" t="str">
        <f t="shared" si="436"/>
        <v/>
      </c>
      <c r="DM133" s="98" t="str">
        <f t="shared" si="437"/>
        <v/>
      </c>
      <c r="DN133" s="98" t="str">
        <f t="shared" si="438"/>
        <v/>
      </c>
    </row>
    <row r="134" spans="1:118" ht="13.5" customHeight="1">
      <c r="A134" s="1397">
        <f t="shared" si="354"/>
        <v>125</v>
      </c>
      <c r="B134" s="1398"/>
      <c r="C134" s="1399"/>
      <c r="D134" s="1400"/>
      <c r="E134" s="1401"/>
      <c r="F134" s="427"/>
      <c r="G134" s="1395"/>
      <c r="H134" s="1396"/>
      <c r="I134" s="1395"/>
      <c r="J134" s="1396"/>
      <c r="K134" s="1399"/>
      <c r="L134" s="1401"/>
      <c r="M134" s="1399"/>
      <c r="N134" s="1401"/>
      <c r="O134" s="1406"/>
      <c r="P134" s="1407"/>
      <c r="Q134" s="1399"/>
      <c r="R134" s="1401"/>
      <c r="S134" s="1402"/>
      <c r="T134" s="1403"/>
      <c r="U134" s="1404" t="str">
        <f t="shared" si="718"/>
        <v/>
      </c>
      <c r="V134" s="1405"/>
      <c r="W134" s="1405"/>
      <c r="X134" s="1405"/>
      <c r="Y134" s="1405"/>
      <c r="Z134" s="1405"/>
      <c r="AA134" s="98" t="str">
        <f t="shared" si="0"/>
        <v/>
      </c>
      <c r="AB134" s="94" t="str">
        <f t="shared" si="355"/>
        <v/>
      </c>
      <c r="AC134" s="94" t="str">
        <f t="shared" si="356"/>
        <v/>
      </c>
      <c r="AD134" s="94" t="str">
        <f t="shared" si="357"/>
        <v/>
      </c>
      <c r="AE134" s="98" t="str">
        <f t="shared" si="353"/>
        <v>○</v>
      </c>
      <c r="AF134" s="98" t="str">
        <f t="shared" si="358"/>
        <v/>
      </c>
      <c r="AG134" s="98" t="str">
        <f t="shared" si="359"/>
        <v/>
      </c>
      <c r="AH134" s="98" t="str">
        <f t="shared" si="360"/>
        <v/>
      </c>
      <c r="AI134" s="98" t="str">
        <f t="shared" si="361"/>
        <v/>
      </c>
      <c r="AJ134" s="98" t="str">
        <f t="shared" si="362"/>
        <v/>
      </c>
      <c r="AK134" s="98" t="str">
        <f t="shared" si="363"/>
        <v/>
      </c>
      <c r="AL134" s="98" t="str">
        <f t="shared" si="364"/>
        <v/>
      </c>
      <c r="AM134" s="98" t="str">
        <f t="shared" si="365"/>
        <v/>
      </c>
      <c r="AN134" s="98" t="str">
        <f t="shared" si="366"/>
        <v/>
      </c>
      <c r="AO134" s="98" t="str">
        <f t="shared" si="367"/>
        <v/>
      </c>
      <c r="AP134" s="98" t="str">
        <f t="shared" si="368"/>
        <v/>
      </c>
      <c r="AQ134" s="98" t="str">
        <f t="shared" si="369"/>
        <v/>
      </c>
      <c r="AR134" s="98" t="str">
        <f t="shared" si="370"/>
        <v/>
      </c>
      <c r="AS134" s="98" t="str">
        <f t="shared" si="371"/>
        <v/>
      </c>
      <c r="AT134" s="98" t="str">
        <f t="shared" si="372"/>
        <v/>
      </c>
      <c r="AU134" s="98" t="str">
        <f t="shared" si="373"/>
        <v/>
      </c>
      <c r="AV134" s="98" t="str">
        <f t="shared" si="374"/>
        <v/>
      </c>
      <c r="AW134" s="98" t="str">
        <f t="shared" si="375"/>
        <v/>
      </c>
      <c r="AX134" s="98" t="str">
        <f t="shared" si="376"/>
        <v/>
      </c>
      <c r="AY134" s="98" t="str">
        <f t="shared" si="377"/>
        <v/>
      </c>
      <c r="AZ134" s="98" t="str">
        <f t="shared" si="378"/>
        <v/>
      </c>
      <c r="BA134" s="98" t="str">
        <f t="shared" si="379"/>
        <v/>
      </c>
      <c r="BB134" s="98" t="str">
        <f t="shared" si="380"/>
        <v/>
      </c>
      <c r="BC134" s="98" t="str">
        <f t="shared" si="381"/>
        <v/>
      </c>
      <c r="BD134" s="98" t="str">
        <f t="shared" si="382"/>
        <v/>
      </c>
      <c r="BE134" s="98" t="str">
        <f t="shared" si="383"/>
        <v/>
      </c>
      <c r="BF134" s="98" t="str">
        <f t="shared" si="384"/>
        <v/>
      </c>
      <c r="BG134" s="98" t="str">
        <f t="shared" si="385"/>
        <v/>
      </c>
      <c r="BH134" s="98" t="str">
        <f t="shared" si="386"/>
        <v/>
      </c>
      <c r="BI134" s="98" t="str">
        <f t="shared" si="387"/>
        <v/>
      </c>
      <c r="BJ134" s="98" t="str">
        <f t="shared" si="388"/>
        <v/>
      </c>
      <c r="BK134" s="98" t="str">
        <f t="shared" si="389"/>
        <v/>
      </c>
      <c r="BL134" s="98" t="str">
        <f t="shared" si="390"/>
        <v/>
      </c>
      <c r="BM134" s="98" t="str">
        <f t="shared" si="391"/>
        <v/>
      </c>
      <c r="BN134" s="98" t="str">
        <f t="shared" si="392"/>
        <v/>
      </c>
      <c r="BO134" s="98" t="str">
        <f t="shared" si="393"/>
        <v/>
      </c>
      <c r="BP134" s="98" t="str">
        <f t="shared" si="394"/>
        <v/>
      </c>
      <c r="BQ134" s="98" t="str">
        <f t="shared" si="395"/>
        <v/>
      </c>
      <c r="BR134" s="98" t="str">
        <f t="shared" si="396"/>
        <v/>
      </c>
      <c r="BS134" s="98" t="str">
        <f t="shared" si="397"/>
        <v/>
      </c>
      <c r="BT134" s="98" t="str">
        <f t="shared" si="398"/>
        <v/>
      </c>
      <c r="BU134" s="98" t="str">
        <f t="shared" si="399"/>
        <v/>
      </c>
      <c r="BV134" s="98" t="str">
        <f t="shared" si="400"/>
        <v/>
      </c>
      <c r="BW134" s="98" t="str">
        <f t="shared" si="401"/>
        <v/>
      </c>
      <c r="BX134" s="98" t="str">
        <f t="shared" si="402"/>
        <v/>
      </c>
      <c r="BY134" s="98" t="str">
        <f t="shared" si="403"/>
        <v/>
      </c>
      <c r="BZ134" s="98" t="str">
        <f t="shared" si="404"/>
        <v/>
      </c>
      <c r="CA134" s="98" t="str">
        <f t="shared" si="405"/>
        <v/>
      </c>
      <c r="CB134" s="98" t="str">
        <f t="shared" si="406"/>
        <v/>
      </c>
      <c r="CC134" s="98" t="str">
        <f t="shared" si="407"/>
        <v/>
      </c>
      <c r="CD134" s="98" t="str">
        <f t="shared" si="408"/>
        <v/>
      </c>
      <c r="CE134" s="98" t="str">
        <f t="shared" si="409"/>
        <v/>
      </c>
      <c r="CF134" s="98" t="str">
        <f t="shared" si="410"/>
        <v/>
      </c>
      <c r="CG134" s="98" t="str">
        <f t="shared" si="411"/>
        <v/>
      </c>
      <c r="CH134" s="98" t="str">
        <f t="shared" si="719"/>
        <v/>
      </c>
      <c r="CI134" s="98" t="str">
        <f t="shared" si="720"/>
        <v/>
      </c>
      <c r="CJ134" s="98" t="str">
        <f t="shared" si="721"/>
        <v/>
      </c>
      <c r="CK134" s="98" t="str">
        <f t="shared" si="722"/>
        <v/>
      </c>
      <c r="CL134" s="98" t="str">
        <f t="shared" si="723"/>
        <v/>
      </c>
      <c r="CM134" s="98" t="str">
        <f t="shared" si="724"/>
        <v/>
      </c>
      <c r="CN134" s="98" t="str">
        <f t="shared" si="412"/>
        <v/>
      </c>
      <c r="CO134" s="98" t="str">
        <f t="shared" si="413"/>
        <v/>
      </c>
      <c r="CP134" s="98" t="str">
        <f t="shared" si="414"/>
        <v/>
      </c>
      <c r="CQ134" s="98" t="str">
        <f t="shared" si="415"/>
        <v/>
      </c>
      <c r="CR134" s="98" t="str">
        <f t="shared" si="416"/>
        <v/>
      </c>
      <c r="CS134" s="98" t="str">
        <f t="shared" si="417"/>
        <v/>
      </c>
      <c r="CT134" s="98" t="str">
        <f t="shared" si="418"/>
        <v/>
      </c>
      <c r="CU134" s="98" t="str">
        <f t="shared" si="419"/>
        <v/>
      </c>
      <c r="CV134" s="98" t="str">
        <f t="shared" si="420"/>
        <v/>
      </c>
      <c r="CW134" s="98" t="str">
        <f t="shared" si="421"/>
        <v/>
      </c>
      <c r="CX134" s="98" t="str">
        <f t="shared" si="422"/>
        <v/>
      </c>
      <c r="CY134" s="98" t="str">
        <f t="shared" si="423"/>
        <v/>
      </c>
      <c r="CZ134" s="98" t="str">
        <f t="shared" si="424"/>
        <v/>
      </c>
      <c r="DA134" s="98" t="str">
        <f t="shared" si="425"/>
        <v/>
      </c>
      <c r="DB134" s="98" t="str">
        <f t="shared" si="426"/>
        <v/>
      </c>
      <c r="DC134" s="98" t="str">
        <f t="shared" si="427"/>
        <v/>
      </c>
      <c r="DD134" s="98" t="str">
        <f t="shared" si="428"/>
        <v/>
      </c>
      <c r="DE134" s="98" t="str">
        <f t="shared" si="429"/>
        <v/>
      </c>
      <c r="DF134" s="98" t="str">
        <f t="shared" si="430"/>
        <v/>
      </c>
      <c r="DG134" s="98" t="str">
        <f t="shared" si="431"/>
        <v/>
      </c>
      <c r="DH134" s="98" t="str">
        <f t="shared" si="432"/>
        <v/>
      </c>
      <c r="DI134" s="98" t="str">
        <f t="shared" si="433"/>
        <v/>
      </c>
      <c r="DJ134" s="98" t="str">
        <f t="shared" si="434"/>
        <v/>
      </c>
      <c r="DK134" s="98" t="str">
        <f t="shared" si="435"/>
        <v/>
      </c>
      <c r="DL134" s="98" t="str">
        <f t="shared" si="436"/>
        <v/>
      </c>
      <c r="DM134" s="98" t="str">
        <f t="shared" si="437"/>
        <v/>
      </c>
      <c r="DN134" s="98" t="str">
        <f t="shared" si="438"/>
        <v/>
      </c>
    </row>
    <row r="135" spans="1:118" ht="13.5" customHeight="1">
      <c r="A135" s="1397">
        <f t="shared" si="354"/>
        <v>126</v>
      </c>
      <c r="B135" s="1398"/>
      <c r="C135" s="1399"/>
      <c r="D135" s="1400"/>
      <c r="E135" s="1401"/>
      <c r="F135" s="427"/>
      <c r="G135" s="1395"/>
      <c r="H135" s="1396"/>
      <c r="I135" s="1395"/>
      <c r="J135" s="1396"/>
      <c r="K135" s="1399"/>
      <c r="L135" s="1401"/>
      <c r="M135" s="1399"/>
      <c r="N135" s="1401"/>
      <c r="O135" s="1406"/>
      <c r="P135" s="1407"/>
      <c r="Q135" s="1399"/>
      <c r="R135" s="1401"/>
      <c r="S135" s="1402"/>
      <c r="T135" s="1403"/>
      <c r="U135" s="1404" t="str">
        <f t="shared" si="718"/>
        <v/>
      </c>
      <c r="V135" s="1405"/>
      <c r="W135" s="1405"/>
      <c r="X135" s="1405"/>
      <c r="Y135" s="1405"/>
      <c r="Z135" s="1405"/>
      <c r="AA135" s="98" t="str">
        <f t="shared" si="0"/>
        <v/>
      </c>
      <c r="AB135" s="94" t="str">
        <f t="shared" si="355"/>
        <v/>
      </c>
      <c r="AC135" s="94" t="str">
        <f t="shared" si="356"/>
        <v/>
      </c>
      <c r="AD135" s="94" t="str">
        <f t="shared" si="357"/>
        <v/>
      </c>
      <c r="AE135" s="98" t="str">
        <f t="shared" si="353"/>
        <v>○</v>
      </c>
      <c r="AF135" s="98" t="str">
        <f t="shared" si="358"/>
        <v/>
      </c>
      <c r="AG135" s="98" t="str">
        <f t="shared" si="359"/>
        <v/>
      </c>
      <c r="AH135" s="98" t="str">
        <f t="shared" si="360"/>
        <v/>
      </c>
      <c r="AI135" s="98" t="str">
        <f t="shared" si="361"/>
        <v/>
      </c>
      <c r="AJ135" s="98" t="str">
        <f t="shared" si="362"/>
        <v/>
      </c>
      <c r="AK135" s="98" t="str">
        <f t="shared" si="363"/>
        <v/>
      </c>
      <c r="AL135" s="98" t="str">
        <f t="shared" si="364"/>
        <v/>
      </c>
      <c r="AM135" s="98" t="str">
        <f t="shared" si="365"/>
        <v/>
      </c>
      <c r="AN135" s="98" t="str">
        <f t="shared" si="366"/>
        <v/>
      </c>
      <c r="AO135" s="98" t="str">
        <f t="shared" si="367"/>
        <v/>
      </c>
      <c r="AP135" s="98" t="str">
        <f t="shared" si="368"/>
        <v/>
      </c>
      <c r="AQ135" s="98" t="str">
        <f t="shared" si="369"/>
        <v/>
      </c>
      <c r="AR135" s="98" t="str">
        <f t="shared" si="370"/>
        <v/>
      </c>
      <c r="AS135" s="98" t="str">
        <f t="shared" si="371"/>
        <v/>
      </c>
      <c r="AT135" s="98" t="str">
        <f t="shared" si="372"/>
        <v/>
      </c>
      <c r="AU135" s="98" t="str">
        <f t="shared" si="373"/>
        <v/>
      </c>
      <c r="AV135" s="98" t="str">
        <f t="shared" si="374"/>
        <v/>
      </c>
      <c r="AW135" s="98" t="str">
        <f t="shared" si="375"/>
        <v/>
      </c>
      <c r="AX135" s="98" t="str">
        <f t="shared" si="376"/>
        <v/>
      </c>
      <c r="AY135" s="98" t="str">
        <f t="shared" si="377"/>
        <v/>
      </c>
      <c r="AZ135" s="98" t="str">
        <f t="shared" si="378"/>
        <v/>
      </c>
      <c r="BA135" s="98" t="str">
        <f t="shared" si="379"/>
        <v/>
      </c>
      <c r="BB135" s="98" t="str">
        <f t="shared" si="380"/>
        <v/>
      </c>
      <c r="BC135" s="98" t="str">
        <f t="shared" si="381"/>
        <v/>
      </c>
      <c r="BD135" s="98" t="str">
        <f t="shared" si="382"/>
        <v/>
      </c>
      <c r="BE135" s="98" t="str">
        <f t="shared" si="383"/>
        <v/>
      </c>
      <c r="BF135" s="98" t="str">
        <f t="shared" si="384"/>
        <v/>
      </c>
      <c r="BG135" s="98" t="str">
        <f t="shared" si="385"/>
        <v/>
      </c>
      <c r="BH135" s="98" t="str">
        <f t="shared" si="386"/>
        <v/>
      </c>
      <c r="BI135" s="98" t="str">
        <f t="shared" si="387"/>
        <v/>
      </c>
      <c r="BJ135" s="98" t="str">
        <f t="shared" si="388"/>
        <v/>
      </c>
      <c r="BK135" s="98" t="str">
        <f t="shared" si="389"/>
        <v/>
      </c>
      <c r="BL135" s="98" t="str">
        <f t="shared" si="390"/>
        <v/>
      </c>
      <c r="BM135" s="98" t="str">
        <f t="shared" si="391"/>
        <v/>
      </c>
      <c r="BN135" s="98" t="str">
        <f t="shared" si="392"/>
        <v/>
      </c>
      <c r="BO135" s="98" t="str">
        <f t="shared" si="393"/>
        <v/>
      </c>
      <c r="BP135" s="98" t="str">
        <f t="shared" si="394"/>
        <v/>
      </c>
      <c r="BQ135" s="98" t="str">
        <f t="shared" si="395"/>
        <v/>
      </c>
      <c r="BR135" s="98" t="str">
        <f t="shared" si="396"/>
        <v/>
      </c>
      <c r="BS135" s="98" t="str">
        <f t="shared" si="397"/>
        <v/>
      </c>
      <c r="BT135" s="98" t="str">
        <f t="shared" si="398"/>
        <v/>
      </c>
      <c r="BU135" s="98" t="str">
        <f t="shared" si="399"/>
        <v/>
      </c>
      <c r="BV135" s="98" t="str">
        <f t="shared" si="400"/>
        <v/>
      </c>
      <c r="BW135" s="98" t="str">
        <f t="shared" si="401"/>
        <v/>
      </c>
      <c r="BX135" s="98" t="str">
        <f t="shared" si="402"/>
        <v/>
      </c>
      <c r="BY135" s="98" t="str">
        <f t="shared" si="403"/>
        <v/>
      </c>
      <c r="BZ135" s="98" t="str">
        <f t="shared" si="404"/>
        <v/>
      </c>
      <c r="CA135" s="98" t="str">
        <f t="shared" si="405"/>
        <v/>
      </c>
      <c r="CB135" s="98" t="str">
        <f t="shared" si="406"/>
        <v/>
      </c>
      <c r="CC135" s="98" t="str">
        <f t="shared" si="407"/>
        <v/>
      </c>
      <c r="CD135" s="98" t="str">
        <f t="shared" si="408"/>
        <v/>
      </c>
      <c r="CE135" s="98" t="str">
        <f t="shared" si="409"/>
        <v/>
      </c>
      <c r="CF135" s="98" t="str">
        <f t="shared" si="410"/>
        <v/>
      </c>
      <c r="CG135" s="98" t="str">
        <f t="shared" si="411"/>
        <v/>
      </c>
      <c r="CH135" s="98" t="str">
        <f t="shared" si="719"/>
        <v/>
      </c>
      <c r="CI135" s="98" t="str">
        <f t="shared" si="720"/>
        <v/>
      </c>
      <c r="CJ135" s="98" t="str">
        <f t="shared" si="721"/>
        <v/>
      </c>
      <c r="CK135" s="98" t="str">
        <f t="shared" si="722"/>
        <v/>
      </c>
      <c r="CL135" s="98" t="str">
        <f t="shared" si="723"/>
        <v/>
      </c>
      <c r="CM135" s="98" t="str">
        <f t="shared" si="724"/>
        <v/>
      </c>
      <c r="CN135" s="98" t="str">
        <f t="shared" si="412"/>
        <v/>
      </c>
      <c r="CO135" s="98" t="str">
        <f t="shared" si="413"/>
        <v/>
      </c>
      <c r="CP135" s="98" t="str">
        <f t="shared" si="414"/>
        <v/>
      </c>
      <c r="CQ135" s="98" t="str">
        <f t="shared" si="415"/>
        <v/>
      </c>
      <c r="CR135" s="98" t="str">
        <f t="shared" si="416"/>
        <v/>
      </c>
      <c r="CS135" s="98" t="str">
        <f t="shared" si="417"/>
        <v/>
      </c>
      <c r="CT135" s="98" t="str">
        <f t="shared" si="418"/>
        <v/>
      </c>
      <c r="CU135" s="98" t="str">
        <f t="shared" si="419"/>
        <v/>
      </c>
      <c r="CV135" s="98" t="str">
        <f t="shared" si="420"/>
        <v/>
      </c>
      <c r="CW135" s="98" t="str">
        <f t="shared" si="421"/>
        <v/>
      </c>
      <c r="CX135" s="98" t="str">
        <f t="shared" si="422"/>
        <v/>
      </c>
      <c r="CY135" s="98" t="str">
        <f t="shared" si="423"/>
        <v/>
      </c>
      <c r="CZ135" s="98" t="str">
        <f t="shared" si="424"/>
        <v/>
      </c>
      <c r="DA135" s="98" t="str">
        <f t="shared" si="425"/>
        <v/>
      </c>
      <c r="DB135" s="98" t="str">
        <f t="shared" si="426"/>
        <v/>
      </c>
      <c r="DC135" s="98" t="str">
        <f t="shared" si="427"/>
        <v/>
      </c>
      <c r="DD135" s="98" t="str">
        <f t="shared" si="428"/>
        <v/>
      </c>
      <c r="DE135" s="98" t="str">
        <f t="shared" si="429"/>
        <v/>
      </c>
      <c r="DF135" s="98" t="str">
        <f t="shared" si="430"/>
        <v/>
      </c>
      <c r="DG135" s="98" t="str">
        <f t="shared" si="431"/>
        <v/>
      </c>
      <c r="DH135" s="98" t="str">
        <f t="shared" si="432"/>
        <v/>
      </c>
      <c r="DI135" s="98" t="str">
        <f t="shared" si="433"/>
        <v/>
      </c>
      <c r="DJ135" s="98" t="str">
        <f t="shared" si="434"/>
        <v/>
      </c>
      <c r="DK135" s="98" t="str">
        <f t="shared" si="435"/>
        <v/>
      </c>
      <c r="DL135" s="98" t="str">
        <f t="shared" si="436"/>
        <v/>
      </c>
      <c r="DM135" s="98" t="str">
        <f t="shared" si="437"/>
        <v/>
      </c>
      <c r="DN135" s="98" t="str">
        <f t="shared" si="438"/>
        <v/>
      </c>
    </row>
    <row r="136" spans="1:118" customFormat="1" ht="13.5" customHeight="1">
      <c r="A136" s="1397">
        <f t="shared" si="354"/>
        <v>127</v>
      </c>
      <c r="B136" s="1398"/>
      <c r="C136" s="1399"/>
      <c r="D136" s="1400"/>
      <c r="E136" s="1401"/>
      <c r="F136" s="427"/>
      <c r="G136" s="1395"/>
      <c r="H136" s="1396"/>
      <c r="I136" s="1395"/>
      <c r="J136" s="1396"/>
      <c r="K136" s="1399"/>
      <c r="L136" s="1401"/>
      <c r="M136" s="1399"/>
      <c r="N136" s="1401"/>
      <c r="O136" s="1406"/>
      <c r="P136" s="1407"/>
      <c r="Q136" s="1399"/>
      <c r="R136" s="1401"/>
      <c r="S136" s="1402"/>
      <c r="T136" s="1403"/>
      <c r="U136" s="1404" t="str">
        <f t="shared" si="718"/>
        <v/>
      </c>
      <c r="V136" s="1405"/>
      <c r="W136" s="1405"/>
      <c r="X136" s="1405"/>
      <c r="Y136" s="1405"/>
      <c r="Z136" s="1405"/>
      <c r="AA136" s="98" t="str">
        <f t="shared" si="0"/>
        <v/>
      </c>
      <c r="AB136" s="94" t="str">
        <f t="shared" si="355"/>
        <v/>
      </c>
      <c r="AC136" s="94" t="str">
        <f t="shared" si="356"/>
        <v/>
      </c>
      <c r="AD136" s="94" t="str">
        <f t="shared" si="357"/>
        <v/>
      </c>
      <c r="AE136" s="98" t="str">
        <f t="shared" si="353"/>
        <v>○</v>
      </c>
      <c r="AF136" s="98" t="str">
        <f t="shared" si="358"/>
        <v/>
      </c>
      <c r="AG136" s="98" t="str">
        <f t="shared" si="359"/>
        <v/>
      </c>
      <c r="AH136" s="98" t="str">
        <f t="shared" si="360"/>
        <v/>
      </c>
      <c r="AI136" s="98" t="str">
        <f t="shared" si="361"/>
        <v/>
      </c>
      <c r="AJ136" s="98" t="str">
        <f t="shared" si="362"/>
        <v/>
      </c>
      <c r="AK136" s="98" t="str">
        <f t="shared" si="363"/>
        <v/>
      </c>
      <c r="AL136" s="98" t="str">
        <f t="shared" si="364"/>
        <v/>
      </c>
      <c r="AM136" s="98" t="str">
        <f t="shared" si="365"/>
        <v/>
      </c>
      <c r="AN136" s="98" t="str">
        <f t="shared" si="366"/>
        <v/>
      </c>
      <c r="AO136" s="98" t="str">
        <f t="shared" si="367"/>
        <v/>
      </c>
      <c r="AP136" s="98" t="str">
        <f t="shared" si="368"/>
        <v/>
      </c>
      <c r="AQ136" s="98" t="str">
        <f t="shared" si="369"/>
        <v/>
      </c>
      <c r="AR136" s="98" t="str">
        <f t="shared" si="370"/>
        <v/>
      </c>
      <c r="AS136" s="98" t="str">
        <f t="shared" si="371"/>
        <v/>
      </c>
      <c r="AT136" s="98" t="str">
        <f t="shared" si="372"/>
        <v/>
      </c>
      <c r="AU136" s="98" t="str">
        <f t="shared" si="373"/>
        <v/>
      </c>
      <c r="AV136" s="98" t="str">
        <f t="shared" si="374"/>
        <v/>
      </c>
      <c r="AW136" s="98" t="str">
        <f t="shared" si="375"/>
        <v/>
      </c>
      <c r="AX136" s="98" t="str">
        <f t="shared" si="376"/>
        <v/>
      </c>
      <c r="AY136" s="98" t="str">
        <f t="shared" si="377"/>
        <v/>
      </c>
      <c r="AZ136" s="98" t="str">
        <f t="shared" si="378"/>
        <v/>
      </c>
      <c r="BA136" s="98" t="str">
        <f t="shared" si="379"/>
        <v/>
      </c>
      <c r="BB136" s="98" t="str">
        <f t="shared" si="380"/>
        <v/>
      </c>
      <c r="BC136" s="98" t="str">
        <f t="shared" si="381"/>
        <v/>
      </c>
      <c r="BD136" s="98" t="str">
        <f t="shared" si="382"/>
        <v/>
      </c>
      <c r="BE136" s="98" t="str">
        <f t="shared" si="383"/>
        <v/>
      </c>
      <c r="BF136" s="98" t="str">
        <f t="shared" si="384"/>
        <v/>
      </c>
      <c r="BG136" s="98" t="str">
        <f t="shared" si="385"/>
        <v/>
      </c>
      <c r="BH136" s="98" t="str">
        <f t="shared" si="386"/>
        <v/>
      </c>
      <c r="BI136" s="98" t="str">
        <f t="shared" si="387"/>
        <v/>
      </c>
      <c r="BJ136" s="98" t="str">
        <f t="shared" si="388"/>
        <v/>
      </c>
      <c r="BK136" s="98" t="str">
        <f t="shared" si="389"/>
        <v/>
      </c>
      <c r="BL136" s="98" t="str">
        <f t="shared" si="390"/>
        <v/>
      </c>
      <c r="BM136" s="98" t="str">
        <f t="shared" si="391"/>
        <v/>
      </c>
      <c r="BN136" s="98" t="str">
        <f t="shared" si="392"/>
        <v/>
      </c>
      <c r="BO136" s="98" t="str">
        <f t="shared" si="393"/>
        <v/>
      </c>
      <c r="BP136" s="98" t="str">
        <f t="shared" si="394"/>
        <v/>
      </c>
      <c r="BQ136" s="98" t="str">
        <f t="shared" si="395"/>
        <v/>
      </c>
      <c r="BR136" s="98" t="str">
        <f t="shared" si="396"/>
        <v/>
      </c>
      <c r="BS136" s="98" t="str">
        <f t="shared" si="397"/>
        <v/>
      </c>
      <c r="BT136" s="98" t="str">
        <f t="shared" si="398"/>
        <v/>
      </c>
      <c r="BU136" s="98" t="str">
        <f t="shared" si="399"/>
        <v/>
      </c>
      <c r="BV136" s="98" t="str">
        <f t="shared" si="400"/>
        <v/>
      </c>
      <c r="BW136" s="98" t="str">
        <f t="shared" si="401"/>
        <v/>
      </c>
      <c r="BX136" s="98" t="str">
        <f t="shared" si="402"/>
        <v/>
      </c>
      <c r="BY136" s="98" t="str">
        <f t="shared" si="403"/>
        <v/>
      </c>
      <c r="BZ136" s="98" t="str">
        <f t="shared" si="404"/>
        <v/>
      </c>
      <c r="CA136" s="98" t="str">
        <f t="shared" si="405"/>
        <v/>
      </c>
      <c r="CB136" s="98" t="str">
        <f t="shared" si="406"/>
        <v/>
      </c>
      <c r="CC136" s="98" t="str">
        <f t="shared" si="407"/>
        <v/>
      </c>
      <c r="CD136" s="98" t="str">
        <f t="shared" si="408"/>
        <v/>
      </c>
      <c r="CE136" s="98" t="str">
        <f t="shared" si="409"/>
        <v/>
      </c>
      <c r="CF136" s="98" t="str">
        <f t="shared" si="410"/>
        <v/>
      </c>
      <c r="CG136" s="98" t="str">
        <f t="shared" si="411"/>
        <v/>
      </c>
      <c r="CH136" s="98" t="str">
        <f t="shared" si="719"/>
        <v/>
      </c>
      <c r="CI136" s="98" t="str">
        <f t="shared" si="720"/>
        <v/>
      </c>
      <c r="CJ136" s="98" t="str">
        <f t="shared" si="721"/>
        <v/>
      </c>
      <c r="CK136" s="98" t="str">
        <f t="shared" si="722"/>
        <v/>
      </c>
      <c r="CL136" s="98" t="str">
        <f t="shared" si="723"/>
        <v/>
      </c>
      <c r="CM136" s="98" t="str">
        <f t="shared" si="724"/>
        <v/>
      </c>
      <c r="CN136" s="98" t="str">
        <f t="shared" si="412"/>
        <v/>
      </c>
      <c r="CO136" s="98" t="str">
        <f t="shared" si="413"/>
        <v/>
      </c>
      <c r="CP136" s="98" t="str">
        <f t="shared" si="414"/>
        <v/>
      </c>
      <c r="CQ136" s="98" t="str">
        <f t="shared" si="415"/>
        <v/>
      </c>
      <c r="CR136" s="98" t="str">
        <f t="shared" si="416"/>
        <v/>
      </c>
      <c r="CS136" s="98" t="str">
        <f t="shared" si="417"/>
        <v/>
      </c>
      <c r="CT136" s="98" t="str">
        <f t="shared" si="418"/>
        <v/>
      </c>
      <c r="CU136" s="98" t="str">
        <f t="shared" si="419"/>
        <v/>
      </c>
      <c r="CV136" s="98" t="str">
        <f t="shared" si="420"/>
        <v/>
      </c>
      <c r="CW136" s="98" t="str">
        <f t="shared" si="421"/>
        <v/>
      </c>
      <c r="CX136" s="98" t="str">
        <f t="shared" si="422"/>
        <v/>
      </c>
      <c r="CY136" s="98" t="str">
        <f t="shared" si="423"/>
        <v/>
      </c>
      <c r="CZ136" s="98" t="str">
        <f t="shared" si="424"/>
        <v/>
      </c>
      <c r="DA136" s="98" t="str">
        <f t="shared" si="425"/>
        <v/>
      </c>
      <c r="DB136" s="98" t="str">
        <f t="shared" si="426"/>
        <v/>
      </c>
      <c r="DC136" s="98" t="str">
        <f t="shared" si="427"/>
        <v/>
      </c>
      <c r="DD136" s="98" t="str">
        <f t="shared" si="428"/>
        <v/>
      </c>
      <c r="DE136" s="98" t="str">
        <f t="shared" si="429"/>
        <v/>
      </c>
      <c r="DF136" s="98" t="str">
        <f t="shared" si="430"/>
        <v/>
      </c>
      <c r="DG136" s="98" t="str">
        <f t="shared" si="431"/>
        <v/>
      </c>
      <c r="DH136" s="98" t="str">
        <f t="shared" si="432"/>
        <v/>
      </c>
      <c r="DI136" s="98" t="str">
        <f t="shared" si="433"/>
        <v/>
      </c>
      <c r="DJ136" s="98" t="str">
        <f t="shared" si="434"/>
        <v/>
      </c>
      <c r="DK136" s="98" t="str">
        <f t="shared" si="435"/>
        <v/>
      </c>
      <c r="DL136" s="98" t="str">
        <f t="shared" si="436"/>
        <v/>
      </c>
      <c r="DM136" s="98" t="str">
        <f t="shared" si="437"/>
        <v/>
      </c>
      <c r="DN136" s="98" t="str">
        <f t="shared" si="438"/>
        <v/>
      </c>
    </row>
    <row r="137" spans="1:118" customFormat="1" ht="13.5" customHeight="1">
      <c r="A137" s="1397">
        <f t="shared" si="354"/>
        <v>128</v>
      </c>
      <c r="B137" s="1398"/>
      <c r="C137" s="1399"/>
      <c r="D137" s="1400"/>
      <c r="E137" s="1401"/>
      <c r="F137" s="427"/>
      <c r="G137" s="1395"/>
      <c r="H137" s="1396"/>
      <c r="I137" s="1395"/>
      <c r="J137" s="1396"/>
      <c r="K137" s="1399"/>
      <c r="L137" s="1401"/>
      <c r="M137" s="1399"/>
      <c r="N137" s="1401"/>
      <c r="O137" s="1406"/>
      <c r="P137" s="1407"/>
      <c r="Q137" s="1399"/>
      <c r="R137" s="1401"/>
      <c r="S137" s="1402"/>
      <c r="T137" s="1403"/>
      <c r="U137" s="1404" t="str">
        <f t="shared" si="718"/>
        <v/>
      </c>
      <c r="V137" s="1405"/>
      <c r="W137" s="1405"/>
      <c r="X137" s="1405"/>
      <c r="Y137" s="1405"/>
      <c r="Z137" s="1405"/>
      <c r="AA137" s="98" t="str">
        <f t="shared" si="0"/>
        <v/>
      </c>
      <c r="AB137" s="94" t="str">
        <f t="shared" si="355"/>
        <v/>
      </c>
      <c r="AC137" s="94" t="str">
        <f t="shared" si="356"/>
        <v/>
      </c>
      <c r="AD137" s="94" t="str">
        <f t="shared" si="357"/>
        <v/>
      </c>
      <c r="AE137" s="98" t="str">
        <f t="shared" si="353"/>
        <v>○</v>
      </c>
      <c r="AF137" s="98" t="str">
        <f t="shared" si="358"/>
        <v/>
      </c>
      <c r="AG137" s="98" t="str">
        <f t="shared" si="359"/>
        <v/>
      </c>
      <c r="AH137" s="98" t="str">
        <f t="shared" si="360"/>
        <v/>
      </c>
      <c r="AI137" s="98" t="str">
        <f t="shared" si="361"/>
        <v/>
      </c>
      <c r="AJ137" s="98" t="str">
        <f t="shared" si="362"/>
        <v/>
      </c>
      <c r="AK137" s="98" t="str">
        <f t="shared" si="363"/>
        <v/>
      </c>
      <c r="AL137" s="98" t="str">
        <f t="shared" si="364"/>
        <v/>
      </c>
      <c r="AM137" s="98" t="str">
        <f t="shared" si="365"/>
        <v/>
      </c>
      <c r="AN137" s="98" t="str">
        <f t="shared" si="366"/>
        <v/>
      </c>
      <c r="AO137" s="98" t="str">
        <f t="shared" si="367"/>
        <v/>
      </c>
      <c r="AP137" s="98" t="str">
        <f t="shared" si="368"/>
        <v/>
      </c>
      <c r="AQ137" s="98" t="str">
        <f t="shared" si="369"/>
        <v/>
      </c>
      <c r="AR137" s="98" t="str">
        <f t="shared" si="370"/>
        <v/>
      </c>
      <c r="AS137" s="98" t="str">
        <f t="shared" si="371"/>
        <v/>
      </c>
      <c r="AT137" s="98" t="str">
        <f t="shared" si="372"/>
        <v/>
      </c>
      <c r="AU137" s="98" t="str">
        <f t="shared" si="373"/>
        <v/>
      </c>
      <c r="AV137" s="98" t="str">
        <f t="shared" si="374"/>
        <v/>
      </c>
      <c r="AW137" s="98" t="str">
        <f t="shared" si="375"/>
        <v/>
      </c>
      <c r="AX137" s="98" t="str">
        <f t="shared" si="376"/>
        <v/>
      </c>
      <c r="AY137" s="98" t="str">
        <f t="shared" si="377"/>
        <v/>
      </c>
      <c r="AZ137" s="98" t="str">
        <f t="shared" si="378"/>
        <v/>
      </c>
      <c r="BA137" s="98" t="str">
        <f t="shared" si="379"/>
        <v/>
      </c>
      <c r="BB137" s="98" t="str">
        <f t="shared" si="380"/>
        <v/>
      </c>
      <c r="BC137" s="98" t="str">
        <f t="shared" si="381"/>
        <v/>
      </c>
      <c r="BD137" s="98" t="str">
        <f t="shared" si="382"/>
        <v/>
      </c>
      <c r="BE137" s="98" t="str">
        <f t="shared" si="383"/>
        <v/>
      </c>
      <c r="BF137" s="98" t="str">
        <f t="shared" si="384"/>
        <v/>
      </c>
      <c r="BG137" s="98" t="str">
        <f t="shared" si="385"/>
        <v/>
      </c>
      <c r="BH137" s="98" t="str">
        <f t="shared" si="386"/>
        <v/>
      </c>
      <c r="BI137" s="98" t="str">
        <f t="shared" si="387"/>
        <v/>
      </c>
      <c r="BJ137" s="98" t="str">
        <f t="shared" si="388"/>
        <v/>
      </c>
      <c r="BK137" s="98" t="str">
        <f t="shared" si="389"/>
        <v/>
      </c>
      <c r="BL137" s="98" t="str">
        <f t="shared" si="390"/>
        <v/>
      </c>
      <c r="BM137" s="98" t="str">
        <f t="shared" si="391"/>
        <v/>
      </c>
      <c r="BN137" s="98" t="str">
        <f t="shared" si="392"/>
        <v/>
      </c>
      <c r="BO137" s="98" t="str">
        <f t="shared" si="393"/>
        <v/>
      </c>
      <c r="BP137" s="98" t="str">
        <f t="shared" si="394"/>
        <v/>
      </c>
      <c r="BQ137" s="98" t="str">
        <f t="shared" si="395"/>
        <v/>
      </c>
      <c r="BR137" s="98" t="str">
        <f t="shared" si="396"/>
        <v/>
      </c>
      <c r="BS137" s="98" t="str">
        <f t="shared" si="397"/>
        <v/>
      </c>
      <c r="BT137" s="98" t="str">
        <f t="shared" si="398"/>
        <v/>
      </c>
      <c r="BU137" s="98" t="str">
        <f t="shared" si="399"/>
        <v/>
      </c>
      <c r="BV137" s="98" t="str">
        <f t="shared" si="400"/>
        <v/>
      </c>
      <c r="BW137" s="98" t="str">
        <f t="shared" si="401"/>
        <v/>
      </c>
      <c r="BX137" s="98" t="str">
        <f t="shared" si="402"/>
        <v/>
      </c>
      <c r="BY137" s="98" t="str">
        <f t="shared" si="403"/>
        <v/>
      </c>
      <c r="BZ137" s="98" t="str">
        <f t="shared" si="404"/>
        <v/>
      </c>
      <c r="CA137" s="98" t="str">
        <f t="shared" si="405"/>
        <v/>
      </c>
      <c r="CB137" s="98" t="str">
        <f t="shared" si="406"/>
        <v/>
      </c>
      <c r="CC137" s="98" t="str">
        <f t="shared" si="407"/>
        <v/>
      </c>
      <c r="CD137" s="98" t="str">
        <f t="shared" si="408"/>
        <v/>
      </c>
      <c r="CE137" s="98" t="str">
        <f t="shared" si="409"/>
        <v/>
      </c>
      <c r="CF137" s="98" t="str">
        <f t="shared" si="410"/>
        <v/>
      </c>
      <c r="CG137" s="98" t="str">
        <f t="shared" si="411"/>
        <v/>
      </c>
      <c r="CH137" s="98" t="str">
        <f t="shared" si="719"/>
        <v/>
      </c>
      <c r="CI137" s="98" t="str">
        <f t="shared" si="720"/>
        <v/>
      </c>
      <c r="CJ137" s="98" t="str">
        <f t="shared" si="721"/>
        <v/>
      </c>
      <c r="CK137" s="98" t="str">
        <f t="shared" si="722"/>
        <v/>
      </c>
      <c r="CL137" s="98" t="str">
        <f t="shared" si="723"/>
        <v/>
      </c>
      <c r="CM137" s="98" t="str">
        <f t="shared" si="724"/>
        <v/>
      </c>
      <c r="CN137" s="98" t="str">
        <f t="shared" si="412"/>
        <v/>
      </c>
      <c r="CO137" s="98" t="str">
        <f t="shared" si="413"/>
        <v/>
      </c>
      <c r="CP137" s="98" t="str">
        <f t="shared" si="414"/>
        <v/>
      </c>
      <c r="CQ137" s="98" t="str">
        <f t="shared" si="415"/>
        <v/>
      </c>
      <c r="CR137" s="98" t="str">
        <f t="shared" si="416"/>
        <v/>
      </c>
      <c r="CS137" s="98" t="str">
        <f t="shared" si="417"/>
        <v/>
      </c>
      <c r="CT137" s="98" t="str">
        <f t="shared" si="418"/>
        <v/>
      </c>
      <c r="CU137" s="98" t="str">
        <f t="shared" si="419"/>
        <v/>
      </c>
      <c r="CV137" s="98" t="str">
        <f t="shared" si="420"/>
        <v/>
      </c>
      <c r="CW137" s="98" t="str">
        <f t="shared" si="421"/>
        <v/>
      </c>
      <c r="CX137" s="98" t="str">
        <f t="shared" si="422"/>
        <v/>
      </c>
      <c r="CY137" s="98" t="str">
        <f t="shared" si="423"/>
        <v/>
      </c>
      <c r="CZ137" s="98" t="str">
        <f t="shared" si="424"/>
        <v/>
      </c>
      <c r="DA137" s="98" t="str">
        <f t="shared" si="425"/>
        <v/>
      </c>
      <c r="DB137" s="98" t="str">
        <f t="shared" si="426"/>
        <v/>
      </c>
      <c r="DC137" s="98" t="str">
        <f t="shared" si="427"/>
        <v/>
      </c>
      <c r="DD137" s="98" t="str">
        <f t="shared" si="428"/>
        <v/>
      </c>
      <c r="DE137" s="98" t="str">
        <f t="shared" si="429"/>
        <v/>
      </c>
      <c r="DF137" s="98" t="str">
        <f t="shared" si="430"/>
        <v/>
      </c>
      <c r="DG137" s="98" t="str">
        <f t="shared" si="431"/>
        <v/>
      </c>
      <c r="DH137" s="98" t="str">
        <f t="shared" si="432"/>
        <v/>
      </c>
      <c r="DI137" s="98" t="str">
        <f t="shared" si="433"/>
        <v/>
      </c>
      <c r="DJ137" s="98" t="str">
        <f t="shared" si="434"/>
        <v/>
      </c>
      <c r="DK137" s="98" t="str">
        <f t="shared" si="435"/>
        <v/>
      </c>
      <c r="DL137" s="98" t="str">
        <f t="shared" si="436"/>
        <v/>
      </c>
      <c r="DM137" s="98" t="str">
        <f t="shared" si="437"/>
        <v/>
      </c>
      <c r="DN137" s="98" t="str">
        <f t="shared" si="438"/>
        <v/>
      </c>
    </row>
    <row r="138" spans="1:118" ht="13.5" customHeight="1">
      <c r="A138" s="1397">
        <f t="shared" si="354"/>
        <v>129</v>
      </c>
      <c r="B138" s="1398"/>
      <c r="C138" s="1399"/>
      <c r="D138" s="1400"/>
      <c r="E138" s="1401"/>
      <c r="F138" s="427"/>
      <c r="G138" s="1395"/>
      <c r="H138" s="1396"/>
      <c r="I138" s="1395"/>
      <c r="J138" s="1396"/>
      <c r="K138" s="1399"/>
      <c r="L138" s="1401"/>
      <c r="M138" s="1399"/>
      <c r="N138" s="1401"/>
      <c r="O138" s="1406"/>
      <c r="P138" s="1407"/>
      <c r="Q138" s="1399"/>
      <c r="R138" s="1401"/>
      <c r="S138" s="1402"/>
      <c r="T138" s="1403"/>
      <c r="U138" s="1404" t="str">
        <f t="shared" si="718"/>
        <v/>
      </c>
      <c r="V138" s="1405"/>
      <c r="W138" s="1405"/>
      <c r="X138" s="1405"/>
      <c r="Y138" s="1405"/>
      <c r="Z138" s="1405"/>
      <c r="AA138" s="98" t="str">
        <f t="shared" si="0"/>
        <v/>
      </c>
      <c r="AB138" s="94" t="str">
        <f t="shared" si="355"/>
        <v/>
      </c>
      <c r="AC138" s="94" t="str">
        <f t="shared" si="356"/>
        <v/>
      </c>
      <c r="AD138" s="94" t="str">
        <f t="shared" si="357"/>
        <v/>
      </c>
      <c r="AE138" s="98" t="str">
        <f t="shared" si="353"/>
        <v>○</v>
      </c>
      <c r="AF138" s="98" t="str">
        <f t="shared" si="358"/>
        <v/>
      </c>
      <c r="AG138" s="98" t="str">
        <f t="shared" si="359"/>
        <v/>
      </c>
      <c r="AH138" s="98" t="str">
        <f t="shared" si="360"/>
        <v/>
      </c>
      <c r="AI138" s="98" t="str">
        <f t="shared" si="361"/>
        <v/>
      </c>
      <c r="AJ138" s="98" t="str">
        <f t="shared" si="362"/>
        <v/>
      </c>
      <c r="AK138" s="98" t="str">
        <f t="shared" si="363"/>
        <v/>
      </c>
      <c r="AL138" s="98" t="str">
        <f t="shared" si="364"/>
        <v/>
      </c>
      <c r="AM138" s="98" t="str">
        <f t="shared" si="365"/>
        <v/>
      </c>
      <c r="AN138" s="98" t="str">
        <f t="shared" si="366"/>
        <v/>
      </c>
      <c r="AO138" s="98" t="str">
        <f t="shared" si="367"/>
        <v/>
      </c>
      <c r="AP138" s="98" t="str">
        <f t="shared" si="368"/>
        <v/>
      </c>
      <c r="AQ138" s="98" t="str">
        <f t="shared" si="369"/>
        <v/>
      </c>
      <c r="AR138" s="98" t="str">
        <f t="shared" si="370"/>
        <v/>
      </c>
      <c r="AS138" s="98" t="str">
        <f t="shared" si="371"/>
        <v/>
      </c>
      <c r="AT138" s="98" t="str">
        <f t="shared" si="372"/>
        <v/>
      </c>
      <c r="AU138" s="98" t="str">
        <f t="shared" si="373"/>
        <v/>
      </c>
      <c r="AV138" s="98" t="str">
        <f t="shared" si="374"/>
        <v/>
      </c>
      <c r="AW138" s="98" t="str">
        <f t="shared" si="375"/>
        <v/>
      </c>
      <c r="AX138" s="98" t="str">
        <f t="shared" si="376"/>
        <v/>
      </c>
      <c r="AY138" s="98" t="str">
        <f t="shared" si="377"/>
        <v/>
      </c>
      <c r="AZ138" s="98" t="str">
        <f t="shared" si="378"/>
        <v/>
      </c>
      <c r="BA138" s="98" t="str">
        <f t="shared" si="379"/>
        <v/>
      </c>
      <c r="BB138" s="98" t="str">
        <f t="shared" si="380"/>
        <v/>
      </c>
      <c r="BC138" s="98" t="str">
        <f t="shared" si="381"/>
        <v/>
      </c>
      <c r="BD138" s="98" t="str">
        <f t="shared" si="382"/>
        <v/>
      </c>
      <c r="BE138" s="98" t="str">
        <f t="shared" si="383"/>
        <v/>
      </c>
      <c r="BF138" s="98" t="str">
        <f t="shared" si="384"/>
        <v/>
      </c>
      <c r="BG138" s="98" t="str">
        <f t="shared" si="385"/>
        <v/>
      </c>
      <c r="BH138" s="98" t="str">
        <f t="shared" si="386"/>
        <v/>
      </c>
      <c r="BI138" s="98" t="str">
        <f t="shared" si="387"/>
        <v/>
      </c>
      <c r="BJ138" s="98" t="str">
        <f t="shared" si="388"/>
        <v/>
      </c>
      <c r="BK138" s="98" t="str">
        <f t="shared" si="389"/>
        <v/>
      </c>
      <c r="BL138" s="98" t="str">
        <f t="shared" si="390"/>
        <v/>
      </c>
      <c r="BM138" s="98" t="str">
        <f t="shared" si="391"/>
        <v/>
      </c>
      <c r="BN138" s="98" t="str">
        <f t="shared" si="392"/>
        <v/>
      </c>
      <c r="BO138" s="98" t="str">
        <f t="shared" si="393"/>
        <v/>
      </c>
      <c r="BP138" s="98" t="str">
        <f t="shared" si="394"/>
        <v/>
      </c>
      <c r="BQ138" s="98" t="str">
        <f t="shared" si="395"/>
        <v/>
      </c>
      <c r="BR138" s="98" t="str">
        <f t="shared" si="396"/>
        <v/>
      </c>
      <c r="BS138" s="98" t="str">
        <f t="shared" si="397"/>
        <v/>
      </c>
      <c r="BT138" s="98" t="str">
        <f t="shared" si="398"/>
        <v/>
      </c>
      <c r="BU138" s="98" t="str">
        <f t="shared" si="399"/>
        <v/>
      </c>
      <c r="BV138" s="98" t="str">
        <f t="shared" si="400"/>
        <v/>
      </c>
      <c r="BW138" s="98" t="str">
        <f t="shared" si="401"/>
        <v/>
      </c>
      <c r="BX138" s="98" t="str">
        <f t="shared" si="402"/>
        <v/>
      </c>
      <c r="BY138" s="98" t="str">
        <f t="shared" si="403"/>
        <v/>
      </c>
      <c r="BZ138" s="98" t="str">
        <f t="shared" si="404"/>
        <v/>
      </c>
      <c r="CA138" s="98" t="str">
        <f t="shared" si="405"/>
        <v/>
      </c>
      <c r="CB138" s="98" t="str">
        <f t="shared" si="406"/>
        <v/>
      </c>
      <c r="CC138" s="98" t="str">
        <f t="shared" si="407"/>
        <v/>
      </c>
      <c r="CD138" s="98" t="str">
        <f t="shared" si="408"/>
        <v/>
      </c>
      <c r="CE138" s="98" t="str">
        <f t="shared" si="409"/>
        <v/>
      </c>
      <c r="CF138" s="98" t="str">
        <f t="shared" si="410"/>
        <v/>
      </c>
      <c r="CG138" s="98" t="str">
        <f t="shared" si="411"/>
        <v/>
      </c>
      <c r="CH138" s="98" t="str">
        <f t="shared" si="719"/>
        <v/>
      </c>
      <c r="CI138" s="98" t="str">
        <f t="shared" si="720"/>
        <v/>
      </c>
      <c r="CJ138" s="98" t="str">
        <f t="shared" si="721"/>
        <v/>
      </c>
      <c r="CK138" s="98" t="str">
        <f t="shared" si="722"/>
        <v/>
      </c>
      <c r="CL138" s="98" t="str">
        <f t="shared" si="723"/>
        <v/>
      </c>
      <c r="CM138" s="98" t="str">
        <f t="shared" si="724"/>
        <v/>
      </c>
      <c r="CN138" s="98" t="str">
        <f t="shared" si="412"/>
        <v/>
      </c>
      <c r="CO138" s="98" t="str">
        <f t="shared" si="413"/>
        <v/>
      </c>
      <c r="CP138" s="98" t="str">
        <f t="shared" si="414"/>
        <v/>
      </c>
      <c r="CQ138" s="98" t="str">
        <f t="shared" si="415"/>
        <v/>
      </c>
      <c r="CR138" s="98" t="str">
        <f t="shared" si="416"/>
        <v/>
      </c>
      <c r="CS138" s="98" t="str">
        <f t="shared" si="417"/>
        <v/>
      </c>
      <c r="CT138" s="98" t="str">
        <f t="shared" si="418"/>
        <v/>
      </c>
      <c r="CU138" s="98" t="str">
        <f t="shared" si="419"/>
        <v/>
      </c>
      <c r="CV138" s="98" t="str">
        <f t="shared" si="420"/>
        <v/>
      </c>
      <c r="CW138" s="98" t="str">
        <f t="shared" si="421"/>
        <v/>
      </c>
      <c r="CX138" s="98" t="str">
        <f t="shared" si="422"/>
        <v/>
      </c>
      <c r="CY138" s="98" t="str">
        <f t="shared" si="423"/>
        <v/>
      </c>
      <c r="CZ138" s="98" t="str">
        <f t="shared" si="424"/>
        <v/>
      </c>
      <c r="DA138" s="98" t="str">
        <f t="shared" si="425"/>
        <v/>
      </c>
      <c r="DB138" s="98" t="str">
        <f t="shared" si="426"/>
        <v/>
      </c>
      <c r="DC138" s="98" t="str">
        <f t="shared" si="427"/>
        <v/>
      </c>
      <c r="DD138" s="98" t="str">
        <f t="shared" si="428"/>
        <v/>
      </c>
      <c r="DE138" s="98" t="str">
        <f t="shared" si="429"/>
        <v/>
      </c>
      <c r="DF138" s="98" t="str">
        <f t="shared" si="430"/>
        <v/>
      </c>
      <c r="DG138" s="98" t="str">
        <f t="shared" si="431"/>
        <v/>
      </c>
      <c r="DH138" s="98" t="str">
        <f t="shared" si="432"/>
        <v/>
      </c>
      <c r="DI138" s="98" t="str">
        <f t="shared" si="433"/>
        <v/>
      </c>
      <c r="DJ138" s="98" t="str">
        <f t="shared" si="434"/>
        <v/>
      </c>
      <c r="DK138" s="98" t="str">
        <f t="shared" si="435"/>
        <v/>
      </c>
      <c r="DL138" s="98" t="str">
        <f t="shared" si="436"/>
        <v/>
      </c>
      <c r="DM138" s="98" t="str">
        <f t="shared" si="437"/>
        <v/>
      </c>
      <c r="DN138" s="98" t="str">
        <f t="shared" si="438"/>
        <v/>
      </c>
    </row>
    <row r="139" spans="1:118" ht="13.5" customHeight="1">
      <c r="A139" s="1397">
        <f t="shared" si="354"/>
        <v>130</v>
      </c>
      <c r="B139" s="1398"/>
      <c r="C139" s="1399"/>
      <c r="D139" s="1400"/>
      <c r="E139" s="1401"/>
      <c r="F139" s="427"/>
      <c r="G139" s="1395"/>
      <c r="H139" s="1396"/>
      <c r="I139" s="1395"/>
      <c r="J139" s="1396"/>
      <c r="K139" s="1399"/>
      <c r="L139" s="1401"/>
      <c r="M139" s="1399"/>
      <c r="N139" s="1401"/>
      <c r="O139" s="1406"/>
      <c r="P139" s="1407"/>
      <c r="Q139" s="1399"/>
      <c r="R139" s="1401"/>
      <c r="S139" s="1402"/>
      <c r="T139" s="1403"/>
      <c r="U139" s="1404" t="str">
        <f t="shared" si="718"/>
        <v/>
      </c>
      <c r="V139" s="1405"/>
      <c r="W139" s="1405"/>
      <c r="X139" s="1405"/>
      <c r="Y139" s="1405"/>
      <c r="Z139" s="1405"/>
      <c r="AA139" s="98" t="str">
        <f t="shared" si="0"/>
        <v/>
      </c>
      <c r="AB139" s="94" t="str">
        <f t="shared" si="355"/>
        <v/>
      </c>
      <c r="AC139" s="94" t="str">
        <f t="shared" si="356"/>
        <v/>
      </c>
      <c r="AD139" s="94" t="str">
        <f t="shared" si="357"/>
        <v/>
      </c>
      <c r="AE139" s="98" t="str">
        <f t="shared" ref="AE139" si="725">IF(OR(K139="○",M139="○"),"","○")</f>
        <v>○</v>
      </c>
      <c r="AF139" s="98" t="str">
        <f t="shared" si="358"/>
        <v/>
      </c>
      <c r="AG139" s="98" t="str">
        <f t="shared" si="359"/>
        <v/>
      </c>
      <c r="AH139" s="98" t="str">
        <f t="shared" si="360"/>
        <v/>
      </c>
      <c r="AI139" s="98" t="str">
        <f t="shared" si="361"/>
        <v/>
      </c>
      <c r="AJ139" s="98" t="str">
        <f t="shared" si="362"/>
        <v/>
      </c>
      <c r="AK139" s="98" t="str">
        <f t="shared" si="363"/>
        <v/>
      </c>
      <c r="AL139" s="98" t="str">
        <f t="shared" si="364"/>
        <v/>
      </c>
      <c r="AM139" s="98" t="str">
        <f t="shared" si="365"/>
        <v/>
      </c>
      <c r="AN139" s="98" t="str">
        <f t="shared" si="366"/>
        <v/>
      </c>
      <c r="AO139" s="98" t="str">
        <f t="shared" si="367"/>
        <v/>
      </c>
      <c r="AP139" s="98" t="str">
        <f t="shared" si="368"/>
        <v/>
      </c>
      <c r="AQ139" s="98" t="str">
        <f t="shared" si="369"/>
        <v/>
      </c>
      <c r="AR139" s="98" t="str">
        <f t="shared" si="370"/>
        <v/>
      </c>
      <c r="AS139" s="98" t="str">
        <f t="shared" si="371"/>
        <v/>
      </c>
      <c r="AT139" s="98" t="str">
        <f t="shared" si="372"/>
        <v/>
      </c>
      <c r="AU139" s="98" t="str">
        <f t="shared" si="373"/>
        <v/>
      </c>
      <c r="AV139" s="98" t="str">
        <f t="shared" si="374"/>
        <v/>
      </c>
      <c r="AW139" s="98" t="str">
        <f t="shared" si="375"/>
        <v/>
      </c>
      <c r="AX139" s="98" t="str">
        <f t="shared" si="376"/>
        <v/>
      </c>
      <c r="AY139" s="98" t="str">
        <f t="shared" si="377"/>
        <v/>
      </c>
      <c r="AZ139" s="98" t="str">
        <f t="shared" si="378"/>
        <v/>
      </c>
      <c r="BA139" s="98" t="str">
        <f t="shared" si="379"/>
        <v/>
      </c>
      <c r="BB139" s="98" t="str">
        <f t="shared" si="380"/>
        <v/>
      </c>
      <c r="BC139" s="98" t="str">
        <f t="shared" si="381"/>
        <v/>
      </c>
      <c r="BD139" s="98" t="str">
        <f t="shared" si="382"/>
        <v/>
      </c>
      <c r="BE139" s="98" t="str">
        <f t="shared" si="383"/>
        <v/>
      </c>
      <c r="BF139" s="98" t="str">
        <f t="shared" si="384"/>
        <v/>
      </c>
      <c r="BG139" s="98" t="str">
        <f t="shared" si="385"/>
        <v/>
      </c>
      <c r="BH139" s="98" t="str">
        <f t="shared" si="386"/>
        <v/>
      </c>
      <c r="BI139" s="98" t="str">
        <f t="shared" si="387"/>
        <v/>
      </c>
      <c r="BJ139" s="98" t="str">
        <f t="shared" si="388"/>
        <v/>
      </c>
      <c r="BK139" s="98" t="str">
        <f t="shared" si="389"/>
        <v/>
      </c>
      <c r="BL139" s="98" t="str">
        <f t="shared" si="390"/>
        <v/>
      </c>
      <c r="BM139" s="98" t="str">
        <f t="shared" si="391"/>
        <v/>
      </c>
      <c r="BN139" s="98" t="str">
        <f t="shared" si="392"/>
        <v/>
      </c>
      <c r="BO139" s="98" t="str">
        <f t="shared" si="393"/>
        <v/>
      </c>
      <c r="BP139" s="98" t="str">
        <f t="shared" si="394"/>
        <v/>
      </c>
      <c r="BQ139" s="98" t="str">
        <f t="shared" si="395"/>
        <v/>
      </c>
      <c r="BR139" s="98" t="str">
        <f t="shared" si="396"/>
        <v/>
      </c>
      <c r="BS139" s="98" t="str">
        <f t="shared" si="397"/>
        <v/>
      </c>
      <c r="BT139" s="98" t="str">
        <f t="shared" si="398"/>
        <v/>
      </c>
      <c r="BU139" s="98" t="str">
        <f t="shared" si="399"/>
        <v/>
      </c>
      <c r="BV139" s="98" t="str">
        <f t="shared" si="400"/>
        <v/>
      </c>
      <c r="BW139" s="98" t="str">
        <f t="shared" si="401"/>
        <v/>
      </c>
      <c r="BX139" s="98" t="str">
        <f t="shared" si="402"/>
        <v/>
      </c>
      <c r="BY139" s="98" t="str">
        <f t="shared" si="403"/>
        <v/>
      </c>
      <c r="BZ139" s="98" t="str">
        <f t="shared" si="404"/>
        <v/>
      </c>
      <c r="CA139" s="98" t="str">
        <f t="shared" si="405"/>
        <v/>
      </c>
      <c r="CB139" s="98" t="str">
        <f t="shared" si="406"/>
        <v/>
      </c>
      <c r="CC139" s="98" t="str">
        <f t="shared" si="407"/>
        <v/>
      </c>
      <c r="CD139" s="98" t="str">
        <f t="shared" si="408"/>
        <v/>
      </c>
      <c r="CE139" s="98" t="str">
        <f t="shared" si="409"/>
        <v/>
      </c>
      <c r="CF139" s="98" t="str">
        <f t="shared" si="410"/>
        <v/>
      </c>
      <c r="CG139" s="98" t="str">
        <f t="shared" si="411"/>
        <v/>
      </c>
      <c r="CH139" s="98" t="str">
        <f t="shared" si="719"/>
        <v/>
      </c>
      <c r="CI139" s="98" t="str">
        <f t="shared" si="720"/>
        <v/>
      </c>
      <c r="CJ139" s="98" t="str">
        <f t="shared" si="721"/>
        <v/>
      </c>
      <c r="CK139" s="98" t="str">
        <f t="shared" si="722"/>
        <v/>
      </c>
      <c r="CL139" s="98" t="str">
        <f t="shared" si="723"/>
        <v/>
      </c>
      <c r="CM139" s="98" t="str">
        <f t="shared" si="724"/>
        <v/>
      </c>
      <c r="CN139" s="98" t="str">
        <f t="shared" si="412"/>
        <v/>
      </c>
      <c r="CO139" s="98" t="str">
        <f t="shared" si="413"/>
        <v/>
      </c>
      <c r="CP139" s="98" t="str">
        <f t="shared" si="414"/>
        <v/>
      </c>
      <c r="CQ139" s="98" t="str">
        <f t="shared" si="415"/>
        <v/>
      </c>
      <c r="CR139" s="98" t="str">
        <f t="shared" si="416"/>
        <v/>
      </c>
      <c r="CS139" s="98" t="str">
        <f t="shared" si="417"/>
        <v/>
      </c>
      <c r="CT139" s="98" t="str">
        <f t="shared" si="418"/>
        <v/>
      </c>
      <c r="CU139" s="98" t="str">
        <f t="shared" si="419"/>
        <v/>
      </c>
      <c r="CV139" s="98" t="str">
        <f t="shared" si="420"/>
        <v/>
      </c>
      <c r="CW139" s="98" t="str">
        <f t="shared" si="421"/>
        <v/>
      </c>
      <c r="CX139" s="98" t="str">
        <f t="shared" si="422"/>
        <v/>
      </c>
      <c r="CY139" s="98" t="str">
        <f t="shared" si="423"/>
        <v/>
      </c>
      <c r="CZ139" s="98" t="str">
        <f t="shared" si="424"/>
        <v/>
      </c>
      <c r="DA139" s="98" t="str">
        <f t="shared" si="425"/>
        <v/>
      </c>
      <c r="DB139" s="98" t="str">
        <f t="shared" si="426"/>
        <v/>
      </c>
      <c r="DC139" s="98" t="str">
        <f t="shared" si="427"/>
        <v/>
      </c>
      <c r="DD139" s="98" t="str">
        <f t="shared" si="428"/>
        <v/>
      </c>
      <c r="DE139" s="98" t="str">
        <f t="shared" si="429"/>
        <v/>
      </c>
      <c r="DF139" s="98" t="str">
        <f t="shared" si="430"/>
        <v/>
      </c>
      <c r="DG139" s="98" t="str">
        <f t="shared" si="431"/>
        <v/>
      </c>
      <c r="DH139" s="98" t="str">
        <f t="shared" si="432"/>
        <v/>
      </c>
      <c r="DI139" s="98" t="str">
        <f t="shared" si="433"/>
        <v/>
      </c>
      <c r="DJ139" s="98" t="str">
        <f t="shared" si="434"/>
        <v/>
      </c>
      <c r="DK139" s="98" t="str">
        <f t="shared" si="435"/>
        <v/>
      </c>
      <c r="DL139" s="98" t="str">
        <f t="shared" si="436"/>
        <v/>
      </c>
      <c r="DM139" s="98" t="str">
        <f t="shared" si="437"/>
        <v/>
      </c>
      <c r="DN139" s="98" t="str">
        <f t="shared" si="438"/>
        <v/>
      </c>
    </row>
    <row r="140" spans="1:118" ht="13.5" customHeight="1">
      <c r="A140" s="428"/>
      <c r="B140" s="429"/>
      <c r="C140" s="429"/>
      <c r="D140" s="429"/>
      <c r="E140" s="429"/>
      <c r="F140" s="429"/>
      <c r="G140" s="429"/>
      <c r="H140" s="429"/>
      <c r="I140" s="429"/>
      <c r="J140" s="429"/>
      <c r="K140" s="428"/>
      <c r="L140" s="428"/>
      <c r="M140" s="430"/>
      <c r="N140" s="431"/>
      <c r="O140" s="432"/>
      <c r="P140" s="433"/>
      <c r="Q140" s="434"/>
      <c r="R140" s="435"/>
    </row>
    <row r="141" spans="1:118" ht="13.5" customHeight="1">
      <c r="A141" s="541" t="s">
        <v>397</v>
      </c>
      <c r="B141" s="436" t="s">
        <v>390</v>
      </c>
      <c r="C141" s="437"/>
      <c r="D141" s="438"/>
      <c r="E141" s="438"/>
      <c r="F141" s="438"/>
      <c r="G141" s="438"/>
      <c r="H141" s="438"/>
      <c r="I141" s="438"/>
      <c r="J141" s="439"/>
      <c r="K141" s="544" t="s">
        <v>39</v>
      </c>
      <c r="L141" s="545"/>
      <c r="M141" s="544" t="s">
        <v>391</v>
      </c>
      <c r="N141" s="545"/>
      <c r="O141" s="546" t="s">
        <v>392</v>
      </c>
      <c r="P141" s="546"/>
      <c r="Q141" s="519" t="s">
        <v>66</v>
      </c>
      <c r="R141" s="520"/>
      <c r="S141" s="519" t="s">
        <v>65</v>
      </c>
      <c r="T141" s="520"/>
      <c r="U141" s="519" t="s">
        <v>144</v>
      </c>
      <c r="V141" s="520"/>
      <c r="AC141" s="97"/>
      <c r="AD141" s="97"/>
      <c r="AE141" s="97"/>
      <c r="AF141" s="97"/>
      <c r="AG141" s="97"/>
      <c r="AH141" s="97"/>
      <c r="AI141" s="97"/>
      <c r="AJ141" s="97"/>
      <c r="AK141" s="97"/>
      <c r="AL141" s="97"/>
      <c r="AM141" s="97"/>
      <c r="AW141" s="97"/>
      <c r="AX141" s="97"/>
      <c r="AY141" s="97"/>
      <c r="AZ141" s="97"/>
      <c r="BA141" s="97"/>
      <c r="BB141" s="97"/>
      <c r="BO141" s="97"/>
      <c r="BP141" s="97"/>
      <c r="BQ141" s="97"/>
      <c r="BR141" s="97"/>
      <c r="CA141" s="97"/>
      <c r="CB141" s="97"/>
      <c r="CC141" s="97"/>
      <c r="CD141" s="97"/>
      <c r="CE141" s="97"/>
      <c r="CF141" s="97"/>
      <c r="CP141" s="97"/>
      <c r="CQ141" s="97"/>
      <c r="CR141" s="97"/>
      <c r="CS141" s="97"/>
      <c r="CT141" s="97"/>
      <c r="CU141" s="97"/>
      <c r="DE141" s="97"/>
      <c r="DF141" s="97"/>
      <c r="DG141" s="97"/>
      <c r="DH141" s="97"/>
    </row>
    <row r="142" spans="1:118" ht="13.5" customHeight="1">
      <c r="A142" s="542"/>
      <c r="B142" s="514" t="s">
        <v>394</v>
      </c>
      <c r="C142" s="515"/>
      <c r="D142" s="515"/>
      <c r="E142" s="515"/>
      <c r="F142" s="515"/>
      <c r="G142" s="515"/>
      <c r="H142" s="515"/>
      <c r="I142" s="515"/>
      <c r="J142" s="516"/>
      <c r="K142" s="537">
        <f>COUNTIF(AF10:AF139,"○")</f>
        <v>0</v>
      </c>
      <c r="L142" s="538"/>
      <c r="M142" s="537">
        <f>COUNTIF(AG10:AG139,"○")</f>
        <v>0</v>
      </c>
      <c r="N142" s="538"/>
      <c r="O142" s="537">
        <f>COUNTIF(AH10:AH139,"○")</f>
        <v>0</v>
      </c>
      <c r="P142" s="538"/>
      <c r="Q142" s="537">
        <f>COUNTIF(AI10:AI139,"○")</f>
        <v>0</v>
      </c>
      <c r="R142" s="538"/>
      <c r="S142" s="537">
        <f>COUNTIF(AJ10:AJ139,"○")</f>
        <v>0</v>
      </c>
      <c r="T142" s="538"/>
      <c r="U142" s="537">
        <f>COUNTIF(AK10:AK139,"○")</f>
        <v>0</v>
      </c>
      <c r="V142" s="538"/>
      <c r="W142" s="440"/>
      <c r="X142" s="440"/>
      <c r="Y142" s="440"/>
      <c r="Z142" s="440"/>
      <c r="AA142" s="122"/>
      <c r="AB142" s="122"/>
      <c r="AC142" s="97"/>
      <c r="AD142" s="97"/>
      <c r="AE142" s="97"/>
      <c r="AF142" s="97"/>
      <c r="AG142" s="97"/>
      <c r="AH142" s="97"/>
      <c r="AI142" s="97"/>
      <c r="AJ142" s="97"/>
      <c r="AK142" s="97"/>
      <c r="AL142" s="97"/>
      <c r="AM142" s="97"/>
      <c r="AW142" s="97"/>
      <c r="AX142" s="97"/>
      <c r="AY142" s="97"/>
      <c r="AZ142" s="97"/>
      <c r="BA142" s="97"/>
      <c r="BB142" s="97"/>
      <c r="BO142" s="97"/>
      <c r="BP142" s="97"/>
      <c r="BQ142" s="97"/>
      <c r="BR142" s="97"/>
      <c r="CA142" s="97"/>
      <c r="CB142" s="97"/>
      <c r="CC142" s="97"/>
      <c r="CD142" s="97"/>
      <c r="CE142" s="97"/>
      <c r="CF142" s="97"/>
      <c r="CP142" s="97"/>
      <c r="CQ142" s="97"/>
      <c r="CR142" s="97"/>
      <c r="CS142" s="97"/>
      <c r="CT142" s="97"/>
      <c r="CU142" s="97"/>
      <c r="DE142" s="97"/>
      <c r="DF142" s="97"/>
      <c r="DG142" s="97"/>
      <c r="DH142" s="97"/>
    </row>
    <row r="143" spans="1:118" ht="13.5" customHeight="1">
      <c r="A143" s="542"/>
      <c r="B143" s="505" t="s">
        <v>627</v>
      </c>
      <c r="C143" s="506"/>
      <c r="D143" s="506"/>
      <c r="E143" s="506"/>
      <c r="F143" s="506"/>
      <c r="G143" s="506"/>
      <c r="H143" s="506"/>
      <c r="I143" s="506"/>
      <c r="J143" s="507"/>
      <c r="K143" s="539"/>
      <c r="L143" s="540"/>
      <c r="M143" s="539"/>
      <c r="N143" s="540"/>
      <c r="O143" s="539"/>
      <c r="P143" s="540"/>
      <c r="Q143" s="539"/>
      <c r="R143" s="540"/>
      <c r="S143" s="539"/>
      <c r="T143" s="540"/>
      <c r="U143" s="539"/>
      <c r="V143" s="540"/>
      <c r="W143" s="441"/>
      <c r="X143" s="441"/>
      <c r="Y143" s="441"/>
      <c r="Z143" s="440"/>
      <c r="AA143" s="122"/>
      <c r="AB143" s="122"/>
      <c r="AC143" s="97"/>
      <c r="AD143" s="97"/>
      <c r="AE143" s="97"/>
      <c r="AF143" s="97"/>
      <c r="AG143" s="97"/>
      <c r="AH143" s="97"/>
      <c r="AI143" s="97"/>
      <c r="AJ143" s="97"/>
      <c r="AK143" s="97"/>
      <c r="AL143" s="97"/>
      <c r="AM143" s="97"/>
      <c r="AW143" s="97"/>
      <c r="AX143" s="97"/>
      <c r="AY143" s="97"/>
      <c r="AZ143" s="97"/>
      <c r="BA143" s="97"/>
      <c r="BB143" s="97"/>
      <c r="BO143" s="97"/>
      <c r="BP143" s="97"/>
      <c r="BQ143" s="97"/>
      <c r="BR143" s="97"/>
      <c r="CA143" s="97"/>
      <c r="CB143" s="97"/>
      <c r="CC143" s="97"/>
      <c r="CD143" s="97"/>
      <c r="CE143" s="97"/>
      <c r="CF143" s="97"/>
      <c r="CP143" s="97"/>
      <c r="CQ143" s="97"/>
      <c r="CR143" s="97"/>
      <c r="CS143" s="97"/>
      <c r="CT143" s="97"/>
      <c r="CU143" s="97"/>
      <c r="DE143" s="97"/>
      <c r="DF143" s="97"/>
      <c r="DG143" s="97"/>
      <c r="DH143" s="97"/>
    </row>
    <row r="144" spans="1:118" ht="13.5" customHeight="1">
      <c r="A144" s="542"/>
      <c r="B144" s="514" t="s">
        <v>394</v>
      </c>
      <c r="C144" s="515"/>
      <c r="D144" s="515"/>
      <c r="E144" s="515"/>
      <c r="F144" s="515"/>
      <c r="G144" s="515"/>
      <c r="H144" s="515"/>
      <c r="I144" s="515"/>
      <c r="J144" s="516"/>
      <c r="K144" s="537">
        <f>COUNTIF(AL10:AL139,"○")</f>
        <v>0</v>
      </c>
      <c r="L144" s="538"/>
      <c r="M144" s="537">
        <f>COUNTIF(AM10:AM139,"○")</f>
        <v>0</v>
      </c>
      <c r="N144" s="538"/>
      <c r="O144" s="537">
        <f>COUNTIF(AN10:AN139,"○")</f>
        <v>0</v>
      </c>
      <c r="P144" s="538"/>
      <c r="Q144" s="521"/>
      <c r="R144" s="522"/>
      <c r="S144" s="522"/>
      <c r="T144" s="522"/>
      <c r="U144" s="522"/>
      <c r="V144" s="523"/>
      <c r="W144" s="442"/>
      <c r="X144" s="442"/>
      <c r="Y144" s="442"/>
      <c r="Z144" s="443"/>
      <c r="AA144" s="125"/>
      <c r="AB144" s="125"/>
      <c r="AC144" s="97"/>
      <c r="AD144" s="97"/>
      <c r="AE144" s="97"/>
      <c r="AF144" s="97"/>
      <c r="AG144" s="97"/>
      <c r="AH144" s="97"/>
      <c r="AI144" s="97"/>
      <c r="AJ144" s="97"/>
      <c r="AK144" s="97"/>
      <c r="AL144" s="97"/>
      <c r="AM144" s="97"/>
      <c r="AW144" s="97"/>
      <c r="AX144" s="97"/>
      <c r="AY144" s="97"/>
      <c r="AZ144" s="97"/>
      <c r="BA144" s="97"/>
      <c r="BB144" s="97"/>
      <c r="BO144" s="97"/>
      <c r="BP144" s="97"/>
      <c r="BQ144" s="97"/>
      <c r="BR144" s="97"/>
      <c r="CA144" s="97"/>
      <c r="CB144" s="97"/>
      <c r="CC144" s="97"/>
      <c r="CD144" s="97"/>
      <c r="CE144" s="97"/>
      <c r="CF144" s="97"/>
      <c r="CP144" s="97"/>
      <c r="CQ144" s="97"/>
      <c r="CR144" s="97"/>
      <c r="CS144" s="97"/>
      <c r="CT144" s="97"/>
      <c r="CU144" s="97"/>
      <c r="DE144" s="97"/>
      <c r="DF144" s="97"/>
      <c r="DG144" s="97"/>
      <c r="DH144" s="97"/>
    </row>
    <row r="145" spans="1:120" ht="13.5" customHeight="1">
      <c r="A145" s="542"/>
      <c r="B145" s="505" t="s">
        <v>628</v>
      </c>
      <c r="C145" s="506"/>
      <c r="D145" s="506"/>
      <c r="E145" s="506"/>
      <c r="F145" s="506"/>
      <c r="G145" s="506"/>
      <c r="H145" s="506"/>
      <c r="I145" s="506"/>
      <c r="J145" s="507"/>
      <c r="K145" s="539"/>
      <c r="L145" s="540"/>
      <c r="M145" s="539"/>
      <c r="N145" s="540"/>
      <c r="O145" s="539"/>
      <c r="P145" s="540"/>
      <c r="Q145" s="524"/>
      <c r="R145" s="525"/>
      <c r="S145" s="525"/>
      <c r="T145" s="525"/>
      <c r="U145" s="525"/>
      <c r="V145" s="526"/>
      <c r="W145" s="442"/>
      <c r="X145" s="442"/>
      <c r="Y145" s="442"/>
      <c r="Z145" s="443"/>
      <c r="AA145" s="125"/>
      <c r="AB145" s="125"/>
      <c r="AC145" s="97"/>
      <c r="AD145" s="97"/>
      <c r="AE145" s="97"/>
      <c r="AF145" s="97"/>
      <c r="AG145" s="97"/>
      <c r="AH145" s="97"/>
      <c r="AI145" s="97"/>
      <c r="AJ145" s="97"/>
      <c r="AK145" s="97"/>
      <c r="AL145" s="97"/>
      <c r="AM145" s="97"/>
      <c r="AW145" s="97"/>
      <c r="AX145" s="97"/>
      <c r="AY145" s="97"/>
      <c r="AZ145" s="97"/>
      <c r="BA145" s="97"/>
      <c r="BB145" s="97"/>
      <c r="BO145" s="97"/>
      <c r="BP145" s="97"/>
      <c r="BQ145" s="97"/>
      <c r="BR145" s="97"/>
      <c r="CA145" s="97"/>
      <c r="CB145" s="97"/>
      <c r="CC145" s="97"/>
      <c r="CD145" s="97"/>
      <c r="CE145" s="97"/>
      <c r="CF145" s="97"/>
      <c r="CP145" s="97"/>
      <c r="CQ145" s="97"/>
      <c r="CR145" s="97"/>
      <c r="CS145" s="97"/>
      <c r="CT145" s="97"/>
      <c r="CU145" s="97"/>
      <c r="DE145" s="97"/>
      <c r="DF145" s="97"/>
      <c r="DG145" s="97"/>
      <c r="DH145" s="97"/>
    </row>
    <row r="146" spans="1:120" ht="13.5" customHeight="1">
      <c r="A146" s="542"/>
      <c r="B146" s="527" t="s">
        <v>393</v>
      </c>
      <c r="C146" s="528"/>
      <c r="D146" s="528"/>
      <c r="E146" s="528"/>
      <c r="F146" s="528"/>
      <c r="G146" s="528"/>
      <c r="H146" s="528"/>
      <c r="I146" s="528"/>
      <c r="J146" s="529"/>
      <c r="K146" s="533">
        <f>COUNTIF(AO10:AO139,"○")</f>
        <v>0</v>
      </c>
      <c r="L146" s="534"/>
      <c r="M146" s="533">
        <f>COUNTIF(AP10:AP139,"○")</f>
        <v>0</v>
      </c>
      <c r="N146" s="534"/>
      <c r="O146" s="533">
        <f>COUNTIF(AQ10:AQ139,"○")</f>
        <v>0</v>
      </c>
      <c r="P146" s="534"/>
      <c r="Q146" s="533">
        <f>COUNTIF(AR10:AR139,"○")</f>
        <v>0</v>
      </c>
      <c r="R146" s="534"/>
      <c r="S146" s="533">
        <f>COUNTIF(AS10:AS139,"○")</f>
        <v>0</v>
      </c>
      <c r="T146" s="534"/>
      <c r="U146" s="533">
        <f>COUNTIF(AT10:AT139,"○")</f>
        <v>0</v>
      </c>
      <c r="V146" s="534"/>
      <c r="W146" s="441"/>
      <c r="X146" s="441"/>
      <c r="Y146" s="441"/>
      <c r="Z146" s="440"/>
      <c r="AA146" s="122"/>
      <c r="AB146" s="122"/>
      <c r="AC146" s="97"/>
      <c r="AD146" s="97"/>
      <c r="AE146" s="97"/>
      <c r="AF146" s="97"/>
      <c r="AG146" s="97"/>
      <c r="AH146" s="97"/>
      <c r="AI146" s="97"/>
      <c r="AJ146" s="97"/>
      <c r="AK146" s="97"/>
      <c r="AL146" s="97"/>
      <c r="AM146" s="97"/>
      <c r="AW146" s="97"/>
      <c r="AX146" s="97"/>
      <c r="AY146" s="97"/>
      <c r="AZ146" s="97"/>
      <c r="BA146" s="97"/>
      <c r="BB146" s="97"/>
      <c r="BO146" s="97"/>
      <c r="BP146" s="97"/>
      <c r="BQ146" s="97"/>
      <c r="BR146" s="97"/>
      <c r="CA146" s="97"/>
      <c r="CB146" s="97"/>
      <c r="CC146" s="97"/>
      <c r="CD146" s="97"/>
      <c r="CE146" s="97"/>
      <c r="CF146" s="97"/>
      <c r="CP146" s="97"/>
      <c r="CQ146" s="97"/>
      <c r="CR146" s="97"/>
      <c r="CS146" s="97"/>
      <c r="CT146" s="97"/>
      <c r="CU146" s="97"/>
      <c r="DE146" s="97"/>
      <c r="DF146" s="97"/>
      <c r="DG146" s="97"/>
      <c r="DH146" s="97"/>
    </row>
    <row r="147" spans="1:120" ht="13.5" customHeight="1">
      <c r="A147" s="542"/>
      <c r="B147" s="530"/>
      <c r="C147" s="531"/>
      <c r="D147" s="531"/>
      <c r="E147" s="531"/>
      <c r="F147" s="531"/>
      <c r="G147" s="531"/>
      <c r="H147" s="531"/>
      <c r="I147" s="531"/>
      <c r="J147" s="532"/>
      <c r="K147" s="535"/>
      <c r="L147" s="536"/>
      <c r="M147" s="535"/>
      <c r="N147" s="536"/>
      <c r="O147" s="535"/>
      <c r="P147" s="536"/>
      <c r="Q147" s="535"/>
      <c r="R147" s="536"/>
      <c r="S147" s="535"/>
      <c r="T147" s="536"/>
      <c r="U147" s="535"/>
      <c r="V147" s="536"/>
      <c r="W147" s="441"/>
      <c r="X147" s="441"/>
      <c r="Y147" s="441"/>
      <c r="Z147" s="440"/>
      <c r="AA147" s="122"/>
      <c r="AB147" s="122"/>
      <c r="AC147" s="96"/>
      <c r="AD147" s="96"/>
      <c r="AE147" s="96"/>
      <c r="AF147" s="96"/>
      <c r="AG147" s="96"/>
      <c r="AH147" s="96"/>
      <c r="AI147" s="96"/>
      <c r="AJ147" s="96"/>
      <c r="AK147" s="96"/>
      <c r="AL147" s="96"/>
      <c r="AM147" s="96"/>
      <c r="AW147" s="96"/>
      <c r="AX147" s="96"/>
      <c r="AY147" s="96"/>
      <c r="AZ147" s="96"/>
      <c r="BA147" s="96"/>
      <c r="BB147" s="96"/>
      <c r="BO147" s="96"/>
      <c r="BP147" s="96"/>
      <c r="BQ147" s="96"/>
      <c r="BR147" s="96"/>
      <c r="CA147" s="96"/>
      <c r="CB147" s="96"/>
      <c r="CC147" s="96"/>
      <c r="CD147" s="96"/>
      <c r="CE147" s="96"/>
      <c r="CF147" s="96"/>
      <c r="CP147" s="96"/>
      <c r="CQ147" s="96"/>
      <c r="CR147" s="96"/>
      <c r="CS147" s="96"/>
      <c r="CT147" s="96"/>
      <c r="CU147" s="96"/>
      <c r="DE147" s="96"/>
      <c r="DF147" s="96"/>
      <c r="DG147" s="96"/>
      <c r="DH147" s="96"/>
    </row>
    <row r="148" spans="1:120" ht="13.5" customHeight="1">
      <c r="A148" s="542"/>
      <c r="B148" s="444"/>
      <c r="C148" s="445"/>
      <c r="D148" s="445"/>
      <c r="E148" s="445"/>
      <c r="F148" s="445"/>
      <c r="G148" s="445"/>
      <c r="H148" s="445"/>
      <c r="I148" s="445"/>
      <c r="J148" s="445"/>
      <c r="K148" s="446"/>
      <c r="L148" s="446"/>
      <c r="M148" s="446"/>
      <c r="N148" s="446"/>
      <c r="O148" s="446"/>
      <c r="P148" s="446"/>
      <c r="Q148" s="446"/>
      <c r="R148" s="446"/>
      <c r="S148" s="446"/>
      <c r="T148" s="446"/>
      <c r="U148" s="446"/>
      <c r="V148" s="446"/>
      <c r="W148" s="441"/>
      <c r="X148" s="441"/>
      <c r="Y148" s="441"/>
      <c r="Z148" s="440"/>
      <c r="AA148" s="122"/>
      <c r="AB148" s="122"/>
      <c r="AC148" s="96"/>
      <c r="AD148" s="96"/>
      <c r="AE148" s="96"/>
      <c r="AF148" s="96"/>
      <c r="AG148" s="96"/>
      <c r="AH148" s="96"/>
      <c r="AI148" s="96"/>
      <c r="AJ148" s="96"/>
      <c r="AK148" s="96"/>
      <c r="AL148" s="96"/>
      <c r="AM148" s="96"/>
      <c r="AW148" s="96"/>
      <c r="AX148" s="96"/>
      <c r="AY148" s="96"/>
      <c r="AZ148" s="96"/>
      <c r="BA148" s="96"/>
      <c r="BB148" s="96"/>
      <c r="BO148" s="96"/>
      <c r="BP148" s="96"/>
      <c r="BQ148" s="96"/>
      <c r="BR148" s="96"/>
      <c r="CA148" s="96"/>
      <c r="CB148" s="96"/>
      <c r="CC148" s="96"/>
      <c r="CD148" s="96"/>
      <c r="CE148" s="96"/>
      <c r="CF148" s="96"/>
      <c r="CP148" s="96"/>
      <c r="CQ148" s="96"/>
      <c r="CR148" s="96"/>
      <c r="CS148" s="96"/>
      <c r="CT148" s="96"/>
      <c r="CU148" s="96"/>
      <c r="DE148" s="96"/>
      <c r="DF148" s="96"/>
      <c r="DG148" s="96"/>
      <c r="DH148" s="96"/>
    </row>
    <row r="149" spans="1:120" ht="13.5" customHeight="1">
      <c r="A149" s="542"/>
      <c r="B149" s="447" t="s">
        <v>632</v>
      </c>
      <c r="C149" s="447"/>
      <c r="D149" s="448"/>
      <c r="E149" s="448"/>
      <c r="F149" s="449"/>
      <c r="G149" s="449"/>
      <c r="H149" s="449"/>
      <c r="I149" s="449"/>
      <c r="J149" s="449"/>
      <c r="K149" s="544" t="s">
        <v>39</v>
      </c>
      <c r="L149" s="545"/>
      <c r="M149" s="544" t="s">
        <v>391</v>
      </c>
      <c r="N149" s="545"/>
      <c r="O149" s="546" t="s">
        <v>392</v>
      </c>
      <c r="P149" s="546"/>
      <c r="Q149" s="519" t="s">
        <v>66</v>
      </c>
      <c r="R149" s="520"/>
      <c r="S149" s="519" t="s">
        <v>65</v>
      </c>
      <c r="T149" s="520"/>
      <c r="U149" s="519" t="s">
        <v>144</v>
      </c>
      <c r="V149" s="520"/>
      <c r="W149" s="450"/>
      <c r="X149" s="450"/>
      <c r="Y149" s="450"/>
      <c r="AC149" s="96"/>
      <c r="AD149" s="96"/>
      <c r="AE149" s="96"/>
      <c r="AF149" s="96"/>
      <c r="AG149" s="102"/>
      <c r="AH149" s="102"/>
      <c r="AI149" s="102"/>
      <c r="AJ149" s="102"/>
      <c r="AK149" s="102"/>
      <c r="AL149" s="102"/>
      <c r="AM149" s="102"/>
      <c r="AN149" s="102"/>
      <c r="AO149" s="102"/>
      <c r="AP149" s="102"/>
      <c r="AQ149" s="102"/>
      <c r="AR149" s="102"/>
      <c r="AS149" s="102"/>
      <c r="AT149" s="102"/>
      <c r="AW149" s="102"/>
      <c r="AX149" s="102"/>
      <c r="AY149" s="102"/>
      <c r="AZ149" s="102"/>
      <c r="BA149" s="102"/>
      <c r="BB149" s="102"/>
      <c r="BC149" s="102"/>
      <c r="BD149" s="102"/>
      <c r="BE149" s="102"/>
      <c r="BF149" s="102"/>
      <c r="BI149" s="102"/>
      <c r="BJ149" s="102"/>
      <c r="BK149" s="102"/>
      <c r="BL149" s="102"/>
      <c r="BO149" s="102"/>
      <c r="BP149" s="102"/>
      <c r="BQ149" s="102"/>
      <c r="BR149" s="102"/>
      <c r="BS149" s="102"/>
      <c r="BT149" s="102"/>
      <c r="BU149" s="102"/>
      <c r="BV149" s="102"/>
      <c r="BW149" s="102"/>
      <c r="BX149" s="102"/>
      <c r="BY149" s="102"/>
      <c r="BZ149" s="102"/>
      <c r="CA149" s="102"/>
      <c r="CB149" s="102"/>
      <c r="CC149" s="102"/>
      <c r="CD149" s="102"/>
      <c r="CE149" s="102"/>
      <c r="CF149" s="102"/>
      <c r="CG149" s="102"/>
      <c r="CH149" s="102"/>
      <c r="CI149" s="102"/>
      <c r="CJ149" s="102"/>
      <c r="CK149" s="102"/>
      <c r="CL149" s="102"/>
      <c r="CM149" s="102"/>
      <c r="CP149" s="102"/>
      <c r="CQ149" s="102"/>
      <c r="CR149" s="102"/>
      <c r="CS149" s="102"/>
      <c r="CT149" s="102"/>
      <c r="CU149" s="102"/>
      <c r="CV149" s="102"/>
      <c r="CW149" s="102"/>
      <c r="CX149" s="102"/>
      <c r="CY149" s="102"/>
      <c r="CZ149" s="102"/>
      <c r="DA149" s="102"/>
      <c r="DB149" s="102"/>
      <c r="DE149" s="102"/>
      <c r="DF149" s="102"/>
      <c r="DG149" s="102"/>
      <c r="DH149" s="102"/>
      <c r="DI149" s="102"/>
      <c r="DJ149" s="102"/>
      <c r="DK149" s="102"/>
      <c r="DL149" s="102"/>
      <c r="DM149" s="102"/>
      <c r="DN149" s="102"/>
      <c r="DO149" s="102"/>
      <c r="DP149" s="102"/>
    </row>
    <row r="150" spans="1:120" ht="13.5" hidden="1" customHeight="1">
      <c r="A150" s="542"/>
      <c r="B150" s="514" t="s">
        <v>394</v>
      </c>
      <c r="C150" s="515"/>
      <c r="D150" s="515"/>
      <c r="E150" s="515"/>
      <c r="F150" s="515"/>
      <c r="G150" s="515"/>
      <c r="H150" s="515"/>
      <c r="I150" s="515"/>
      <c r="J150" s="516"/>
      <c r="K150" s="451"/>
      <c r="L150" s="452"/>
      <c r="M150" s="1438"/>
      <c r="N150" s="504"/>
      <c r="O150" s="503"/>
      <c r="P150" s="504"/>
      <c r="Q150" s="503"/>
      <c r="R150" s="504"/>
      <c r="S150" s="503"/>
      <c r="T150" s="504"/>
      <c r="U150" s="503"/>
      <c r="V150" s="504"/>
      <c r="W150" s="442"/>
      <c r="X150" s="442"/>
      <c r="Y150" s="442"/>
      <c r="Z150" s="443"/>
      <c r="AA150" s="125"/>
      <c r="AB150" s="125"/>
      <c r="AC150" s="102" t="s">
        <v>113</v>
      </c>
      <c r="AD150" s="102"/>
      <c r="AE150" s="102"/>
      <c r="AF150" s="102"/>
      <c r="AG150" s="102"/>
      <c r="AH150" s="102"/>
      <c r="AI150" s="102"/>
      <c r="AJ150" s="102"/>
      <c r="AK150" s="102"/>
      <c r="AL150" s="102"/>
      <c r="AM150" s="102"/>
      <c r="AN150" s="102"/>
      <c r="AO150" s="102"/>
      <c r="AP150" s="102"/>
      <c r="AQ150" s="102"/>
      <c r="AR150" s="102"/>
      <c r="AS150" s="102"/>
      <c r="AT150" s="102"/>
      <c r="AW150" s="102"/>
      <c r="AX150" s="102"/>
      <c r="AY150" s="102"/>
      <c r="AZ150" s="102"/>
      <c r="BA150" s="102"/>
      <c r="BB150" s="102"/>
      <c r="BC150" s="102"/>
      <c r="BD150" s="102"/>
      <c r="BE150" s="102"/>
      <c r="BF150" s="102"/>
      <c r="BI150" s="102"/>
      <c r="BJ150" s="102"/>
      <c r="BK150" s="102"/>
      <c r="BL150" s="102"/>
      <c r="BO150" s="102"/>
      <c r="BP150" s="102"/>
      <c r="BQ150" s="102"/>
      <c r="BR150" s="102"/>
      <c r="BS150" s="102"/>
      <c r="BT150" s="102"/>
      <c r="BU150" s="102"/>
      <c r="BV150" s="102"/>
      <c r="BW150" s="102"/>
      <c r="BX150" s="102"/>
      <c r="BY150" s="102"/>
      <c r="BZ150" s="102"/>
      <c r="CA150" s="102"/>
      <c r="CB150" s="102"/>
      <c r="CC150" s="102"/>
      <c r="CD150" s="102"/>
      <c r="CE150" s="102"/>
      <c r="CF150" s="102"/>
      <c r="CG150" s="102"/>
      <c r="CH150" s="102"/>
      <c r="CI150" s="102"/>
      <c r="CJ150" s="102"/>
      <c r="CK150" s="102"/>
      <c r="CL150" s="102"/>
      <c r="CM150" s="102"/>
      <c r="CP150" s="102"/>
      <c r="CQ150" s="102"/>
      <c r="CR150" s="102"/>
      <c r="CS150" s="102"/>
      <c r="CT150" s="102"/>
      <c r="CU150" s="102"/>
      <c r="CV150" s="102"/>
      <c r="CW150" s="102"/>
      <c r="CX150" s="102"/>
      <c r="CY150" s="102"/>
      <c r="CZ150" s="102"/>
      <c r="DA150" s="102"/>
      <c r="DB150" s="102"/>
      <c r="DE150" s="102"/>
      <c r="DF150" s="102"/>
      <c r="DG150" s="102"/>
      <c r="DH150" s="102"/>
      <c r="DI150" s="102"/>
      <c r="DJ150" s="102"/>
      <c r="DK150" s="102"/>
      <c r="DL150" s="102"/>
      <c r="DM150" s="102"/>
      <c r="DN150" s="102"/>
      <c r="DO150" s="102"/>
      <c r="DP150" s="102"/>
    </row>
    <row r="151" spans="1:120" ht="13.5" hidden="1" customHeight="1">
      <c r="A151" s="542"/>
      <c r="B151" s="1435" t="s">
        <v>619</v>
      </c>
      <c r="C151" s="1436"/>
      <c r="D151" s="1436"/>
      <c r="E151" s="1436"/>
      <c r="F151" s="1436"/>
      <c r="G151" s="1436"/>
      <c r="H151" s="1436"/>
      <c r="I151" s="1436"/>
      <c r="J151" s="1437"/>
      <c r="K151" s="512"/>
      <c r="L151" s="513"/>
      <c r="M151" s="512"/>
      <c r="N151" s="513"/>
      <c r="O151" s="512"/>
      <c r="P151" s="513"/>
      <c r="Q151" s="512"/>
      <c r="R151" s="513"/>
      <c r="S151" s="512"/>
      <c r="T151" s="513"/>
      <c r="U151" s="512"/>
      <c r="V151" s="513"/>
      <c r="W151" s="442"/>
      <c r="X151" s="442"/>
      <c r="Y151" s="442"/>
      <c r="Z151" s="443"/>
      <c r="AA151" s="125"/>
      <c r="AB151" s="125"/>
      <c r="AC151" s="102"/>
      <c r="AD151" s="102"/>
      <c r="AE151" s="102"/>
      <c r="AF151" s="102"/>
      <c r="AG151" s="102"/>
      <c r="AH151" s="102"/>
      <c r="AI151" s="102"/>
      <c r="AJ151" s="102"/>
      <c r="AK151" s="102"/>
      <c r="AL151" s="102"/>
      <c r="AM151" s="102"/>
      <c r="AN151" s="102"/>
      <c r="AO151" s="102"/>
      <c r="AP151" s="102"/>
      <c r="AQ151" s="102"/>
      <c r="AR151" s="102"/>
      <c r="AS151" s="102"/>
      <c r="AT151" s="102"/>
      <c r="AW151" s="102"/>
      <c r="AX151" s="102"/>
      <c r="AY151" s="102"/>
      <c r="AZ151" s="102"/>
      <c r="BA151" s="102"/>
      <c r="BB151" s="102"/>
      <c r="BC151" s="102"/>
      <c r="BD151" s="102"/>
      <c r="BE151" s="102"/>
      <c r="BF151" s="102"/>
      <c r="BI151" s="102"/>
      <c r="BJ151" s="102"/>
      <c r="BK151" s="102"/>
      <c r="BL151" s="102"/>
      <c r="BO151" s="102"/>
      <c r="BP151" s="102"/>
      <c r="BQ151" s="102"/>
      <c r="BR151" s="102"/>
      <c r="BS151" s="102"/>
      <c r="BT151" s="102"/>
      <c r="BU151" s="102"/>
      <c r="BV151" s="102"/>
      <c r="BW151" s="102"/>
      <c r="BX151" s="102"/>
      <c r="BY151" s="102"/>
      <c r="BZ151" s="102"/>
      <c r="CA151" s="102"/>
      <c r="CB151" s="102"/>
      <c r="CC151" s="102"/>
      <c r="CD151" s="102"/>
      <c r="CE151" s="102"/>
      <c r="CF151" s="102"/>
      <c r="CG151" s="102"/>
      <c r="CH151" s="102"/>
      <c r="CI151" s="102"/>
      <c r="CJ151" s="102"/>
      <c r="CK151" s="102"/>
      <c r="CL151" s="102"/>
      <c r="CM151" s="102"/>
      <c r="CP151" s="102"/>
      <c r="CQ151" s="102"/>
      <c r="CR151" s="102"/>
      <c r="CS151" s="102"/>
      <c r="CT151" s="102"/>
      <c r="CU151" s="102"/>
      <c r="CV151" s="102"/>
      <c r="CW151" s="102"/>
      <c r="CX151" s="102"/>
      <c r="CY151" s="102"/>
      <c r="CZ151" s="102"/>
      <c r="DA151" s="102"/>
      <c r="DB151" s="102"/>
      <c r="DE151" s="102"/>
      <c r="DF151" s="102"/>
      <c r="DG151" s="102"/>
      <c r="DH151" s="102"/>
      <c r="DI151" s="102"/>
      <c r="DJ151" s="102"/>
      <c r="DK151" s="102"/>
      <c r="DL151" s="102"/>
      <c r="DM151" s="102"/>
      <c r="DN151" s="102"/>
      <c r="DO151" s="102"/>
      <c r="DP151" s="102"/>
    </row>
    <row r="152" spans="1:120" ht="13.5" hidden="1" customHeight="1">
      <c r="A152" s="542"/>
      <c r="B152" s="514" t="s">
        <v>394</v>
      </c>
      <c r="C152" s="515"/>
      <c r="D152" s="515"/>
      <c r="E152" s="515"/>
      <c r="F152" s="515"/>
      <c r="G152" s="515"/>
      <c r="H152" s="515"/>
      <c r="I152" s="515"/>
      <c r="J152" s="516"/>
      <c r="K152" s="503"/>
      <c r="L152" s="504"/>
      <c r="M152" s="503"/>
      <c r="N152" s="504"/>
      <c r="O152" s="503"/>
      <c r="P152" s="504"/>
      <c r="Q152" s="521"/>
      <c r="R152" s="522"/>
      <c r="S152" s="522"/>
      <c r="T152" s="522"/>
      <c r="U152" s="522"/>
      <c r="V152" s="523"/>
      <c r="W152" s="442"/>
      <c r="X152" s="442"/>
      <c r="Y152" s="442"/>
      <c r="Z152" s="443"/>
      <c r="AA152" s="125"/>
      <c r="AB152" s="125"/>
      <c r="AC152" s="102" t="s">
        <v>114</v>
      </c>
      <c r="AD152" s="102"/>
      <c r="AE152" s="102"/>
      <c r="AF152" s="102"/>
      <c r="AG152" s="102"/>
      <c r="AH152" s="102"/>
      <c r="AI152" s="102"/>
      <c r="AJ152" s="102"/>
      <c r="AK152" s="102"/>
      <c r="AL152" s="102"/>
      <c r="AM152" s="102"/>
      <c r="AN152" s="102"/>
      <c r="AO152" s="102"/>
      <c r="AP152" s="102"/>
      <c r="AQ152" s="102"/>
      <c r="AR152" s="102"/>
      <c r="AS152" s="102"/>
      <c r="AT152" s="102"/>
      <c r="AW152" s="102"/>
      <c r="AX152" s="102"/>
      <c r="AY152" s="102"/>
      <c r="AZ152" s="102"/>
      <c r="BA152" s="102"/>
      <c r="BB152" s="102"/>
      <c r="BC152" s="102"/>
      <c r="BD152" s="102"/>
      <c r="BE152" s="102"/>
      <c r="BF152" s="102"/>
      <c r="BI152" s="102"/>
      <c r="BJ152" s="102"/>
      <c r="BK152" s="102"/>
      <c r="BL152" s="102"/>
      <c r="BO152" s="102"/>
      <c r="BP152" s="102"/>
      <c r="BQ152" s="102"/>
      <c r="BR152" s="102"/>
      <c r="BS152" s="102"/>
      <c r="BT152" s="102"/>
      <c r="BU152" s="102"/>
      <c r="BV152" s="102"/>
      <c r="BW152" s="102"/>
      <c r="BX152" s="102"/>
      <c r="BY152" s="102"/>
      <c r="BZ152" s="102"/>
      <c r="CA152" s="102"/>
      <c r="CB152" s="102"/>
      <c r="CC152" s="102"/>
      <c r="CD152" s="102"/>
      <c r="CE152" s="102"/>
      <c r="CF152" s="102"/>
      <c r="CG152" s="102"/>
      <c r="CH152" s="102"/>
      <c r="CI152" s="102"/>
      <c r="CJ152" s="102"/>
      <c r="CK152" s="102"/>
      <c r="CL152" s="102"/>
      <c r="CM152" s="102"/>
      <c r="CP152" s="102"/>
      <c r="CQ152" s="102"/>
      <c r="CR152" s="102"/>
      <c r="CS152" s="102"/>
      <c r="CT152" s="102"/>
      <c r="CU152" s="102"/>
      <c r="CV152" s="102"/>
      <c r="CW152" s="102"/>
      <c r="CX152" s="102"/>
      <c r="CY152" s="102"/>
      <c r="CZ152" s="102"/>
      <c r="DA152" s="102"/>
      <c r="DB152" s="102"/>
      <c r="DE152" s="102"/>
      <c r="DF152" s="102"/>
      <c r="DG152" s="102"/>
      <c r="DH152" s="102"/>
      <c r="DI152" s="102"/>
      <c r="DJ152" s="102"/>
      <c r="DK152" s="102"/>
      <c r="DL152" s="102"/>
      <c r="DM152" s="102"/>
      <c r="DN152" s="102"/>
      <c r="DO152" s="102"/>
      <c r="DP152" s="102"/>
    </row>
    <row r="153" spans="1:120" ht="13.5" hidden="1" customHeight="1">
      <c r="A153" s="542"/>
      <c r="B153" s="505" t="s">
        <v>621</v>
      </c>
      <c r="C153" s="506"/>
      <c r="D153" s="506"/>
      <c r="E153" s="506"/>
      <c r="F153" s="506"/>
      <c r="G153" s="506"/>
      <c r="H153" s="506"/>
      <c r="I153" s="506"/>
      <c r="J153" s="507"/>
      <c r="K153" s="508"/>
      <c r="L153" s="509"/>
      <c r="M153" s="508"/>
      <c r="N153" s="509"/>
      <c r="O153" s="508"/>
      <c r="P153" s="509"/>
      <c r="Q153" s="524"/>
      <c r="R153" s="525"/>
      <c r="S153" s="525"/>
      <c r="T153" s="525"/>
      <c r="U153" s="525"/>
      <c r="V153" s="526"/>
      <c r="W153" s="442"/>
      <c r="X153" s="442"/>
      <c r="Y153" s="442" t="s">
        <v>522</v>
      </c>
      <c r="Z153" s="443"/>
      <c r="AA153" s="125"/>
      <c r="AB153" s="125"/>
      <c r="AC153" s="102"/>
      <c r="AD153" s="102"/>
      <c r="AE153" s="102"/>
      <c r="AF153" s="102"/>
      <c r="AG153" s="102"/>
      <c r="AH153" s="102"/>
      <c r="AI153" s="102"/>
      <c r="AJ153" s="102"/>
      <c r="AK153" s="102"/>
      <c r="AL153" s="102"/>
      <c r="AM153" s="102"/>
      <c r="AN153" s="102"/>
      <c r="AO153" s="102"/>
      <c r="AP153" s="102"/>
      <c r="AQ153" s="102"/>
      <c r="AR153" s="102"/>
      <c r="AS153" s="102"/>
      <c r="AT153" s="102"/>
      <c r="AW153" s="102"/>
      <c r="AX153" s="102"/>
      <c r="AY153" s="102"/>
      <c r="AZ153" s="102"/>
      <c r="BA153" s="102"/>
      <c r="BB153" s="102"/>
      <c r="BC153" s="102"/>
      <c r="BD153" s="102"/>
      <c r="BE153" s="102"/>
      <c r="BF153" s="102"/>
      <c r="BI153" s="102"/>
      <c r="BJ153" s="102"/>
      <c r="BK153" s="102"/>
      <c r="BL153" s="102"/>
      <c r="BO153" s="102"/>
      <c r="BP153" s="102"/>
      <c r="BQ153" s="102"/>
      <c r="BR153" s="102"/>
      <c r="BS153" s="102"/>
      <c r="BT153" s="102"/>
      <c r="BU153" s="102"/>
      <c r="BV153" s="102"/>
      <c r="BW153" s="102"/>
      <c r="BX153" s="102"/>
      <c r="BY153" s="102"/>
      <c r="BZ153" s="102"/>
      <c r="CA153" s="102"/>
      <c r="CB153" s="102"/>
      <c r="CC153" s="102"/>
      <c r="CD153" s="102"/>
      <c r="CE153" s="102"/>
      <c r="CF153" s="102"/>
      <c r="CG153" s="102"/>
      <c r="CH153" s="102"/>
      <c r="CI153" s="102"/>
      <c r="CJ153" s="102"/>
      <c r="CK153" s="102"/>
      <c r="CL153" s="102"/>
      <c r="CM153" s="102"/>
      <c r="CP153" s="102"/>
      <c r="CQ153" s="102"/>
      <c r="CR153" s="102"/>
      <c r="CS153" s="102"/>
      <c r="CT153" s="102"/>
      <c r="CU153" s="102"/>
      <c r="CV153" s="102"/>
      <c r="CW153" s="102"/>
      <c r="CX153" s="102"/>
      <c r="CY153" s="102"/>
      <c r="CZ153" s="102"/>
      <c r="DA153" s="102"/>
      <c r="DB153" s="102"/>
      <c r="DE153" s="102"/>
      <c r="DF153" s="102"/>
      <c r="DG153" s="102"/>
      <c r="DH153" s="102"/>
      <c r="DI153" s="102"/>
      <c r="DJ153" s="102"/>
      <c r="DK153" s="102"/>
      <c r="DL153" s="102"/>
      <c r="DM153" s="102"/>
      <c r="DN153" s="102"/>
      <c r="DO153" s="102"/>
      <c r="DP153" s="102"/>
    </row>
    <row r="154" spans="1:120" ht="13.5" customHeight="1">
      <c r="A154" s="542"/>
      <c r="B154" s="514" t="s">
        <v>394</v>
      </c>
      <c r="C154" s="515"/>
      <c r="D154" s="515"/>
      <c r="E154" s="515"/>
      <c r="F154" s="515"/>
      <c r="G154" s="515"/>
      <c r="H154" s="515"/>
      <c r="I154" s="515"/>
      <c r="J154" s="516"/>
      <c r="K154" s="503"/>
      <c r="L154" s="504"/>
      <c r="M154" s="503"/>
      <c r="N154" s="504"/>
      <c r="O154" s="503"/>
      <c r="P154" s="504"/>
      <c r="Q154" s="503"/>
      <c r="R154" s="504"/>
      <c r="S154" s="503"/>
      <c r="T154" s="504"/>
      <c r="U154" s="503"/>
      <c r="V154" s="504"/>
      <c r="W154" s="442"/>
      <c r="X154" s="442"/>
      <c r="Y154" s="442"/>
      <c r="Z154" s="443"/>
      <c r="AA154" s="125"/>
      <c r="AB154" s="125"/>
      <c r="AC154" s="102" t="s">
        <v>124</v>
      </c>
      <c r="AD154" s="102"/>
      <c r="AE154" s="102"/>
      <c r="AF154" s="102"/>
      <c r="AG154" s="102"/>
      <c r="AH154" s="102"/>
      <c r="AI154" s="102"/>
      <c r="AJ154" s="102"/>
      <c r="AK154" s="102"/>
      <c r="AL154" s="102"/>
      <c r="AM154" s="102"/>
      <c r="AN154" s="102"/>
      <c r="AO154" s="102"/>
      <c r="AP154" s="102"/>
      <c r="AQ154" s="102"/>
      <c r="AR154" s="102"/>
      <c r="AS154" s="102"/>
      <c r="AT154" s="102"/>
      <c r="AW154" s="102"/>
      <c r="AX154" s="102"/>
      <c r="AY154" s="102"/>
      <c r="AZ154" s="102"/>
      <c r="BA154" s="102"/>
      <c r="BB154" s="102"/>
      <c r="BC154" s="102"/>
      <c r="BD154" s="102"/>
      <c r="BE154" s="102"/>
      <c r="BF154" s="102"/>
      <c r="BI154" s="102"/>
      <c r="BJ154" s="102"/>
      <c r="BK154" s="102"/>
      <c r="BL154" s="102"/>
      <c r="BO154" s="102"/>
      <c r="BP154" s="102"/>
      <c r="BQ154" s="102"/>
      <c r="BR154" s="102"/>
      <c r="BS154" s="102"/>
      <c r="BT154" s="102"/>
      <c r="BU154" s="102"/>
      <c r="BV154" s="102"/>
      <c r="BW154" s="102"/>
      <c r="BX154" s="102"/>
      <c r="BY154" s="102"/>
      <c r="BZ154" s="102"/>
      <c r="CA154" s="102"/>
      <c r="CB154" s="102"/>
      <c r="CC154" s="102"/>
      <c r="CD154" s="102"/>
      <c r="CE154" s="102"/>
      <c r="CF154" s="102"/>
      <c r="CG154" s="102"/>
      <c r="CH154" s="102"/>
      <c r="CI154" s="102"/>
      <c r="CJ154" s="102"/>
      <c r="CK154" s="102"/>
      <c r="CL154" s="102"/>
      <c r="CM154" s="102"/>
      <c r="CP154" s="102"/>
      <c r="CQ154" s="102"/>
      <c r="CR154" s="102"/>
      <c r="CS154" s="102"/>
      <c r="CT154" s="102"/>
      <c r="CU154" s="102"/>
      <c r="CV154" s="102"/>
      <c r="CW154" s="102"/>
      <c r="CX154" s="102"/>
      <c r="CY154" s="102"/>
      <c r="CZ154" s="102"/>
      <c r="DA154" s="102"/>
      <c r="DB154" s="102"/>
      <c r="DE154" s="102"/>
      <c r="DF154" s="102"/>
      <c r="DG154" s="102"/>
      <c r="DH154" s="102"/>
      <c r="DI154" s="102"/>
      <c r="DJ154" s="102"/>
      <c r="DK154" s="102"/>
      <c r="DL154" s="102"/>
      <c r="DM154" s="102"/>
      <c r="DN154" s="102"/>
      <c r="DO154" s="102"/>
      <c r="DP154" s="102"/>
    </row>
    <row r="155" spans="1:120" ht="13.5" customHeight="1">
      <c r="A155" s="542"/>
      <c r="B155" s="505" t="s">
        <v>631</v>
      </c>
      <c r="C155" s="506"/>
      <c r="D155" s="506"/>
      <c r="E155" s="506"/>
      <c r="F155" s="506"/>
      <c r="G155" s="506"/>
      <c r="H155" s="506"/>
      <c r="I155" s="506"/>
      <c r="J155" s="507"/>
      <c r="K155" s="508"/>
      <c r="L155" s="509"/>
      <c r="M155" s="508"/>
      <c r="N155" s="509"/>
      <c r="O155" s="508"/>
      <c r="P155" s="509"/>
      <c r="Q155" s="508"/>
      <c r="R155" s="509"/>
      <c r="S155" s="508"/>
      <c r="T155" s="509"/>
      <c r="U155" s="508"/>
      <c r="V155" s="509"/>
      <c r="W155" s="442"/>
      <c r="X155" s="442"/>
      <c r="Y155" s="442" t="s">
        <v>623</v>
      </c>
      <c r="Z155" s="443"/>
      <c r="AA155" s="125"/>
      <c r="AB155" s="125"/>
      <c r="AC155" s="102"/>
      <c r="AD155" s="102"/>
      <c r="AE155" s="102"/>
      <c r="AF155" s="102"/>
      <c r="AG155" s="102"/>
      <c r="AH155" s="102"/>
      <c r="AI155" s="102"/>
      <c r="AJ155" s="102"/>
      <c r="AK155" s="102"/>
      <c r="AL155" s="102"/>
      <c r="AM155" s="102"/>
      <c r="AN155" s="102"/>
      <c r="AO155" s="102"/>
      <c r="AP155" s="102"/>
      <c r="AQ155" s="102"/>
      <c r="AR155" s="102"/>
      <c r="AS155" s="102"/>
      <c r="AT155" s="102"/>
      <c r="AW155" s="102"/>
      <c r="AX155" s="102"/>
      <c r="AY155" s="102"/>
      <c r="AZ155" s="102"/>
      <c r="BA155" s="102"/>
      <c r="BB155" s="102"/>
      <c r="BC155" s="102"/>
      <c r="BD155" s="102"/>
      <c r="BE155" s="102"/>
      <c r="BF155" s="102"/>
      <c r="BI155" s="102"/>
      <c r="BJ155" s="102"/>
      <c r="BK155" s="102"/>
      <c r="BL155" s="102"/>
      <c r="BO155" s="102"/>
      <c r="BP155" s="102"/>
      <c r="BQ155" s="102"/>
      <c r="BR155" s="102"/>
      <c r="BS155" s="102"/>
      <c r="BT155" s="102"/>
      <c r="BU155" s="102"/>
      <c r="BV155" s="102"/>
      <c r="BW155" s="102"/>
      <c r="BX155" s="102"/>
      <c r="BY155" s="102"/>
      <c r="BZ155" s="102"/>
      <c r="CA155" s="102"/>
      <c r="CB155" s="102"/>
      <c r="CC155" s="102"/>
      <c r="CD155" s="102"/>
      <c r="CE155" s="102"/>
      <c r="CF155" s="102"/>
      <c r="CG155" s="102"/>
      <c r="CH155" s="102"/>
      <c r="CI155" s="102"/>
      <c r="CJ155" s="102"/>
      <c r="CK155" s="102"/>
      <c r="CL155" s="102"/>
      <c r="CM155" s="102"/>
      <c r="CP155" s="102"/>
      <c r="CQ155" s="102"/>
      <c r="CR155" s="102"/>
      <c r="CS155" s="102"/>
      <c r="CT155" s="102"/>
      <c r="CU155" s="102"/>
      <c r="CV155" s="102"/>
      <c r="CW155" s="102"/>
      <c r="CX155" s="102"/>
      <c r="CY155" s="102"/>
      <c r="CZ155" s="102"/>
      <c r="DA155" s="102"/>
      <c r="DB155" s="102"/>
      <c r="DE155" s="102"/>
      <c r="DF155" s="102"/>
      <c r="DG155" s="102"/>
      <c r="DH155" s="102"/>
      <c r="DI155" s="102"/>
      <c r="DJ155" s="102"/>
      <c r="DK155" s="102"/>
      <c r="DL155" s="102"/>
      <c r="DM155" s="102"/>
      <c r="DN155" s="102"/>
      <c r="DO155" s="102"/>
      <c r="DP155" s="102"/>
    </row>
    <row r="156" spans="1:120" ht="13.5" customHeight="1">
      <c r="A156" s="542"/>
      <c r="B156" s="514" t="s">
        <v>394</v>
      </c>
      <c r="C156" s="515"/>
      <c r="D156" s="515"/>
      <c r="E156" s="515"/>
      <c r="F156" s="515"/>
      <c r="G156" s="515"/>
      <c r="H156" s="515"/>
      <c r="I156" s="515"/>
      <c r="J156" s="516"/>
      <c r="K156" s="503"/>
      <c r="L156" s="504"/>
      <c r="M156" s="503"/>
      <c r="N156" s="504"/>
      <c r="O156" s="503"/>
      <c r="P156" s="504"/>
      <c r="Q156" s="521"/>
      <c r="R156" s="522"/>
      <c r="S156" s="522"/>
      <c r="T156" s="522"/>
      <c r="U156" s="522"/>
      <c r="V156" s="523"/>
      <c r="W156" s="442"/>
      <c r="X156" s="442"/>
      <c r="Y156" s="442"/>
      <c r="Z156" s="443"/>
      <c r="AA156" s="125"/>
      <c r="AB156" s="125"/>
      <c r="AC156" s="102" t="s">
        <v>388</v>
      </c>
      <c r="AD156" s="102"/>
      <c r="AE156" s="102"/>
      <c r="AF156" s="102"/>
      <c r="AG156" s="102"/>
      <c r="AH156" s="102"/>
      <c r="AI156" s="102"/>
      <c r="AJ156" s="102"/>
      <c r="AK156" s="102"/>
      <c r="AL156" s="102"/>
      <c r="AM156" s="102"/>
      <c r="AN156" s="102"/>
      <c r="AO156" s="102"/>
      <c r="AP156" s="102"/>
      <c r="AQ156" s="102"/>
      <c r="AR156" s="102"/>
      <c r="AS156" s="102"/>
      <c r="AT156" s="102"/>
      <c r="AW156" s="102"/>
      <c r="AX156" s="102"/>
      <c r="AY156" s="102"/>
      <c r="AZ156" s="102"/>
      <c r="BA156" s="102"/>
      <c r="BB156" s="102"/>
      <c r="BC156" s="102"/>
      <c r="BD156" s="102"/>
      <c r="BE156" s="102"/>
      <c r="BF156" s="102"/>
      <c r="BI156" s="102"/>
      <c r="BJ156" s="102"/>
      <c r="BK156" s="102"/>
      <c r="BL156" s="102"/>
      <c r="BO156" s="102"/>
      <c r="BP156" s="102"/>
      <c r="BQ156" s="102"/>
      <c r="BR156" s="102"/>
      <c r="BS156" s="102"/>
      <c r="BT156" s="102"/>
      <c r="BU156" s="102"/>
      <c r="BV156" s="102"/>
      <c r="BW156" s="102"/>
      <c r="BX156" s="102"/>
      <c r="BY156" s="102"/>
      <c r="BZ156" s="102"/>
      <c r="CA156" s="102"/>
      <c r="CB156" s="102"/>
      <c r="CC156" s="102"/>
      <c r="CD156" s="102"/>
      <c r="CE156" s="102"/>
      <c r="CF156" s="102"/>
      <c r="CG156" s="102"/>
      <c r="CH156" s="102"/>
      <c r="CI156" s="102"/>
      <c r="CJ156" s="102"/>
      <c r="CK156" s="102"/>
      <c r="CL156" s="102"/>
      <c r="CM156" s="102"/>
      <c r="CP156" s="102"/>
      <c r="CQ156" s="102"/>
      <c r="CR156" s="102"/>
      <c r="CS156" s="102"/>
      <c r="CT156" s="102"/>
      <c r="CU156" s="102"/>
      <c r="CV156" s="102"/>
      <c r="CW156" s="102"/>
      <c r="CX156" s="102"/>
      <c r="CY156" s="102"/>
      <c r="CZ156" s="102"/>
      <c r="DA156" s="102"/>
      <c r="DB156" s="102"/>
      <c r="DE156" s="102"/>
      <c r="DF156" s="102"/>
      <c r="DG156" s="102"/>
      <c r="DH156" s="102"/>
      <c r="DI156" s="102"/>
      <c r="DJ156" s="102"/>
      <c r="DK156" s="102"/>
      <c r="DL156" s="102"/>
      <c r="DM156" s="102"/>
      <c r="DN156" s="102"/>
      <c r="DO156" s="102"/>
      <c r="DP156" s="102"/>
    </row>
    <row r="157" spans="1:120" ht="13.5" customHeight="1">
      <c r="A157" s="543"/>
      <c r="B157" s="505" t="s">
        <v>622</v>
      </c>
      <c r="C157" s="506"/>
      <c r="D157" s="506"/>
      <c r="E157" s="506"/>
      <c r="F157" s="506"/>
      <c r="G157" s="506"/>
      <c r="H157" s="506"/>
      <c r="I157" s="506"/>
      <c r="J157" s="507"/>
      <c r="K157" s="508"/>
      <c r="L157" s="509"/>
      <c r="M157" s="508"/>
      <c r="N157" s="509"/>
      <c r="O157" s="508"/>
      <c r="P157" s="509"/>
      <c r="Q157" s="524"/>
      <c r="R157" s="525"/>
      <c r="S157" s="525"/>
      <c r="T157" s="525"/>
      <c r="U157" s="525"/>
      <c r="V157" s="526"/>
      <c r="W157" s="442"/>
      <c r="X157" s="442"/>
      <c r="Y157" s="442"/>
      <c r="Z157" s="443"/>
      <c r="AA157" s="125"/>
      <c r="AB157" s="125"/>
      <c r="AC157" s="102"/>
      <c r="AD157" s="102"/>
      <c r="AE157" s="102"/>
      <c r="AF157" s="102"/>
    </row>
    <row r="158" spans="1:120" ht="13.5" customHeight="1">
      <c r="W158" s="450"/>
      <c r="X158" s="450"/>
      <c r="Y158" s="450"/>
    </row>
    <row r="159" spans="1:120" ht="13.5" customHeight="1">
      <c r="A159" s="541" t="s">
        <v>400</v>
      </c>
      <c r="B159" s="436" t="s">
        <v>390</v>
      </c>
      <c r="C159" s="437"/>
      <c r="D159" s="438"/>
      <c r="E159" s="438"/>
      <c r="F159" s="438"/>
      <c r="G159" s="438"/>
      <c r="H159" s="438"/>
      <c r="I159" s="438"/>
      <c r="J159" s="439"/>
      <c r="K159" s="544" t="s">
        <v>39</v>
      </c>
      <c r="L159" s="545"/>
      <c r="M159" s="544" t="s">
        <v>391</v>
      </c>
      <c r="N159" s="545"/>
      <c r="O159" s="546" t="s">
        <v>392</v>
      </c>
      <c r="P159" s="546"/>
      <c r="Q159" s="519" t="s">
        <v>66</v>
      </c>
      <c r="R159" s="520"/>
      <c r="S159" s="519" t="s">
        <v>65</v>
      </c>
      <c r="T159" s="520"/>
      <c r="U159" s="519" t="s">
        <v>144</v>
      </c>
      <c r="V159" s="520"/>
      <c r="W159" s="450"/>
      <c r="X159" s="450"/>
      <c r="Y159" s="450"/>
      <c r="AC159" s="97"/>
      <c r="AD159" s="97"/>
      <c r="AE159" s="97"/>
      <c r="AF159" s="97"/>
      <c r="AG159" s="97"/>
      <c r="AH159" s="97"/>
      <c r="AI159" s="97"/>
      <c r="AJ159" s="97"/>
      <c r="AK159" s="97"/>
      <c r="AL159" s="97"/>
      <c r="AM159" s="97"/>
      <c r="AW159" s="97"/>
      <c r="AX159" s="97"/>
      <c r="AY159" s="97"/>
      <c r="AZ159" s="97"/>
      <c r="BA159" s="97"/>
      <c r="BB159" s="97"/>
      <c r="BO159" s="97"/>
      <c r="BP159" s="97"/>
      <c r="BQ159" s="97"/>
      <c r="BR159" s="97"/>
      <c r="CA159" s="97"/>
      <c r="CB159" s="97"/>
      <c r="CC159" s="97"/>
      <c r="CD159" s="97"/>
      <c r="CE159" s="97"/>
      <c r="CF159" s="97"/>
      <c r="CP159" s="97"/>
      <c r="CQ159" s="97"/>
      <c r="CR159" s="97"/>
      <c r="CS159" s="97"/>
      <c r="CT159" s="97"/>
      <c r="CU159" s="97"/>
      <c r="DE159" s="97"/>
      <c r="DF159" s="97"/>
      <c r="DG159" s="97"/>
      <c r="DH159" s="97"/>
    </row>
    <row r="160" spans="1:120" ht="13.5" customHeight="1">
      <c r="A160" s="542"/>
      <c r="B160" s="514" t="s">
        <v>394</v>
      </c>
      <c r="C160" s="515"/>
      <c r="D160" s="515"/>
      <c r="E160" s="515"/>
      <c r="F160" s="515"/>
      <c r="G160" s="515"/>
      <c r="H160" s="515"/>
      <c r="I160" s="515"/>
      <c r="J160" s="516"/>
      <c r="K160" s="537">
        <f>COUNTIF(AU10:AU139,"○")</f>
        <v>0</v>
      </c>
      <c r="L160" s="538"/>
      <c r="M160" s="537">
        <f>COUNTIF(AV10:AV139,"○")</f>
        <v>0</v>
      </c>
      <c r="N160" s="538"/>
      <c r="O160" s="537">
        <f>COUNTIF(AW10:AW139,"○")</f>
        <v>0</v>
      </c>
      <c r="P160" s="538"/>
      <c r="Q160" s="537">
        <f>COUNTIF(AX10:AX139,"○")</f>
        <v>0</v>
      </c>
      <c r="R160" s="538"/>
      <c r="S160" s="537">
        <f>COUNTIF(AY10:AY139,"○")</f>
        <v>0</v>
      </c>
      <c r="T160" s="538"/>
      <c r="U160" s="537">
        <f>COUNTIF(AZ10:AZ139,"○")</f>
        <v>0</v>
      </c>
      <c r="V160" s="538"/>
      <c r="W160" s="441"/>
      <c r="X160" s="441"/>
      <c r="Y160" s="441"/>
      <c r="Z160" s="440"/>
      <c r="AA160" s="122"/>
      <c r="AB160" s="122"/>
      <c r="AC160" s="97"/>
      <c r="AD160" s="97"/>
      <c r="AE160" s="97"/>
      <c r="AF160" s="97"/>
      <c r="AG160" s="97"/>
      <c r="AH160" s="97"/>
      <c r="AI160" s="97"/>
      <c r="AJ160" s="97"/>
      <c r="AK160" s="97"/>
      <c r="AL160" s="97"/>
      <c r="AM160" s="97"/>
      <c r="AW160" s="97"/>
      <c r="AX160" s="97"/>
      <c r="AY160" s="97"/>
      <c r="AZ160" s="97"/>
      <c r="BA160" s="97"/>
      <c r="BB160" s="97"/>
      <c r="BO160" s="97"/>
      <c r="BP160" s="97"/>
      <c r="BQ160" s="97"/>
      <c r="BR160" s="97"/>
      <c r="CA160" s="97"/>
      <c r="CB160" s="97"/>
      <c r="CC160" s="97"/>
      <c r="CD160" s="97"/>
      <c r="CE160" s="97"/>
      <c r="CF160" s="97"/>
      <c r="CP160" s="97"/>
      <c r="CQ160" s="97"/>
      <c r="CR160" s="97"/>
      <c r="CS160" s="97"/>
      <c r="CT160" s="97"/>
      <c r="CU160" s="97"/>
      <c r="DE160" s="97"/>
      <c r="DF160" s="97"/>
      <c r="DG160" s="97"/>
      <c r="DH160" s="97"/>
    </row>
    <row r="161" spans="1:120" ht="13.5" customHeight="1">
      <c r="A161" s="542"/>
      <c r="B161" s="505" t="s">
        <v>627</v>
      </c>
      <c r="C161" s="506"/>
      <c r="D161" s="506"/>
      <c r="E161" s="506"/>
      <c r="F161" s="506"/>
      <c r="G161" s="506"/>
      <c r="H161" s="506"/>
      <c r="I161" s="506"/>
      <c r="J161" s="507"/>
      <c r="K161" s="539"/>
      <c r="L161" s="540"/>
      <c r="M161" s="539"/>
      <c r="N161" s="540"/>
      <c r="O161" s="539"/>
      <c r="P161" s="540"/>
      <c r="Q161" s="539"/>
      <c r="R161" s="540"/>
      <c r="S161" s="539"/>
      <c r="T161" s="540"/>
      <c r="U161" s="539"/>
      <c r="V161" s="540"/>
      <c r="W161" s="441"/>
      <c r="X161" s="441"/>
      <c r="Y161" s="441"/>
      <c r="Z161" s="440"/>
      <c r="AA161" s="122"/>
      <c r="AB161" s="122"/>
      <c r="AC161" s="97"/>
      <c r="AD161" s="97"/>
      <c r="AE161" s="97"/>
      <c r="AF161" s="97"/>
      <c r="AG161" s="97"/>
      <c r="AH161" s="97"/>
      <c r="AI161" s="97"/>
      <c r="AJ161" s="97"/>
      <c r="AK161" s="97"/>
      <c r="AL161" s="97"/>
      <c r="AM161" s="97"/>
      <c r="AW161" s="97"/>
      <c r="AX161" s="97"/>
      <c r="AY161" s="97"/>
      <c r="AZ161" s="97"/>
      <c r="BA161" s="97"/>
      <c r="BB161" s="97"/>
      <c r="BO161" s="97"/>
      <c r="BP161" s="97"/>
      <c r="BQ161" s="97"/>
      <c r="BR161" s="97"/>
      <c r="CA161" s="97"/>
      <c r="CB161" s="97"/>
      <c r="CC161" s="97"/>
      <c r="CD161" s="97"/>
      <c r="CE161" s="97"/>
      <c r="CF161" s="97"/>
      <c r="CP161" s="97"/>
      <c r="CQ161" s="97"/>
      <c r="CR161" s="97"/>
      <c r="CS161" s="97"/>
      <c r="CT161" s="97"/>
      <c r="CU161" s="97"/>
      <c r="DE161" s="97"/>
      <c r="DF161" s="97"/>
      <c r="DG161" s="97"/>
      <c r="DH161" s="97"/>
    </row>
    <row r="162" spans="1:120" ht="13.5" customHeight="1">
      <c r="A162" s="542"/>
      <c r="B162" s="514" t="s">
        <v>394</v>
      </c>
      <c r="C162" s="515"/>
      <c r="D162" s="515"/>
      <c r="E162" s="515"/>
      <c r="F162" s="515"/>
      <c r="G162" s="515"/>
      <c r="H162" s="515"/>
      <c r="I162" s="515"/>
      <c r="J162" s="516"/>
      <c r="K162" s="537">
        <f>COUNTIF(BA10:BA139,"○")</f>
        <v>0</v>
      </c>
      <c r="L162" s="538"/>
      <c r="M162" s="537">
        <f>COUNTIF(BB10:BB139,"○")</f>
        <v>0</v>
      </c>
      <c r="N162" s="538"/>
      <c r="O162" s="537">
        <f>COUNTIF(BC10:BC139,"○")</f>
        <v>0</v>
      </c>
      <c r="P162" s="538"/>
      <c r="Q162" s="537">
        <f>COUNTIF(BD10:BD139,"○")</f>
        <v>0</v>
      </c>
      <c r="R162" s="538"/>
      <c r="S162" s="1475"/>
      <c r="T162" s="1476"/>
      <c r="U162" s="1476"/>
      <c r="V162" s="1477"/>
      <c r="W162" s="441"/>
      <c r="X162" s="441"/>
      <c r="Y162" s="441"/>
      <c r="Z162" s="440"/>
      <c r="AA162" s="122"/>
      <c r="AB162" s="122"/>
      <c r="AC162" s="97"/>
      <c r="AD162" s="97"/>
      <c r="AE162" s="97"/>
      <c r="AF162" s="97"/>
      <c r="AG162" s="97"/>
      <c r="AH162" s="97"/>
      <c r="AI162" s="97"/>
      <c r="AJ162" s="97"/>
      <c r="AK162" s="97"/>
      <c r="AL162" s="97"/>
      <c r="AM162" s="97"/>
      <c r="AW162" s="97"/>
      <c r="AX162" s="97"/>
      <c r="AY162" s="97"/>
      <c r="AZ162" s="97"/>
      <c r="BA162" s="97"/>
      <c r="BB162" s="97"/>
      <c r="BO162" s="97"/>
      <c r="BP162" s="97"/>
      <c r="BQ162" s="97"/>
      <c r="BR162" s="97"/>
      <c r="CA162" s="97"/>
      <c r="CB162" s="97"/>
      <c r="CC162" s="97"/>
      <c r="CD162" s="97"/>
      <c r="CE162" s="97"/>
      <c r="CF162" s="97"/>
      <c r="CP162" s="97"/>
      <c r="CQ162" s="97"/>
      <c r="CR162" s="97"/>
      <c r="CS162" s="97"/>
      <c r="CT162" s="97"/>
      <c r="CU162" s="97"/>
      <c r="DE162" s="97"/>
      <c r="DF162" s="97"/>
      <c r="DG162" s="97"/>
      <c r="DH162" s="97"/>
    </row>
    <row r="163" spans="1:120" ht="13.5" customHeight="1">
      <c r="A163" s="542"/>
      <c r="B163" s="505" t="s">
        <v>628</v>
      </c>
      <c r="C163" s="506"/>
      <c r="D163" s="506"/>
      <c r="E163" s="506"/>
      <c r="F163" s="506"/>
      <c r="G163" s="506"/>
      <c r="H163" s="506"/>
      <c r="I163" s="506"/>
      <c r="J163" s="507"/>
      <c r="K163" s="539"/>
      <c r="L163" s="540"/>
      <c r="M163" s="539"/>
      <c r="N163" s="540"/>
      <c r="O163" s="539"/>
      <c r="P163" s="540"/>
      <c r="Q163" s="539"/>
      <c r="R163" s="540"/>
      <c r="S163" s="1481"/>
      <c r="T163" s="1482"/>
      <c r="U163" s="1482"/>
      <c r="V163" s="1483"/>
      <c r="W163" s="441"/>
      <c r="X163" s="441"/>
      <c r="Y163" s="441"/>
      <c r="Z163" s="440"/>
      <c r="AA163" s="122"/>
      <c r="AB163" s="122"/>
      <c r="AC163" s="97"/>
      <c r="AD163" s="97"/>
      <c r="AE163" s="97"/>
      <c r="AF163" s="97"/>
      <c r="AG163" s="97"/>
      <c r="AH163" s="97"/>
      <c r="AI163" s="97"/>
      <c r="AJ163" s="97"/>
      <c r="AK163" s="97"/>
      <c r="AL163" s="97"/>
      <c r="AM163" s="97"/>
      <c r="AW163" s="97"/>
      <c r="AX163" s="97"/>
      <c r="AY163" s="97"/>
      <c r="AZ163" s="97"/>
      <c r="BA163" s="97"/>
      <c r="BB163" s="97"/>
      <c r="BO163" s="97"/>
      <c r="BP163" s="97"/>
      <c r="BQ163" s="97"/>
      <c r="BR163" s="97"/>
      <c r="CA163" s="97"/>
      <c r="CB163" s="97"/>
      <c r="CC163" s="97"/>
      <c r="CD163" s="97"/>
      <c r="CE163" s="97"/>
      <c r="CF163" s="97"/>
      <c r="CP163" s="97"/>
      <c r="CQ163" s="97"/>
      <c r="CR163" s="97"/>
      <c r="CS163" s="97"/>
      <c r="CT163" s="97"/>
      <c r="CU163" s="97"/>
      <c r="DE163" s="97"/>
      <c r="DF163" s="97"/>
      <c r="DG163" s="97"/>
      <c r="DH163" s="97"/>
    </row>
    <row r="164" spans="1:120" ht="13.5" customHeight="1">
      <c r="A164" s="542"/>
      <c r="B164" s="1448" t="s">
        <v>393</v>
      </c>
      <c r="C164" s="1449"/>
      <c r="D164" s="1449"/>
      <c r="E164" s="1449"/>
      <c r="F164" s="1449"/>
      <c r="G164" s="1449"/>
      <c r="H164" s="1449"/>
      <c r="I164" s="1449"/>
      <c r="J164" s="1450"/>
      <c r="K164" s="537">
        <f>COUNTIF(BG10:BG139,"○")</f>
        <v>0</v>
      </c>
      <c r="L164" s="538"/>
      <c r="M164" s="537">
        <f>COUNTIF(BH10:BH139,"○")</f>
        <v>0</v>
      </c>
      <c r="N164" s="538"/>
      <c r="O164" s="537">
        <f>COUNTIF(BI10:BI139,"○")</f>
        <v>0</v>
      </c>
      <c r="P164" s="538"/>
      <c r="Q164" s="537">
        <f>COUNTIF(BJ10:BJ139,"○")</f>
        <v>0</v>
      </c>
      <c r="R164" s="538"/>
      <c r="S164" s="537">
        <f>COUNTIF(BK10:BK139,"○")</f>
        <v>0</v>
      </c>
      <c r="T164" s="538"/>
      <c r="U164" s="537">
        <f>COUNTIF(BL10:BL139,"○")</f>
        <v>0</v>
      </c>
      <c r="V164" s="538"/>
      <c r="W164" s="441"/>
      <c r="X164" s="441"/>
      <c r="Y164" s="441"/>
      <c r="Z164" s="440"/>
      <c r="AA164" s="122"/>
      <c r="AB164" s="122"/>
      <c r="AC164" s="97"/>
      <c r="AD164" s="97"/>
      <c r="AE164" s="97"/>
      <c r="AF164" s="97"/>
      <c r="AG164" s="97"/>
      <c r="AH164" s="97"/>
      <c r="AI164" s="97"/>
      <c r="AJ164" s="97"/>
      <c r="AK164" s="97"/>
      <c r="AL164" s="97"/>
      <c r="AM164" s="97"/>
      <c r="AW164" s="97"/>
      <c r="AX164" s="97"/>
      <c r="AY164" s="97"/>
      <c r="AZ164" s="97"/>
      <c r="BA164" s="97"/>
      <c r="BB164" s="97"/>
      <c r="BO164" s="97"/>
      <c r="BP164" s="97"/>
      <c r="BQ164" s="97"/>
      <c r="BR164" s="97"/>
      <c r="CA164" s="97"/>
      <c r="CB164" s="97"/>
      <c r="CC164" s="97"/>
      <c r="CD164" s="97"/>
      <c r="CE164" s="97"/>
      <c r="CF164" s="97"/>
      <c r="CP164" s="97"/>
      <c r="CQ164" s="97"/>
      <c r="CR164" s="97"/>
      <c r="CS164" s="97"/>
      <c r="CT164" s="97"/>
      <c r="CU164" s="97"/>
      <c r="DE164" s="97"/>
      <c r="DF164" s="97"/>
      <c r="DG164" s="97"/>
      <c r="DH164" s="97"/>
    </row>
    <row r="165" spans="1:120" ht="13.5" customHeight="1">
      <c r="A165" s="542"/>
      <c r="B165" s="1451"/>
      <c r="C165" s="1452"/>
      <c r="D165" s="1452"/>
      <c r="E165" s="1452"/>
      <c r="F165" s="1452"/>
      <c r="G165" s="1452"/>
      <c r="H165" s="1452"/>
      <c r="I165" s="1452"/>
      <c r="J165" s="1453"/>
      <c r="K165" s="539"/>
      <c r="L165" s="540"/>
      <c r="M165" s="539"/>
      <c r="N165" s="540"/>
      <c r="O165" s="539"/>
      <c r="P165" s="540"/>
      <c r="Q165" s="539"/>
      <c r="R165" s="540"/>
      <c r="S165" s="539"/>
      <c r="T165" s="540"/>
      <c r="U165" s="539"/>
      <c r="V165" s="540"/>
      <c r="W165" s="441"/>
      <c r="X165" s="441"/>
      <c r="Y165" s="441"/>
      <c r="Z165" s="440"/>
      <c r="AA165" s="122"/>
      <c r="AB165" s="122"/>
      <c r="AC165" s="96"/>
      <c r="AD165" s="96"/>
      <c r="AE165" s="96"/>
      <c r="AF165" s="96"/>
      <c r="AG165" s="96"/>
      <c r="AH165" s="96"/>
      <c r="AI165" s="96"/>
      <c r="AJ165" s="96"/>
      <c r="AK165" s="96"/>
      <c r="AL165" s="96"/>
      <c r="AM165" s="96"/>
      <c r="AW165" s="96"/>
      <c r="AX165" s="96"/>
      <c r="AY165" s="96"/>
      <c r="AZ165" s="96"/>
      <c r="BA165" s="96"/>
      <c r="BB165" s="96"/>
      <c r="BO165" s="96"/>
      <c r="BP165" s="96"/>
      <c r="BQ165" s="96"/>
      <c r="BR165" s="96"/>
      <c r="CA165" s="96"/>
      <c r="CB165" s="96"/>
      <c r="CC165" s="96"/>
      <c r="CD165" s="96"/>
      <c r="CE165" s="96"/>
      <c r="CF165" s="96"/>
      <c r="CP165" s="96"/>
      <c r="CQ165" s="96"/>
      <c r="CR165" s="96"/>
      <c r="CS165" s="96"/>
      <c r="CT165" s="96"/>
      <c r="CU165" s="96"/>
      <c r="DE165" s="96"/>
      <c r="DF165" s="96"/>
      <c r="DG165" s="96"/>
      <c r="DH165" s="96"/>
    </row>
    <row r="166" spans="1:120" ht="13.5" customHeight="1">
      <c r="A166" s="542"/>
      <c r="B166" s="444"/>
      <c r="C166" s="445"/>
      <c r="D166" s="445"/>
      <c r="E166" s="445"/>
      <c r="F166" s="445"/>
      <c r="G166" s="445"/>
      <c r="H166" s="445"/>
      <c r="I166" s="445"/>
      <c r="J166" s="445"/>
      <c r="K166" s="445"/>
      <c r="L166" s="445"/>
      <c r="M166" s="438"/>
      <c r="N166" s="438"/>
      <c r="O166" s="438"/>
      <c r="P166" s="438"/>
      <c r="Q166" s="438"/>
      <c r="R166" s="438"/>
      <c r="S166" s="429"/>
      <c r="T166" s="429"/>
      <c r="U166" s="429"/>
      <c r="V166" s="429"/>
      <c r="W166" s="453"/>
      <c r="X166" s="453"/>
      <c r="Y166" s="453"/>
      <c r="Z166" s="429"/>
      <c r="AA166" s="96"/>
      <c r="AB166" s="96"/>
      <c r="AC166" s="96"/>
      <c r="AD166" s="96"/>
      <c r="AE166" s="96"/>
      <c r="AF166" s="96"/>
      <c r="AG166" s="96"/>
      <c r="AH166" s="96"/>
      <c r="AI166" s="96"/>
      <c r="AJ166" s="96"/>
      <c r="AK166" s="96"/>
      <c r="AL166" s="96"/>
      <c r="AM166" s="96"/>
      <c r="AW166" s="96"/>
      <c r="AX166" s="96"/>
      <c r="AY166" s="96"/>
      <c r="AZ166" s="96"/>
      <c r="BA166" s="96"/>
      <c r="BB166" s="96"/>
      <c r="BO166" s="96"/>
      <c r="BP166" s="96"/>
      <c r="BQ166" s="96"/>
      <c r="BR166" s="96"/>
      <c r="CA166" s="96"/>
      <c r="CB166" s="96"/>
      <c r="CC166" s="96"/>
      <c r="CD166" s="96"/>
      <c r="CE166" s="96"/>
      <c r="CF166" s="96"/>
      <c r="CP166" s="96"/>
      <c r="CQ166" s="96"/>
      <c r="CR166" s="96"/>
      <c r="CS166" s="96"/>
      <c r="CT166" s="96"/>
      <c r="CU166" s="96"/>
      <c r="DE166" s="96"/>
      <c r="DF166" s="96"/>
      <c r="DG166" s="96"/>
      <c r="DH166" s="96"/>
    </row>
    <row r="167" spans="1:120" ht="13.5" customHeight="1">
      <c r="A167" s="542"/>
      <c r="B167" s="447" t="s">
        <v>632</v>
      </c>
      <c r="C167" s="447"/>
      <c r="D167" s="448"/>
      <c r="E167" s="448"/>
      <c r="F167" s="449"/>
      <c r="G167" s="449"/>
      <c r="H167" s="449"/>
      <c r="I167" s="449"/>
      <c r="J167" s="449"/>
      <c r="K167" s="544" t="s">
        <v>39</v>
      </c>
      <c r="L167" s="545"/>
      <c r="M167" s="544" t="s">
        <v>391</v>
      </c>
      <c r="N167" s="545"/>
      <c r="O167" s="546" t="s">
        <v>392</v>
      </c>
      <c r="P167" s="546"/>
      <c r="Q167" s="546" t="s">
        <v>66</v>
      </c>
      <c r="R167" s="546"/>
      <c r="S167" s="546" t="s">
        <v>65</v>
      </c>
      <c r="T167" s="546"/>
      <c r="U167" s="519" t="s">
        <v>144</v>
      </c>
      <c r="V167" s="520"/>
      <c r="W167" s="454"/>
      <c r="X167" s="454"/>
      <c r="Y167" s="450"/>
      <c r="Z167" s="455"/>
      <c r="AA167" s="123"/>
      <c r="AB167" s="123"/>
      <c r="AC167" s="96"/>
      <c r="AD167" s="96"/>
      <c r="AE167" s="96"/>
      <c r="AF167" s="96"/>
      <c r="AG167" s="102"/>
      <c r="AH167" s="102"/>
      <c r="AI167" s="102"/>
      <c r="AJ167" s="102"/>
      <c r="AK167" s="102"/>
      <c r="AL167" s="102"/>
      <c r="AM167" s="102"/>
      <c r="AN167" s="102"/>
      <c r="AO167" s="102"/>
      <c r="AP167" s="102"/>
      <c r="AQ167" s="102"/>
      <c r="AR167" s="102"/>
      <c r="AS167" s="102"/>
      <c r="AT167" s="102"/>
      <c r="AW167" s="102"/>
      <c r="AX167" s="102"/>
      <c r="AY167" s="102"/>
      <c r="AZ167" s="102"/>
      <c r="BA167" s="102"/>
      <c r="BB167" s="102"/>
      <c r="BC167" s="102"/>
      <c r="BD167" s="102"/>
      <c r="BE167" s="102"/>
      <c r="BF167" s="102"/>
      <c r="BI167" s="102"/>
      <c r="BJ167" s="102"/>
      <c r="BK167" s="102"/>
      <c r="BL167" s="102"/>
      <c r="BO167" s="102"/>
      <c r="BP167" s="102"/>
      <c r="BQ167" s="102"/>
      <c r="BR167" s="102"/>
      <c r="BS167" s="102"/>
      <c r="BT167" s="102"/>
      <c r="BU167" s="102"/>
      <c r="BV167" s="102"/>
      <c r="BW167" s="102"/>
      <c r="BX167" s="102"/>
      <c r="BY167" s="102"/>
      <c r="BZ167" s="102"/>
      <c r="CA167" s="102"/>
      <c r="CB167" s="102"/>
      <c r="CC167" s="102"/>
      <c r="CD167" s="102"/>
      <c r="CE167" s="102"/>
      <c r="CF167" s="102"/>
      <c r="CG167" s="102"/>
      <c r="CH167" s="102"/>
      <c r="CI167" s="102"/>
      <c r="CJ167" s="102"/>
      <c r="CK167" s="102"/>
      <c r="CL167" s="102"/>
      <c r="CM167" s="102"/>
      <c r="CP167" s="102"/>
      <c r="CQ167" s="102"/>
      <c r="CR167" s="102"/>
      <c r="CS167" s="102"/>
      <c r="CT167" s="102"/>
      <c r="CU167" s="102"/>
      <c r="CV167" s="102"/>
      <c r="CW167" s="102"/>
      <c r="CX167" s="102"/>
      <c r="CY167" s="102"/>
      <c r="CZ167" s="102"/>
      <c r="DA167" s="102"/>
      <c r="DB167" s="102"/>
      <c r="DE167" s="102"/>
      <c r="DF167" s="102"/>
      <c r="DG167" s="102"/>
      <c r="DH167" s="102"/>
      <c r="DI167" s="102"/>
      <c r="DJ167" s="102"/>
      <c r="DK167" s="102"/>
      <c r="DL167" s="102"/>
      <c r="DM167" s="102"/>
      <c r="DN167" s="102"/>
      <c r="DO167" s="102"/>
      <c r="DP167" s="102"/>
    </row>
    <row r="168" spans="1:120" ht="13.5" hidden="1" customHeight="1">
      <c r="A168" s="542"/>
      <c r="B168" s="514" t="s">
        <v>394</v>
      </c>
      <c r="C168" s="515"/>
      <c r="D168" s="515"/>
      <c r="E168" s="515"/>
      <c r="F168" s="515"/>
      <c r="G168" s="515"/>
      <c r="H168" s="515"/>
      <c r="I168" s="515"/>
      <c r="J168" s="516"/>
      <c r="K168" s="1439"/>
      <c r="L168" s="1440"/>
      <c r="M168" s="1447"/>
      <c r="N168" s="1440"/>
      <c r="O168" s="1439"/>
      <c r="P168" s="1440"/>
      <c r="Q168" s="1439"/>
      <c r="R168" s="1440"/>
      <c r="S168" s="1439"/>
      <c r="T168" s="1440"/>
      <c r="U168" s="1439"/>
      <c r="V168" s="1440"/>
      <c r="W168" s="456"/>
      <c r="X168" s="456"/>
      <c r="Y168" s="442"/>
      <c r="Z168" s="457"/>
      <c r="AA168" s="126"/>
      <c r="AB168" s="126"/>
      <c r="AC168" s="102" t="s">
        <v>113</v>
      </c>
      <c r="AD168" s="102"/>
      <c r="AE168" s="102"/>
      <c r="AF168" s="102"/>
      <c r="AG168" s="102"/>
      <c r="AH168" s="102"/>
      <c r="AI168" s="102"/>
      <c r="AJ168" s="102"/>
      <c r="AK168" s="102"/>
      <c r="AL168" s="102"/>
      <c r="AM168" s="102"/>
      <c r="AN168" s="102"/>
      <c r="AO168" s="102"/>
      <c r="AP168" s="102"/>
      <c r="AQ168" s="102"/>
      <c r="AR168" s="102"/>
      <c r="AS168" s="102"/>
      <c r="AT168" s="102"/>
      <c r="AW168" s="102"/>
      <c r="AX168" s="102"/>
      <c r="AY168" s="102"/>
      <c r="AZ168" s="102"/>
      <c r="BA168" s="102"/>
      <c r="BB168" s="102"/>
      <c r="BC168" s="102"/>
      <c r="BD168" s="102"/>
      <c r="BE168" s="102"/>
      <c r="BF168" s="102"/>
      <c r="BI168" s="102"/>
      <c r="BJ168" s="102"/>
      <c r="BK168" s="102"/>
      <c r="BL168" s="102"/>
      <c r="BO168" s="102"/>
      <c r="BP168" s="102"/>
      <c r="BQ168" s="102"/>
      <c r="BR168" s="102"/>
      <c r="BS168" s="102"/>
      <c r="BT168" s="102"/>
      <c r="BU168" s="102"/>
      <c r="BV168" s="102"/>
      <c r="BW168" s="102"/>
      <c r="BX168" s="102"/>
      <c r="BY168" s="102"/>
      <c r="BZ168" s="102"/>
      <c r="CA168" s="102"/>
      <c r="CB168" s="102"/>
      <c r="CC168" s="102"/>
      <c r="CD168" s="102"/>
      <c r="CE168" s="102"/>
      <c r="CF168" s="102"/>
      <c r="CG168" s="102"/>
      <c r="CH168" s="102"/>
      <c r="CI168" s="102"/>
      <c r="CJ168" s="102"/>
      <c r="CK168" s="102"/>
      <c r="CL168" s="102"/>
      <c r="CM168" s="102"/>
      <c r="CP168" s="102"/>
      <c r="CQ168" s="102"/>
      <c r="CR168" s="102"/>
      <c r="CS168" s="102"/>
      <c r="CT168" s="102"/>
      <c r="CU168" s="102"/>
      <c r="CV168" s="102"/>
      <c r="CW168" s="102"/>
      <c r="CX168" s="102"/>
      <c r="CY168" s="102"/>
      <c r="CZ168" s="102"/>
      <c r="DA168" s="102"/>
      <c r="DB168" s="102"/>
      <c r="DE168" s="102"/>
      <c r="DF168" s="102"/>
      <c r="DG168" s="102"/>
      <c r="DH168" s="102"/>
      <c r="DI168" s="102"/>
      <c r="DJ168" s="102"/>
      <c r="DK168" s="102"/>
      <c r="DL168" s="102"/>
      <c r="DM168" s="102"/>
      <c r="DN168" s="102"/>
      <c r="DO168" s="102"/>
      <c r="DP168" s="102"/>
    </row>
    <row r="169" spans="1:120" ht="13.5" hidden="1" customHeight="1">
      <c r="A169" s="542"/>
      <c r="B169" s="1435" t="s">
        <v>619</v>
      </c>
      <c r="C169" s="1436"/>
      <c r="D169" s="1436"/>
      <c r="E169" s="1436"/>
      <c r="F169" s="1436"/>
      <c r="G169" s="1436"/>
      <c r="H169" s="1436"/>
      <c r="I169" s="1436"/>
      <c r="J169" s="1437"/>
      <c r="K169" s="512"/>
      <c r="L169" s="513"/>
      <c r="M169" s="512"/>
      <c r="N169" s="513"/>
      <c r="O169" s="512"/>
      <c r="P169" s="513"/>
      <c r="Q169" s="512"/>
      <c r="R169" s="513"/>
      <c r="S169" s="512"/>
      <c r="T169" s="513"/>
      <c r="U169" s="512"/>
      <c r="V169" s="513"/>
      <c r="W169" s="456"/>
      <c r="X169" s="456"/>
      <c r="Y169" s="442"/>
      <c r="Z169" s="457"/>
      <c r="AA169" s="126"/>
      <c r="AB169" s="126"/>
      <c r="AC169" s="102"/>
      <c r="AD169" s="102"/>
      <c r="AE169" s="102"/>
      <c r="AF169" s="102"/>
      <c r="AG169" s="102"/>
      <c r="AH169" s="102"/>
      <c r="AI169" s="102"/>
      <c r="AJ169" s="102"/>
      <c r="AK169" s="102"/>
      <c r="AL169" s="102"/>
      <c r="AM169" s="102"/>
      <c r="AN169" s="102"/>
      <c r="AO169" s="102"/>
      <c r="AP169" s="102"/>
      <c r="AQ169" s="102"/>
      <c r="AR169" s="102"/>
      <c r="AS169" s="102"/>
      <c r="AT169" s="102"/>
      <c r="AW169" s="102"/>
      <c r="AX169" s="102"/>
      <c r="AY169" s="102"/>
      <c r="AZ169" s="102"/>
      <c r="BA169" s="102"/>
      <c r="BB169" s="102"/>
      <c r="BC169" s="102"/>
      <c r="BD169" s="102"/>
      <c r="BE169" s="102"/>
      <c r="BF169" s="102"/>
      <c r="BI169" s="102"/>
      <c r="BJ169" s="102"/>
      <c r="BK169" s="102"/>
      <c r="BL169" s="102"/>
      <c r="BO169" s="102"/>
      <c r="BP169" s="102"/>
      <c r="BQ169" s="102"/>
      <c r="BR169" s="102"/>
      <c r="BS169" s="102"/>
      <c r="BT169" s="102"/>
      <c r="BU169" s="102"/>
      <c r="BV169" s="102"/>
      <c r="BW169" s="102"/>
      <c r="BX169" s="102"/>
      <c r="BY169" s="102"/>
      <c r="BZ169" s="102"/>
      <c r="CA169" s="102"/>
      <c r="CB169" s="102"/>
      <c r="CC169" s="102"/>
      <c r="CD169" s="102"/>
      <c r="CE169" s="102"/>
      <c r="CF169" s="102"/>
      <c r="CG169" s="102"/>
      <c r="CH169" s="102"/>
      <c r="CI169" s="102"/>
      <c r="CJ169" s="102"/>
      <c r="CK169" s="102"/>
      <c r="CL169" s="102"/>
      <c r="CM169" s="102"/>
      <c r="CP169" s="102"/>
      <c r="CQ169" s="102"/>
      <c r="CR169" s="102"/>
      <c r="CS169" s="102"/>
      <c r="CT169" s="102"/>
      <c r="CU169" s="102"/>
      <c r="CV169" s="102"/>
      <c r="CW169" s="102"/>
      <c r="CX169" s="102"/>
      <c r="CY169" s="102"/>
      <c r="CZ169" s="102"/>
      <c r="DA169" s="102"/>
      <c r="DB169" s="102"/>
      <c r="DE169" s="102"/>
      <c r="DF169" s="102"/>
      <c r="DG169" s="102"/>
      <c r="DH169" s="102"/>
      <c r="DI169" s="102"/>
      <c r="DJ169" s="102"/>
      <c r="DK169" s="102"/>
      <c r="DL169" s="102"/>
      <c r="DM169" s="102"/>
      <c r="DN169" s="102"/>
      <c r="DO169" s="102"/>
      <c r="DP169" s="102"/>
    </row>
    <row r="170" spans="1:120" ht="13.5" hidden="1" customHeight="1">
      <c r="A170" s="542"/>
      <c r="B170" s="514" t="s">
        <v>394</v>
      </c>
      <c r="C170" s="515"/>
      <c r="D170" s="515"/>
      <c r="E170" s="515"/>
      <c r="F170" s="515"/>
      <c r="G170" s="515"/>
      <c r="H170" s="515"/>
      <c r="I170" s="515"/>
      <c r="J170" s="516"/>
      <c r="K170" s="1439"/>
      <c r="L170" s="1440"/>
      <c r="M170" s="1439"/>
      <c r="N170" s="1440"/>
      <c r="O170" s="1439"/>
      <c r="P170" s="1440"/>
      <c r="Q170" s="1484"/>
      <c r="R170" s="1485"/>
      <c r="S170" s="1485"/>
      <c r="T170" s="1485"/>
      <c r="U170" s="1485"/>
      <c r="V170" s="1486"/>
      <c r="W170" s="456"/>
      <c r="X170" s="456"/>
      <c r="Y170" s="442"/>
      <c r="Z170" s="457"/>
      <c r="AA170" s="126"/>
      <c r="AB170" s="126"/>
      <c r="AC170" s="102" t="s">
        <v>114</v>
      </c>
      <c r="AD170" s="102"/>
      <c r="AE170" s="102"/>
      <c r="AF170" s="102"/>
      <c r="AG170" s="102"/>
      <c r="AH170" s="102"/>
      <c r="AI170" s="102"/>
      <c r="AJ170" s="102"/>
      <c r="AK170" s="102"/>
      <c r="AL170" s="102"/>
      <c r="AM170" s="102"/>
      <c r="AN170" s="102"/>
      <c r="AO170" s="102"/>
      <c r="AP170" s="102"/>
      <c r="AQ170" s="102"/>
      <c r="AR170" s="102"/>
      <c r="AS170" s="102"/>
      <c r="AT170" s="102"/>
      <c r="AW170" s="102"/>
      <c r="AX170" s="102"/>
      <c r="AY170" s="102"/>
      <c r="AZ170" s="102"/>
      <c r="BA170" s="102"/>
      <c r="BB170" s="102"/>
      <c r="BC170" s="102"/>
      <c r="BD170" s="102"/>
      <c r="BE170" s="102"/>
      <c r="BF170" s="102"/>
      <c r="BI170" s="102"/>
      <c r="BJ170" s="102"/>
      <c r="BK170" s="102"/>
      <c r="BL170" s="102"/>
      <c r="BO170" s="102"/>
      <c r="BP170" s="102"/>
      <c r="BQ170" s="102"/>
      <c r="BR170" s="102"/>
      <c r="BS170" s="102"/>
      <c r="BT170" s="102"/>
      <c r="BU170" s="102"/>
      <c r="BV170" s="102"/>
      <c r="BW170" s="102"/>
      <c r="BX170" s="102"/>
      <c r="BY170" s="102"/>
      <c r="BZ170" s="102"/>
      <c r="CA170" s="102"/>
      <c r="CB170" s="102"/>
      <c r="CC170" s="102"/>
      <c r="CD170" s="102"/>
      <c r="CE170" s="102"/>
      <c r="CF170" s="102"/>
      <c r="CG170" s="102"/>
      <c r="CH170" s="102"/>
      <c r="CI170" s="102"/>
      <c r="CJ170" s="102"/>
      <c r="CK170" s="102"/>
      <c r="CL170" s="102"/>
      <c r="CM170" s="102"/>
      <c r="CP170" s="102"/>
      <c r="CQ170" s="102"/>
      <c r="CR170" s="102"/>
      <c r="CS170" s="102"/>
      <c r="CT170" s="102"/>
      <c r="CU170" s="102"/>
      <c r="CV170" s="102"/>
      <c r="CW170" s="102"/>
      <c r="CX170" s="102"/>
      <c r="CY170" s="102"/>
      <c r="CZ170" s="102"/>
      <c r="DA170" s="102"/>
      <c r="DB170" s="102"/>
      <c r="DE170" s="102"/>
      <c r="DF170" s="102"/>
      <c r="DG170" s="102"/>
      <c r="DH170" s="102"/>
      <c r="DI170" s="102"/>
      <c r="DJ170" s="102"/>
      <c r="DK170" s="102"/>
      <c r="DL170" s="102"/>
      <c r="DM170" s="102"/>
      <c r="DN170" s="102"/>
      <c r="DO170" s="102"/>
      <c r="DP170" s="102"/>
    </row>
    <row r="171" spans="1:120" ht="13.5" hidden="1" customHeight="1">
      <c r="A171" s="542"/>
      <c r="B171" s="505" t="s">
        <v>621</v>
      </c>
      <c r="C171" s="506"/>
      <c r="D171" s="506"/>
      <c r="E171" s="506"/>
      <c r="F171" s="506"/>
      <c r="G171" s="506"/>
      <c r="H171" s="506"/>
      <c r="I171" s="506"/>
      <c r="J171" s="507"/>
      <c r="K171" s="512"/>
      <c r="L171" s="513"/>
      <c r="M171" s="512"/>
      <c r="N171" s="513"/>
      <c r="O171" s="512"/>
      <c r="P171" s="513"/>
      <c r="Q171" s="1487"/>
      <c r="R171" s="1488"/>
      <c r="S171" s="1488"/>
      <c r="T171" s="1488"/>
      <c r="U171" s="1488"/>
      <c r="V171" s="1489"/>
      <c r="W171" s="456"/>
      <c r="X171" s="456"/>
      <c r="Y171" s="442" t="s">
        <v>523</v>
      </c>
      <c r="Z171" s="457"/>
      <c r="AA171" s="126"/>
      <c r="AB171" s="126"/>
      <c r="AC171" s="102"/>
      <c r="AD171" s="102"/>
      <c r="AE171" s="102"/>
      <c r="AF171" s="102"/>
      <c r="AG171" s="102"/>
      <c r="AH171" s="102"/>
      <c r="AI171" s="102"/>
      <c r="AJ171" s="102"/>
      <c r="AK171" s="102"/>
      <c r="AL171" s="102"/>
      <c r="AM171" s="102"/>
      <c r="AN171" s="102"/>
      <c r="AO171" s="102"/>
      <c r="AP171" s="102"/>
      <c r="AQ171" s="102"/>
      <c r="AR171" s="102"/>
      <c r="AS171" s="102"/>
      <c r="AT171" s="102"/>
      <c r="AW171" s="102"/>
      <c r="AX171" s="102"/>
      <c r="AY171" s="102"/>
      <c r="AZ171" s="102"/>
      <c r="BA171" s="102"/>
      <c r="BB171" s="102"/>
      <c r="BC171" s="102"/>
      <c r="BD171" s="102"/>
      <c r="BE171" s="102"/>
      <c r="BF171" s="102"/>
      <c r="BI171" s="102"/>
      <c r="BJ171" s="102"/>
      <c r="BK171" s="102"/>
      <c r="BL171" s="102"/>
      <c r="BO171" s="102"/>
      <c r="BP171" s="102"/>
      <c r="BQ171" s="102"/>
      <c r="BR171" s="102"/>
      <c r="BS171" s="102"/>
      <c r="BT171" s="102"/>
      <c r="BU171" s="102"/>
      <c r="BV171" s="102"/>
      <c r="BW171" s="102"/>
      <c r="BX171" s="102"/>
      <c r="BY171" s="102"/>
      <c r="BZ171" s="102"/>
      <c r="CA171" s="102"/>
      <c r="CB171" s="102"/>
      <c r="CC171" s="102"/>
      <c r="CD171" s="102"/>
      <c r="CE171" s="102"/>
      <c r="CF171" s="102"/>
      <c r="CG171" s="102"/>
      <c r="CH171" s="102"/>
      <c r="CI171" s="102"/>
      <c r="CJ171" s="102"/>
      <c r="CK171" s="102"/>
      <c r="CL171" s="102"/>
      <c r="CM171" s="102"/>
      <c r="CP171" s="102"/>
      <c r="CQ171" s="102"/>
      <c r="CR171" s="102"/>
      <c r="CS171" s="102"/>
      <c r="CT171" s="102"/>
      <c r="CU171" s="102"/>
      <c r="CV171" s="102"/>
      <c r="CW171" s="102"/>
      <c r="CX171" s="102"/>
      <c r="CY171" s="102"/>
      <c r="CZ171" s="102"/>
      <c r="DA171" s="102"/>
      <c r="DB171" s="102"/>
      <c r="DE171" s="102"/>
      <c r="DF171" s="102"/>
      <c r="DG171" s="102"/>
      <c r="DH171" s="102"/>
      <c r="DI171" s="102"/>
      <c r="DJ171" s="102"/>
      <c r="DK171" s="102"/>
      <c r="DL171" s="102"/>
      <c r="DM171" s="102"/>
      <c r="DN171" s="102"/>
      <c r="DO171" s="102"/>
      <c r="DP171" s="102"/>
    </row>
    <row r="172" spans="1:120" ht="13.5" customHeight="1">
      <c r="A172" s="542"/>
      <c r="B172" s="514" t="s">
        <v>394</v>
      </c>
      <c r="C172" s="515"/>
      <c r="D172" s="515"/>
      <c r="E172" s="515"/>
      <c r="F172" s="515"/>
      <c r="G172" s="515"/>
      <c r="H172" s="515"/>
      <c r="I172" s="515"/>
      <c r="J172" s="516"/>
      <c r="K172" s="503"/>
      <c r="L172" s="504"/>
      <c r="M172" s="503"/>
      <c r="N172" s="504"/>
      <c r="O172" s="503"/>
      <c r="P172" s="504"/>
      <c r="Q172" s="503"/>
      <c r="R172" s="504"/>
      <c r="S172" s="503"/>
      <c r="T172" s="504"/>
      <c r="U172" s="503"/>
      <c r="V172" s="504"/>
      <c r="W172" s="456"/>
      <c r="X172" s="456"/>
      <c r="Y172" s="442"/>
      <c r="Z172" s="457"/>
      <c r="AA172" s="126"/>
      <c r="AB172" s="126"/>
      <c r="AC172" s="102" t="s">
        <v>124</v>
      </c>
      <c r="AD172" s="102"/>
      <c r="AE172" s="102"/>
      <c r="AF172" s="102"/>
      <c r="AG172" s="102"/>
      <c r="AH172" s="102"/>
      <c r="AI172" s="102"/>
      <c r="AJ172" s="102"/>
      <c r="AK172" s="102"/>
      <c r="AL172" s="102"/>
      <c r="AM172" s="102"/>
      <c r="AN172" s="102"/>
      <c r="AO172" s="102"/>
      <c r="AP172" s="102"/>
      <c r="AQ172" s="102"/>
      <c r="AR172" s="102"/>
      <c r="AS172" s="102"/>
      <c r="AT172" s="102"/>
      <c r="AW172" s="102"/>
      <c r="AX172" s="102"/>
      <c r="AY172" s="102"/>
      <c r="AZ172" s="102"/>
      <c r="BA172" s="102"/>
      <c r="BB172" s="102"/>
      <c r="BC172" s="102"/>
      <c r="BD172" s="102"/>
      <c r="BE172" s="102"/>
      <c r="BF172" s="102"/>
      <c r="BI172" s="102"/>
      <c r="BJ172" s="102"/>
      <c r="BK172" s="102"/>
      <c r="BL172" s="102"/>
      <c r="BO172" s="102"/>
      <c r="BP172" s="102"/>
      <c r="BQ172" s="102"/>
      <c r="BR172" s="102"/>
      <c r="BS172" s="102"/>
      <c r="BT172" s="102"/>
      <c r="BU172" s="102"/>
      <c r="BV172" s="102"/>
      <c r="BW172" s="102"/>
      <c r="BX172" s="102"/>
      <c r="BY172" s="102"/>
      <c r="BZ172" s="102"/>
      <c r="CA172" s="102"/>
      <c r="CB172" s="102"/>
      <c r="CC172" s="102"/>
      <c r="CD172" s="102"/>
      <c r="CE172" s="102"/>
      <c r="CF172" s="102"/>
      <c r="CG172" s="102"/>
      <c r="CH172" s="102"/>
      <c r="CI172" s="102"/>
      <c r="CJ172" s="102"/>
      <c r="CK172" s="102"/>
      <c r="CL172" s="102"/>
      <c r="CM172" s="102"/>
      <c r="CP172" s="102"/>
      <c r="CQ172" s="102"/>
      <c r="CR172" s="102"/>
      <c r="CS172" s="102"/>
      <c r="CT172" s="102"/>
      <c r="CU172" s="102"/>
      <c r="CV172" s="102"/>
      <c r="CW172" s="102"/>
      <c r="CX172" s="102"/>
      <c r="CY172" s="102"/>
      <c r="CZ172" s="102"/>
      <c r="DA172" s="102"/>
      <c r="DB172" s="102"/>
      <c r="DE172" s="102"/>
      <c r="DF172" s="102"/>
      <c r="DG172" s="102"/>
      <c r="DH172" s="102"/>
      <c r="DI172" s="102"/>
      <c r="DJ172" s="102"/>
      <c r="DK172" s="102"/>
      <c r="DL172" s="102"/>
      <c r="DM172" s="102"/>
      <c r="DN172" s="102"/>
      <c r="DO172" s="102"/>
      <c r="DP172" s="102"/>
    </row>
    <row r="173" spans="1:120" ht="13.5" customHeight="1">
      <c r="A173" s="542"/>
      <c r="B173" s="505" t="s">
        <v>631</v>
      </c>
      <c r="C173" s="506"/>
      <c r="D173" s="506"/>
      <c r="E173" s="506"/>
      <c r="F173" s="506"/>
      <c r="G173" s="506"/>
      <c r="H173" s="506"/>
      <c r="I173" s="506"/>
      <c r="J173" s="507"/>
      <c r="K173" s="508"/>
      <c r="L173" s="509"/>
      <c r="M173" s="508"/>
      <c r="N173" s="509"/>
      <c r="O173" s="508"/>
      <c r="P173" s="509"/>
      <c r="Q173" s="508"/>
      <c r="R173" s="509"/>
      <c r="S173" s="508"/>
      <c r="T173" s="509"/>
      <c r="U173" s="508"/>
      <c r="V173" s="509"/>
      <c r="W173" s="456"/>
      <c r="X173" s="456"/>
      <c r="Y173" s="442" t="s">
        <v>624</v>
      </c>
      <c r="Z173" s="457"/>
      <c r="AA173" s="126"/>
      <c r="AB173" s="126"/>
      <c r="AC173" s="102"/>
      <c r="AD173" s="102"/>
      <c r="AE173" s="102"/>
      <c r="AF173" s="102"/>
      <c r="AG173" s="102"/>
      <c r="AH173" s="102"/>
      <c r="AI173" s="102"/>
      <c r="AJ173" s="102"/>
      <c r="AK173" s="102"/>
      <c r="AL173" s="102"/>
      <c r="AM173" s="102"/>
      <c r="AN173" s="102"/>
      <c r="AO173" s="102"/>
      <c r="AP173" s="102"/>
      <c r="AQ173" s="102"/>
      <c r="AR173" s="102"/>
      <c r="AS173" s="102"/>
      <c r="AT173" s="102"/>
      <c r="AW173" s="102"/>
      <c r="AX173" s="102"/>
      <c r="AY173" s="102"/>
      <c r="AZ173" s="102"/>
      <c r="BA173" s="102"/>
      <c r="BB173" s="102"/>
      <c r="BC173" s="102"/>
      <c r="BD173" s="102"/>
      <c r="BE173" s="102"/>
      <c r="BF173" s="102"/>
      <c r="BI173" s="102"/>
      <c r="BJ173" s="102"/>
      <c r="BK173" s="102"/>
      <c r="BL173" s="102"/>
      <c r="BO173" s="102"/>
      <c r="BP173" s="102"/>
      <c r="BQ173" s="102"/>
      <c r="BR173" s="102"/>
      <c r="BS173" s="102"/>
      <c r="BT173" s="102"/>
      <c r="BU173" s="102"/>
      <c r="BV173" s="102"/>
      <c r="BW173" s="102"/>
      <c r="BX173" s="102"/>
      <c r="BY173" s="102"/>
      <c r="BZ173" s="102"/>
      <c r="CA173" s="102"/>
      <c r="CB173" s="102"/>
      <c r="CC173" s="102"/>
      <c r="CD173" s="102"/>
      <c r="CE173" s="102"/>
      <c r="CF173" s="102"/>
      <c r="CG173" s="102"/>
      <c r="CH173" s="102"/>
      <c r="CI173" s="102"/>
      <c r="CJ173" s="102"/>
      <c r="CK173" s="102"/>
      <c r="CL173" s="102"/>
      <c r="CM173" s="102"/>
      <c r="CP173" s="102"/>
      <c r="CQ173" s="102"/>
      <c r="CR173" s="102"/>
      <c r="CS173" s="102"/>
      <c r="CT173" s="102"/>
      <c r="CU173" s="102"/>
      <c r="CV173" s="102"/>
      <c r="CW173" s="102"/>
      <c r="CX173" s="102"/>
      <c r="CY173" s="102"/>
      <c r="CZ173" s="102"/>
      <c r="DA173" s="102"/>
      <c r="DB173" s="102"/>
      <c r="DE173" s="102"/>
      <c r="DF173" s="102"/>
      <c r="DG173" s="102"/>
      <c r="DH173" s="102"/>
      <c r="DI173" s="102"/>
      <c r="DJ173" s="102"/>
      <c r="DK173" s="102"/>
      <c r="DL173" s="102"/>
      <c r="DM173" s="102"/>
      <c r="DN173" s="102"/>
      <c r="DO173" s="102"/>
      <c r="DP173" s="102"/>
    </row>
    <row r="174" spans="1:120" ht="13.5" customHeight="1">
      <c r="A174" s="542"/>
      <c r="B174" s="514" t="s">
        <v>394</v>
      </c>
      <c r="C174" s="515"/>
      <c r="D174" s="515"/>
      <c r="E174" s="515"/>
      <c r="F174" s="515"/>
      <c r="G174" s="515"/>
      <c r="H174" s="515"/>
      <c r="I174" s="515"/>
      <c r="J174" s="516"/>
      <c r="K174" s="503"/>
      <c r="L174" s="504"/>
      <c r="M174" s="503"/>
      <c r="N174" s="504"/>
      <c r="O174" s="503"/>
      <c r="P174" s="504"/>
      <c r="Q174" s="521"/>
      <c r="R174" s="522"/>
      <c r="S174" s="522"/>
      <c r="T174" s="522"/>
      <c r="U174" s="522"/>
      <c r="V174" s="523"/>
      <c r="W174" s="456"/>
      <c r="X174" s="456"/>
      <c r="Y174" s="442"/>
      <c r="Z174" s="457"/>
      <c r="AA174" s="126"/>
      <c r="AB174" s="126"/>
      <c r="AC174" s="102" t="s">
        <v>388</v>
      </c>
      <c r="AD174" s="102"/>
      <c r="AE174" s="102"/>
      <c r="AF174" s="102"/>
      <c r="AG174" s="102"/>
      <c r="AH174" s="102"/>
      <c r="AI174" s="102"/>
      <c r="AJ174" s="102"/>
      <c r="AK174" s="102"/>
      <c r="AL174" s="102"/>
      <c r="AM174" s="102"/>
      <c r="AN174" s="102"/>
      <c r="AO174" s="102"/>
      <c r="AP174" s="102"/>
      <c r="AQ174" s="102"/>
      <c r="AR174" s="102"/>
      <c r="AS174" s="102"/>
      <c r="AT174" s="102"/>
      <c r="AW174" s="102"/>
      <c r="AX174" s="102"/>
      <c r="AY174" s="102"/>
      <c r="AZ174" s="102"/>
      <c r="BA174" s="102"/>
      <c r="BB174" s="102"/>
      <c r="BC174" s="102"/>
      <c r="BD174" s="102"/>
      <c r="BE174" s="102"/>
      <c r="BF174" s="102"/>
      <c r="BI174" s="102"/>
      <c r="BJ174" s="102"/>
      <c r="BK174" s="102"/>
      <c r="BL174" s="102"/>
      <c r="BO174" s="102"/>
      <c r="BP174" s="102"/>
      <c r="BQ174" s="102"/>
      <c r="BR174" s="102"/>
      <c r="BS174" s="102"/>
      <c r="BT174" s="102"/>
      <c r="BU174" s="102"/>
      <c r="BV174" s="102"/>
      <c r="BW174" s="102"/>
      <c r="BX174" s="102"/>
      <c r="BY174" s="102"/>
      <c r="BZ174" s="102"/>
      <c r="CA174" s="102"/>
      <c r="CB174" s="102"/>
      <c r="CC174" s="102"/>
      <c r="CD174" s="102"/>
      <c r="CE174" s="102"/>
      <c r="CF174" s="102"/>
      <c r="CG174" s="102"/>
      <c r="CH174" s="102"/>
      <c r="CI174" s="102"/>
      <c r="CJ174" s="102"/>
      <c r="CK174" s="102"/>
      <c r="CL174" s="102"/>
      <c r="CM174" s="102"/>
      <c r="CP174" s="102"/>
      <c r="CQ174" s="102"/>
      <c r="CR174" s="102"/>
      <c r="CS174" s="102"/>
      <c r="CT174" s="102"/>
      <c r="CU174" s="102"/>
      <c r="CV174" s="102"/>
      <c r="CW174" s="102"/>
      <c r="CX174" s="102"/>
      <c r="CY174" s="102"/>
      <c r="CZ174" s="102"/>
      <c r="DA174" s="102"/>
      <c r="DB174" s="102"/>
      <c r="DE174" s="102"/>
      <c r="DF174" s="102"/>
      <c r="DG174" s="102"/>
      <c r="DH174" s="102"/>
      <c r="DI174" s="102"/>
      <c r="DJ174" s="102"/>
      <c r="DK174" s="102"/>
      <c r="DL174" s="102"/>
      <c r="DM174" s="102"/>
      <c r="DN174" s="102"/>
      <c r="DO174" s="102"/>
      <c r="DP174" s="102"/>
    </row>
    <row r="175" spans="1:120" ht="13.5" customHeight="1">
      <c r="A175" s="543"/>
      <c r="B175" s="505" t="s">
        <v>622</v>
      </c>
      <c r="C175" s="506"/>
      <c r="D175" s="506"/>
      <c r="E175" s="506"/>
      <c r="F175" s="506"/>
      <c r="G175" s="506"/>
      <c r="H175" s="506"/>
      <c r="I175" s="506"/>
      <c r="J175" s="507"/>
      <c r="K175" s="508"/>
      <c r="L175" s="509"/>
      <c r="M175" s="508"/>
      <c r="N175" s="509"/>
      <c r="O175" s="508"/>
      <c r="P175" s="509"/>
      <c r="Q175" s="524"/>
      <c r="R175" s="525"/>
      <c r="S175" s="525"/>
      <c r="T175" s="525"/>
      <c r="U175" s="525"/>
      <c r="V175" s="526"/>
      <c r="W175" s="456"/>
      <c r="X175" s="456"/>
      <c r="Y175" s="442"/>
      <c r="Z175" s="457"/>
      <c r="AA175" s="126"/>
      <c r="AB175" s="126"/>
      <c r="AC175" s="102"/>
      <c r="AD175" s="102"/>
      <c r="AE175" s="102"/>
      <c r="AF175" s="102"/>
    </row>
    <row r="176" spans="1:120" ht="13.5" customHeight="1">
      <c r="W176" s="450"/>
      <c r="X176" s="450"/>
      <c r="Y176" s="450"/>
    </row>
    <row r="177" spans="1:29" ht="13.5" hidden="1" customHeight="1">
      <c r="A177" s="541" t="s">
        <v>401</v>
      </c>
      <c r="B177" s="436" t="s">
        <v>390</v>
      </c>
      <c r="C177" s="437"/>
      <c r="D177" s="438"/>
      <c r="E177" s="438"/>
      <c r="F177" s="438"/>
      <c r="G177" s="438"/>
      <c r="H177" s="438"/>
      <c r="I177" s="438"/>
      <c r="J177" s="439"/>
      <c r="K177" s="544" t="s">
        <v>39</v>
      </c>
      <c r="L177" s="545"/>
      <c r="M177" s="544" t="s">
        <v>391</v>
      </c>
      <c r="N177" s="545"/>
      <c r="O177" s="546" t="s">
        <v>392</v>
      </c>
      <c r="P177" s="546"/>
      <c r="Q177" s="519" t="s">
        <v>66</v>
      </c>
      <c r="R177" s="520"/>
      <c r="S177" s="519" t="s">
        <v>65</v>
      </c>
      <c r="T177" s="520"/>
      <c r="U177" s="519" t="s">
        <v>144</v>
      </c>
      <c r="V177" s="520"/>
      <c r="W177" s="450"/>
      <c r="X177" s="450"/>
      <c r="Y177" s="450"/>
      <c r="AC177" s="97"/>
    </row>
    <row r="178" spans="1:29" ht="13.5" hidden="1" customHeight="1">
      <c r="A178" s="542"/>
      <c r="B178" s="1389" t="s">
        <v>426</v>
      </c>
      <c r="C178" s="1390"/>
      <c r="D178" s="1390"/>
      <c r="E178" s="1390"/>
      <c r="F178" s="1390"/>
      <c r="G178" s="1390"/>
      <c r="H178" s="1390"/>
      <c r="I178" s="1390"/>
      <c r="J178" s="1391"/>
      <c r="K178" s="537">
        <f>COUNTIF(BM10:BM139,"○")</f>
        <v>0</v>
      </c>
      <c r="L178" s="538"/>
      <c r="M178" s="537">
        <f>COUNTIF(BN10:BN139,"○")</f>
        <v>0</v>
      </c>
      <c r="N178" s="538"/>
      <c r="O178" s="537">
        <f>COUNTIF(BO10:BO139,"○")</f>
        <v>0</v>
      </c>
      <c r="P178" s="538"/>
      <c r="Q178" s="537">
        <f>COUNTIF(BP10:BP139,"○")</f>
        <v>0</v>
      </c>
      <c r="R178" s="538"/>
      <c r="S178" s="1475"/>
      <c r="T178" s="1476"/>
      <c r="U178" s="1476"/>
      <c r="V178" s="1477"/>
      <c r="W178" s="441"/>
      <c r="X178" s="441"/>
      <c r="Y178" s="441"/>
      <c r="Z178" s="440"/>
      <c r="AA178" s="122"/>
      <c r="AB178" s="122"/>
      <c r="AC178" s="97"/>
    </row>
    <row r="179" spans="1:29" ht="13.5" hidden="1" customHeight="1">
      <c r="A179" s="542"/>
      <c r="B179" s="530"/>
      <c r="C179" s="531"/>
      <c r="D179" s="531"/>
      <c r="E179" s="531"/>
      <c r="F179" s="531"/>
      <c r="G179" s="531"/>
      <c r="H179" s="531"/>
      <c r="I179" s="531"/>
      <c r="J179" s="532"/>
      <c r="K179" s="539"/>
      <c r="L179" s="540"/>
      <c r="M179" s="539"/>
      <c r="N179" s="540"/>
      <c r="O179" s="539"/>
      <c r="P179" s="540"/>
      <c r="Q179" s="539"/>
      <c r="R179" s="540"/>
      <c r="S179" s="1478"/>
      <c r="T179" s="1479"/>
      <c r="U179" s="1479"/>
      <c r="V179" s="1480"/>
      <c r="W179" s="441"/>
      <c r="X179" s="441"/>
      <c r="Y179" s="441"/>
      <c r="Z179" s="440"/>
      <c r="AA179" s="122"/>
      <c r="AB179" s="122"/>
      <c r="AC179" s="97"/>
    </row>
    <row r="180" spans="1:29" ht="13.5" hidden="1" customHeight="1">
      <c r="A180" s="542"/>
      <c r="B180" s="1389" t="s">
        <v>427</v>
      </c>
      <c r="C180" s="1390"/>
      <c r="D180" s="1390"/>
      <c r="E180" s="1390"/>
      <c r="F180" s="1390"/>
      <c r="G180" s="1390"/>
      <c r="H180" s="1390"/>
      <c r="I180" s="1390"/>
      <c r="J180" s="1391"/>
      <c r="K180" s="537">
        <f>COUNTIF(BQ10:BQ139,"○")</f>
        <v>0</v>
      </c>
      <c r="L180" s="538"/>
      <c r="M180" s="537">
        <f>COUNTIF(BR10:BR139,"○")</f>
        <v>0</v>
      </c>
      <c r="N180" s="538"/>
      <c r="O180" s="537">
        <f>COUNTIF(BS10:BS139,"○")</f>
        <v>0</v>
      </c>
      <c r="P180" s="538"/>
      <c r="Q180" s="537">
        <f>COUNTIF(BT10:BT139,"○")</f>
        <v>0</v>
      </c>
      <c r="R180" s="538"/>
      <c r="S180" s="1478"/>
      <c r="T180" s="1479"/>
      <c r="U180" s="1479"/>
      <c r="V180" s="1480"/>
      <c r="W180" s="441"/>
      <c r="X180" s="441"/>
      <c r="Y180" s="441"/>
      <c r="Z180" s="440"/>
      <c r="AA180" s="122"/>
      <c r="AB180" s="122"/>
      <c r="AC180" s="97"/>
    </row>
    <row r="181" spans="1:29" ht="13.5" hidden="1" customHeight="1">
      <c r="A181" s="542"/>
      <c r="B181" s="530"/>
      <c r="C181" s="531"/>
      <c r="D181" s="531"/>
      <c r="E181" s="531"/>
      <c r="F181" s="531"/>
      <c r="G181" s="531"/>
      <c r="H181" s="531"/>
      <c r="I181" s="531"/>
      <c r="J181" s="532"/>
      <c r="K181" s="539"/>
      <c r="L181" s="540"/>
      <c r="M181" s="539"/>
      <c r="N181" s="540"/>
      <c r="O181" s="539"/>
      <c r="P181" s="540"/>
      <c r="Q181" s="539"/>
      <c r="R181" s="540"/>
      <c r="S181" s="1478"/>
      <c r="T181" s="1479"/>
      <c r="U181" s="1479"/>
      <c r="V181" s="1480"/>
      <c r="W181" s="441"/>
      <c r="X181" s="441"/>
      <c r="Y181" s="441"/>
      <c r="Z181" s="440"/>
      <c r="AA181" s="122"/>
      <c r="AB181" s="122"/>
      <c r="AC181" s="97"/>
    </row>
    <row r="182" spans="1:29" ht="13.5" hidden="1" customHeight="1">
      <c r="A182" s="542"/>
      <c r="B182" s="527" t="s">
        <v>393</v>
      </c>
      <c r="C182" s="528"/>
      <c r="D182" s="528"/>
      <c r="E182" s="528"/>
      <c r="F182" s="528"/>
      <c r="G182" s="528"/>
      <c r="H182" s="528"/>
      <c r="I182" s="528"/>
      <c r="J182" s="529"/>
      <c r="K182" s="537">
        <f>COUNTIF(BU10:BU139,"○")</f>
        <v>0</v>
      </c>
      <c r="L182" s="538"/>
      <c r="M182" s="537">
        <f>COUNTIF(BV10:BV139,"○")</f>
        <v>0</v>
      </c>
      <c r="N182" s="538"/>
      <c r="O182" s="537">
        <f>COUNTIF(BW10:BW139,"○")</f>
        <v>0</v>
      </c>
      <c r="P182" s="538"/>
      <c r="Q182" s="537">
        <f>COUNTIF(BX10:BX139,"○")</f>
        <v>0</v>
      </c>
      <c r="R182" s="538"/>
      <c r="S182" s="1478"/>
      <c r="T182" s="1479"/>
      <c r="U182" s="1479"/>
      <c r="V182" s="1480"/>
      <c r="W182" s="441"/>
      <c r="X182" s="441"/>
      <c r="Y182" s="441"/>
      <c r="Z182" s="440"/>
      <c r="AA182" s="122"/>
      <c r="AB182" s="122"/>
      <c r="AC182" s="97"/>
    </row>
    <row r="183" spans="1:29" ht="13.5" hidden="1" customHeight="1">
      <c r="A183" s="542"/>
      <c r="B183" s="530"/>
      <c r="C183" s="531"/>
      <c r="D183" s="531"/>
      <c r="E183" s="531"/>
      <c r="F183" s="531"/>
      <c r="G183" s="531"/>
      <c r="H183" s="531"/>
      <c r="I183" s="531"/>
      <c r="J183" s="532"/>
      <c r="K183" s="539"/>
      <c r="L183" s="540"/>
      <c r="M183" s="539"/>
      <c r="N183" s="540"/>
      <c r="O183" s="539"/>
      <c r="P183" s="540"/>
      <c r="Q183" s="539"/>
      <c r="R183" s="540"/>
      <c r="S183" s="1481"/>
      <c r="T183" s="1482"/>
      <c r="U183" s="1482"/>
      <c r="V183" s="1483"/>
      <c r="W183" s="441"/>
      <c r="X183" s="441"/>
      <c r="Y183" s="441"/>
      <c r="Z183" s="440"/>
      <c r="AA183" s="122"/>
      <c r="AB183" s="122"/>
      <c r="AC183" s="96"/>
    </row>
    <row r="184" spans="1:29" ht="13.5" hidden="1" customHeight="1">
      <c r="A184" s="542"/>
      <c r="B184" s="444"/>
      <c r="C184" s="445"/>
      <c r="D184" s="445"/>
      <c r="E184" s="445"/>
      <c r="F184" s="445"/>
      <c r="G184" s="445"/>
      <c r="H184" s="445"/>
      <c r="I184" s="445"/>
      <c r="J184" s="445"/>
      <c r="K184" s="445"/>
      <c r="L184" s="445"/>
      <c r="M184" s="438"/>
      <c r="N184" s="438"/>
      <c r="O184" s="438"/>
      <c r="P184" s="438"/>
      <c r="Q184" s="438"/>
      <c r="R184" s="438"/>
      <c r="S184" s="429"/>
      <c r="T184" s="429"/>
      <c r="U184" s="429"/>
      <c r="V184" s="429"/>
      <c r="W184" s="453"/>
      <c r="X184" s="453"/>
      <c r="Y184" s="453"/>
      <c r="Z184" s="429"/>
      <c r="AA184" s="96"/>
      <c r="AB184" s="96"/>
      <c r="AC184" s="96"/>
    </row>
    <row r="185" spans="1:29" ht="13.5" hidden="1" customHeight="1">
      <c r="A185" s="542"/>
      <c r="B185" s="447" t="s">
        <v>398</v>
      </c>
      <c r="C185" s="447"/>
      <c r="D185" s="448"/>
      <c r="E185" s="448"/>
      <c r="F185" s="449"/>
      <c r="G185" s="449"/>
      <c r="H185" s="449"/>
      <c r="I185" s="449"/>
      <c r="J185" s="449"/>
      <c r="K185" s="544" t="s">
        <v>39</v>
      </c>
      <c r="L185" s="545"/>
      <c r="M185" s="544" t="s">
        <v>391</v>
      </c>
      <c r="N185" s="545"/>
      <c r="O185" s="546" t="s">
        <v>392</v>
      </c>
      <c r="P185" s="546"/>
      <c r="Q185" s="546" t="s">
        <v>66</v>
      </c>
      <c r="R185" s="546"/>
      <c r="S185" s="546" t="s">
        <v>65</v>
      </c>
      <c r="T185" s="546"/>
      <c r="U185" s="1454" t="s">
        <v>144</v>
      </c>
      <c r="V185" s="1455"/>
      <c r="W185" s="454"/>
      <c r="X185" s="454"/>
      <c r="Y185" s="450"/>
      <c r="Z185" s="455"/>
      <c r="AA185" s="123"/>
      <c r="AB185" s="123"/>
      <c r="AC185" s="96"/>
    </row>
    <row r="186" spans="1:29" ht="13.5" hidden="1" customHeight="1">
      <c r="A186" s="542"/>
      <c r="B186" s="514" t="s">
        <v>394</v>
      </c>
      <c r="C186" s="515"/>
      <c r="D186" s="515"/>
      <c r="E186" s="515"/>
      <c r="F186" s="515"/>
      <c r="G186" s="515"/>
      <c r="H186" s="515"/>
      <c r="I186" s="515"/>
      <c r="J186" s="516"/>
      <c r="K186" s="1443"/>
      <c r="L186" s="1444"/>
      <c r="M186" s="1446"/>
      <c r="N186" s="1444"/>
      <c r="O186" s="1443"/>
      <c r="P186" s="1444"/>
      <c r="Q186" s="1443"/>
      <c r="R186" s="1444"/>
      <c r="S186" s="1465"/>
      <c r="T186" s="1466"/>
      <c r="U186" s="1466"/>
      <c r="V186" s="1467"/>
      <c r="W186" s="456"/>
      <c r="X186" s="456"/>
      <c r="Y186" s="442"/>
      <c r="Z186" s="457"/>
      <c r="AA186" s="126"/>
      <c r="AB186" s="126"/>
      <c r="AC186" s="102" t="s">
        <v>113</v>
      </c>
    </row>
    <row r="187" spans="1:29" ht="13.5" hidden="1" customHeight="1">
      <c r="A187" s="542"/>
      <c r="B187" s="505" t="s">
        <v>404</v>
      </c>
      <c r="C187" s="506"/>
      <c r="D187" s="506"/>
      <c r="E187" s="506"/>
      <c r="F187" s="506"/>
      <c r="G187" s="506"/>
      <c r="H187" s="506"/>
      <c r="I187" s="506"/>
      <c r="J187" s="507"/>
      <c r="K187" s="1441"/>
      <c r="L187" s="1442"/>
      <c r="M187" s="1441"/>
      <c r="N187" s="1442"/>
      <c r="O187" s="1441"/>
      <c r="P187" s="1442"/>
      <c r="Q187" s="1441"/>
      <c r="R187" s="1442"/>
      <c r="S187" s="1468"/>
      <c r="T187" s="1469"/>
      <c r="U187" s="1469"/>
      <c r="V187" s="1470"/>
      <c r="W187" s="456"/>
      <c r="X187" s="456"/>
      <c r="Y187" s="442"/>
      <c r="Z187" s="457"/>
      <c r="AA187" s="126"/>
      <c r="AB187" s="126"/>
      <c r="AC187" s="102"/>
    </row>
    <row r="188" spans="1:29" ht="13.5" hidden="1" customHeight="1">
      <c r="A188" s="542"/>
      <c r="B188" s="514" t="s">
        <v>394</v>
      </c>
      <c r="C188" s="515"/>
      <c r="D188" s="515"/>
      <c r="E188" s="515"/>
      <c r="F188" s="515"/>
      <c r="G188" s="515"/>
      <c r="H188" s="515"/>
      <c r="I188" s="515"/>
      <c r="J188" s="516"/>
      <c r="K188" s="1443"/>
      <c r="L188" s="1444"/>
      <c r="M188" s="1443"/>
      <c r="N188" s="1444"/>
      <c r="O188" s="1443"/>
      <c r="P188" s="1444"/>
      <c r="Q188" s="1443"/>
      <c r="R188" s="1444"/>
      <c r="S188" s="1468"/>
      <c r="T188" s="1469"/>
      <c r="U188" s="1469"/>
      <c r="V188" s="1470"/>
      <c r="W188" s="456"/>
      <c r="X188" s="456"/>
      <c r="Y188" s="442"/>
      <c r="Z188" s="457"/>
      <c r="AA188" s="126"/>
      <c r="AB188" s="126"/>
      <c r="AC188" s="102" t="s">
        <v>114</v>
      </c>
    </row>
    <row r="189" spans="1:29" ht="13.5" hidden="1" customHeight="1">
      <c r="A189" s="542"/>
      <c r="B189" s="505" t="s">
        <v>405</v>
      </c>
      <c r="C189" s="506"/>
      <c r="D189" s="506"/>
      <c r="E189" s="506"/>
      <c r="F189" s="506"/>
      <c r="G189" s="506"/>
      <c r="H189" s="506"/>
      <c r="I189" s="506"/>
      <c r="J189" s="507"/>
      <c r="K189" s="1441"/>
      <c r="L189" s="1442"/>
      <c r="M189" s="1441"/>
      <c r="N189" s="1442"/>
      <c r="O189" s="1441"/>
      <c r="P189" s="1442"/>
      <c r="Q189" s="1441"/>
      <c r="R189" s="1442"/>
      <c r="S189" s="1468"/>
      <c r="T189" s="1469"/>
      <c r="U189" s="1469"/>
      <c r="V189" s="1470"/>
      <c r="W189" s="456"/>
      <c r="X189" s="456"/>
      <c r="Y189" s="442"/>
      <c r="Z189" s="457"/>
      <c r="AA189" s="126"/>
      <c r="AB189" s="126"/>
      <c r="AC189" s="102"/>
    </row>
    <row r="190" spans="1:29" ht="13.5" hidden="1" customHeight="1">
      <c r="A190" s="542"/>
      <c r="B190" s="514" t="s">
        <v>394</v>
      </c>
      <c r="C190" s="515"/>
      <c r="D190" s="515"/>
      <c r="E190" s="515"/>
      <c r="F190" s="515"/>
      <c r="G190" s="515"/>
      <c r="H190" s="515"/>
      <c r="I190" s="515"/>
      <c r="J190" s="516"/>
      <c r="K190" s="1443"/>
      <c r="L190" s="1444"/>
      <c r="M190" s="1443"/>
      <c r="N190" s="1444"/>
      <c r="O190" s="1443"/>
      <c r="P190" s="1444"/>
      <c r="Q190" s="1443"/>
      <c r="R190" s="1444"/>
      <c r="S190" s="1468"/>
      <c r="T190" s="1469"/>
      <c r="U190" s="1469"/>
      <c r="V190" s="1470"/>
      <c r="W190" s="456"/>
      <c r="X190" s="456"/>
      <c r="Y190" s="442"/>
      <c r="Z190" s="457"/>
      <c r="AA190" s="126"/>
      <c r="AB190" s="126"/>
      <c r="AC190" s="102" t="s">
        <v>124</v>
      </c>
    </row>
    <row r="191" spans="1:29" ht="13.5" hidden="1" customHeight="1">
      <c r="A191" s="542"/>
      <c r="B191" s="505" t="s">
        <v>406</v>
      </c>
      <c r="C191" s="506"/>
      <c r="D191" s="506"/>
      <c r="E191" s="506"/>
      <c r="F191" s="506"/>
      <c r="G191" s="506"/>
      <c r="H191" s="506"/>
      <c r="I191" s="506"/>
      <c r="J191" s="507"/>
      <c r="K191" s="1441"/>
      <c r="L191" s="1442"/>
      <c r="M191" s="1441"/>
      <c r="N191" s="1442"/>
      <c r="O191" s="1441"/>
      <c r="P191" s="1442"/>
      <c r="Q191" s="1441"/>
      <c r="R191" s="1442"/>
      <c r="S191" s="1468"/>
      <c r="T191" s="1469"/>
      <c r="U191" s="1469"/>
      <c r="V191" s="1470"/>
      <c r="W191" s="456"/>
      <c r="X191" s="456"/>
      <c r="Y191" s="442"/>
      <c r="Z191" s="457"/>
      <c r="AA191" s="126"/>
      <c r="AB191" s="126"/>
      <c r="AC191" s="102"/>
    </row>
    <row r="192" spans="1:29" ht="13.5" hidden="1" customHeight="1">
      <c r="A192" s="542"/>
      <c r="B192" s="514" t="s">
        <v>394</v>
      </c>
      <c r="C192" s="515"/>
      <c r="D192" s="515"/>
      <c r="E192" s="515"/>
      <c r="F192" s="515"/>
      <c r="G192" s="515"/>
      <c r="H192" s="515"/>
      <c r="I192" s="515"/>
      <c r="J192" s="516"/>
      <c r="K192" s="1443"/>
      <c r="L192" s="1444"/>
      <c r="M192" s="1443"/>
      <c r="N192" s="1444"/>
      <c r="O192" s="1443"/>
      <c r="P192" s="1444"/>
      <c r="Q192" s="1443"/>
      <c r="R192" s="1444"/>
      <c r="S192" s="1468"/>
      <c r="T192" s="1469"/>
      <c r="U192" s="1469"/>
      <c r="V192" s="1470"/>
      <c r="W192" s="456"/>
      <c r="X192" s="456"/>
      <c r="Y192" s="442"/>
      <c r="Z192" s="457"/>
      <c r="AA192" s="126"/>
      <c r="AB192" s="126"/>
      <c r="AC192" s="102" t="s">
        <v>388</v>
      </c>
    </row>
    <row r="193" spans="1:120" ht="13.5" hidden="1" customHeight="1">
      <c r="A193" s="543"/>
      <c r="B193" s="505" t="s">
        <v>407</v>
      </c>
      <c r="C193" s="506"/>
      <c r="D193" s="506"/>
      <c r="E193" s="506"/>
      <c r="F193" s="506"/>
      <c r="G193" s="506"/>
      <c r="H193" s="506"/>
      <c r="I193" s="506"/>
      <c r="J193" s="507"/>
      <c r="K193" s="1441"/>
      <c r="L193" s="1442"/>
      <c r="M193" s="1441"/>
      <c r="N193" s="1442"/>
      <c r="O193" s="1441"/>
      <c r="P193" s="1442"/>
      <c r="Q193" s="1441"/>
      <c r="R193" s="1442"/>
      <c r="S193" s="1471"/>
      <c r="T193" s="1472"/>
      <c r="U193" s="1472"/>
      <c r="V193" s="1473"/>
      <c r="W193" s="456"/>
      <c r="X193" s="456"/>
      <c r="Y193" s="442"/>
      <c r="Z193" s="457"/>
      <c r="AA193" s="126"/>
      <c r="AB193" s="126"/>
      <c r="AC193" s="102"/>
    </row>
    <row r="194" spans="1:120" ht="13.5" hidden="1" customHeight="1">
      <c r="W194" s="450"/>
      <c r="X194" s="450"/>
      <c r="Y194" s="450"/>
    </row>
    <row r="195" spans="1:120" ht="13.5" customHeight="1">
      <c r="A195" s="541" t="s">
        <v>63</v>
      </c>
      <c r="B195" s="541" t="s">
        <v>397</v>
      </c>
      <c r="C195" s="436" t="s">
        <v>390</v>
      </c>
      <c r="D195" s="438"/>
      <c r="E195" s="438"/>
      <c r="F195" s="438"/>
      <c r="G195" s="438"/>
      <c r="H195" s="438"/>
      <c r="I195" s="438"/>
      <c r="J195" s="439"/>
      <c r="K195" s="544" t="s">
        <v>39</v>
      </c>
      <c r="L195" s="545"/>
      <c r="M195" s="544" t="s">
        <v>391</v>
      </c>
      <c r="N195" s="545"/>
      <c r="O195" s="546" t="s">
        <v>392</v>
      </c>
      <c r="P195" s="546"/>
      <c r="Q195" s="519" t="s">
        <v>66</v>
      </c>
      <c r="R195" s="520"/>
      <c r="S195" s="519" t="s">
        <v>65</v>
      </c>
      <c r="T195" s="520"/>
      <c r="U195" s="519" t="s">
        <v>144</v>
      </c>
      <c r="V195" s="520"/>
      <c r="W195" s="454"/>
      <c r="X195" s="454"/>
      <c r="Y195" s="450"/>
      <c r="Z195" s="455"/>
      <c r="AA195" s="123"/>
      <c r="AB195" s="123"/>
      <c r="AC195" s="97"/>
      <c r="AD195" s="97"/>
      <c r="AE195" s="97"/>
      <c r="AF195" s="97"/>
      <c r="AG195" s="97"/>
      <c r="AH195" s="97"/>
      <c r="AI195" s="97"/>
      <c r="AJ195" s="97"/>
      <c r="AK195" s="97"/>
      <c r="AL195" s="97"/>
      <c r="AM195" s="97"/>
      <c r="AW195" s="97"/>
      <c r="AX195" s="97"/>
      <c r="AY195" s="97"/>
      <c r="AZ195" s="97"/>
      <c r="BA195" s="97"/>
      <c r="BB195" s="97"/>
      <c r="BO195" s="97"/>
      <c r="BP195" s="97"/>
      <c r="BQ195" s="97"/>
      <c r="BR195" s="97"/>
      <c r="CA195" s="97"/>
      <c r="CB195" s="97"/>
      <c r="CC195" s="97"/>
      <c r="CD195" s="97"/>
      <c r="CE195" s="97"/>
      <c r="CF195" s="97"/>
      <c r="CP195" s="97"/>
      <c r="CQ195" s="97"/>
      <c r="CR195" s="97"/>
      <c r="CS195" s="97"/>
      <c r="CT195" s="97"/>
      <c r="CU195" s="97"/>
      <c r="DE195" s="97"/>
      <c r="DF195" s="97"/>
      <c r="DG195" s="97"/>
      <c r="DH195" s="97"/>
    </row>
    <row r="196" spans="1:120" ht="13.5" customHeight="1">
      <c r="A196" s="542"/>
      <c r="B196" s="542"/>
      <c r="C196" s="1389" t="s">
        <v>426</v>
      </c>
      <c r="D196" s="1390"/>
      <c r="E196" s="1390"/>
      <c r="F196" s="1390"/>
      <c r="G196" s="1390"/>
      <c r="H196" s="1390"/>
      <c r="I196" s="1390"/>
      <c r="J196" s="1391"/>
      <c r="K196" s="537">
        <f>COUNTIF(BY10:BY139,"○")</f>
        <v>0</v>
      </c>
      <c r="L196" s="538"/>
      <c r="M196" s="537">
        <f>COUNTIF(BZ10:BZ139,"○")</f>
        <v>0</v>
      </c>
      <c r="N196" s="538"/>
      <c r="O196" s="537">
        <f>COUNTIF(CA10:CA139,"○")</f>
        <v>0</v>
      </c>
      <c r="P196" s="538"/>
      <c r="Q196" s="537">
        <f>COUNTIF(CB10:CB139,"○")</f>
        <v>0</v>
      </c>
      <c r="R196" s="538"/>
      <c r="S196" s="537">
        <f>COUNTIF(CC10:CC139,"○")</f>
        <v>0</v>
      </c>
      <c r="T196" s="538"/>
      <c r="U196" s="537">
        <f>COUNTIF(CD10:CD139,"○")</f>
        <v>0</v>
      </c>
      <c r="V196" s="538"/>
      <c r="W196" s="458"/>
      <c r="X196" s="458"/>
      <c r="Y196" s="441"/>
      <c r="Z196" s="459"/>
      <c r="AA196" s="124"/>
      <c r="AB196" s="124"/>
      <c r="AC196" s="97"/>
      <c r="AD196" s="97"/>
      <c r="AE196" s="97"/>
      <c r="AF196" s="97"/>
      <c r="AG196" s="97"/>
      <c r="AH196" s="97"/>
      <c r="AI196" s="97"/>
      <c r="AJ196" s="97"/>
      <c r="AK196" s="97"/>
      <c r="AL196" s="97"/>
      <c r="AM196" s="97"/>
      <c r="AW196" s="97"/>
      <c r="AX196" s="97"/>
      <c r="AY196" s="97"/>
      <c r="AZ196" s="97"/>
      <c r="BA196" s="97"/>
      <c r="BB196" s="97"/>
      <c r="BO196" s="97"/>
      <c r="BP196" s="97"/>
      <c r="BQ196" s="97"/>
      <c r="BR196" s="97"/>
      <c r="CA196" s="97"/>
      <c r="CB196" s="97"/>
      <c r="CC196" s="97"/>
      <c r="CD196" s="97"/>
      <c r="CE196" s="97"/>
      <c r="CF196" s="97"/>
      <c r="CP196" s="97"/>
      <c r="CQ196" s="97"/>
      <c r="CR196" s="97"/>
      <c r="CS196" s="97"/>
      <c r="CT196" s="97"/>
      <c r="CU196" s="97"/>
      <c r="DE196" s="97"/>
      <c r="DF196" s="97"/>
      <c r="DG196" s="97"/>
      <c r="DH196" s="97"/>
    </row>
    <row r="197" spans="1:120" ht="13.5" customHeight="1">
      <c r="A197" s="542"/>
      <c r="B197" s="542"/>
      <c r="C197" s="505" t="s">
        <v>629</v>
      </c>
      <c r="D197" s="506"/>
      <c r="E197" s="506"/>
      <c r="F197" s="506"/>
      <c r="G197" s="506"/>
      <c r="H197" s="506"/>
      <c r="I197" s="506"/>
      <c r="J197" s="506"/>
      <c r="K197" s="539"/>
      <c r="L197" s="540"/>
      <c r="M197" s="539"/>
      <c r="N197" s="540"/>
      <c r="O197" s="539"/>
      <c r="P197" s="540"/>
      <c r="Q197" s="539"/>
      <c r="R197" s="540"/>
      <c r="S197" s="539"/>
      <c r="T197" s="540"/>
      <c r="U197" s="539"/>
      <c r="V197" s="540"/>
      <c r="W197" s="458"/>
      <c r="X197" s="458"/>
      <c r="Y197" s="441"/>
      <c r="Z197" s="459"/>
      <c r="AA197" s="124"/>
      <c r="AB197" s="124"/>
      <c r="AC197" s="97"/>
      <c r="AD197" s="97"/>
      <c r="AE197" s="97"/>
      <c r="AF197" s="97"/>
      <c r="AG197" s="97"/>
      <c r="AH197" s="97"/>
      <c r="AI197" s="97"/>
      <c r="AJ197" s="97"/>
      <c r="AK197" s="97"/>
      <c r="AL197" s="97"/>
      <c r="AM197" s="97"/>
      <c r="AW197" s="97"/>
      <c r="AX197" s="97"/>
      <c r="AY197" s="97"/>
      <c r="AZ197" s="97"/>
      <c r="BA197" s="97"/>
      <c r="BB197" s="97"/>
      <c r="BO197" s="97"/>
      <c r="BP197" s="97"/>
      <c r="BQ197" s="97"/>
      <c r="BR197" s="97"/>
      <c r="CA197" s="97"/>
      <c r="CB197" s="97"/>
      <c r="CC197" s="97"/>
      <c r="CD197" s="97"/>
      <c r="CE197" s="97"/>
      <c r="CF197" s="97"/>
      <c r="CP197" s="97"/>
      <c r="CQ197" s="97"/>
      <c r="CR197" s="97"/>
      <c r="CS197" s="97"/>
      <c r="CT197" s="97"/>
      <c r="CU197" s="97"/>
      <c r="DE197" s="97"/>
      <c r="DF197" s="97"/>
      <c r="DG197" s="97"/>
      <c r="DH197" s="97"/>
    </row>
    <row r="198" spans="1:120" ht="13.5" customHeight="1">
      <c r="A198" s="542"/>
      <c r="B198" s="542"/>
      <c r="C198" s="1389" t="s">
        <v>426</v>
      </c>
      <c r="D198" s="1390"/>
      <c r="E198" s="1390"/>
      <c r="F198" s="1390"/>
      <c r="G198" s="1390"/>
      <c r="H198" s="1390"/>
      <c r="I198" s="1390"/>
      <c r="J198" s="1391"/>
      <c r="K198" s="537">
        <f>COUNTIF(CE10:CE139,"○")</f>
        <v>0</v>
      </c>
      <c r="L198" s="538"/>
      <c r="M198" s="537">
        <f>COUNTIF(CF10:CF139,"○")</f>
        <v>0</v>
      </c>
      <c r="N198" s="538"/>
      <c r="O198" s="537">
        <f>COUNTIF(CG10:CG139,"○")</f>
        <v>0</v>
      </c>
      <c r="P198" s="538"/>
      <c r="Q198" s="521"/>
      <c r="R198" s="522"/>
      <c r="S198" s="522"/>
      <c r="T198" s="522"/>
      <c r="U198" s="522"/>
      <c r="V198" s="523"/>
      <c r="W198" s="456"/>
      <c r="X198" s="456"/>
      <c r="Y198" s="442"/>
      <c r="Z198" s="457"/>
      <c r="AA198" s="126"/>
      <c r="AB198" s="126"/>
      <c r="AC198" s="97"/>
      <c r="AD198" s="97"/>
      <c r="AE198" s="97"/>
      <c r="AF198" s="97"/>
      <c r="AG198" s="97"/>
      <c r="AH198" s="97"/>
      <c r="AI198" s="97"/>
      <c r="AJ198" s="97"/>
      <c r="AK198" s="97"/>
      <c r="AL198" s="97"/>
      <c r="AM198" s="97"/>
      <c r="AW198" s="97"/>
      <c r="AX198" s="97"/>
      <c r="AY198" s="97"/>
      <c r="AZ198" s="97"/>
      <c r="BA198" s="97"/>
      <c r="BB198" s="97"/>
      <c r="BO198" s="97"/>
      <c r="BP198" s="97"/>
      <c r="BQ198" s="97"/>
      <c r="BR198" s="97"/>
      <c r="CA198" s="97"/>
      <c r="CB198" s="97"/>
      <c r="CC198" s="97"/>
      <c r="CD198" s="97"/>
      <c r="CE198" s="97"/>
      <c r="CF198" s="97"/>
      <c r="CP198" s="97"/>
      <c r="CQ198" s="97"/>
      <c r="CR198" s="97"/>
      <c r="CS198" s="97"/>
      <c r="CT198" s="97"/>
      <c r="CU198" s="97"/>
      <c r="DE198" s="97"/>
      <c r="DF198" s="97"/>
      <c r="DG198" s="97"/>
      <c r="DH198" s="97"/>
    </row>
    <row r="199" spans="1:120" ht="13.5" customHeight="1">
      <c r="A199" s="542"/>
      <c r="B199" s="542"/>
      <c r="C199" s="505" t="s">
        <v>630</v>
      </c>
      <c r="D199" s="506"/>
      <c r="E199" s="506"/>
      <c r="F199" s="506"/>
      <c r="G199" s="506"/>
      <c r="H199" s="506"/>
      <c r="I199" s="506"/>
      <c r="J199" s="506"/>
      <c r="K199" s="539"/>
      <c r="L199" s="540"/>
      <c r="M199" s="539"/>
      <c r="N199" s="540"/>
      <c r="O199" s="539"/>
      <c r="P199" s="540"/>
      <c r="Q199" s="524"/>
      <c r="R199" s="525"/>
      <c r="S199" s="525"/>
      <c r="T199" s="525"/>
      <c r="U199" s="525"/>
      <c r="V199" s="526"/>
      <c r="W199" s="456"/>
      <c r="X199" s="456"/>
      <c r="Y199" s="442"/>
      <c r="Z199" s="457"/>
      <c r="AA199" s="126"/>
      <c r="AB199" s="126"/>
      <c r="AC199" s="97"/>
      <c r="AD199" s="97"/>
      <c r="AE199" s="97"/>
      <c r="AF199" s="97"/>
      <c r="AG199" s="97"/>
      <c r="AH199" s="97"/>
      <c r="AI199" s="97"/>
      <c r="AJ199" s="97"/>
      <c r="AK199" s="97"/>
      <c r="AL199" s="97"/>
      <c r="AM199" s="97"/>
      <c r="AW199" s="97"/>
      <c r="AX199" s="97"/>
      <c r="AY199" s="97"/>
      <c r="AZ199" s="97"/>
      <c r="BA199" s="97"/>
      <c r="BB199" s="97"/>
      <c r="BO199" s="97"/>
      <c r="BP199" s="97"/>
      <c r="BQ199" s="97"/>
      <c r="BR199" s="97"/>
      <c r="CA199" s="97"/>
      <c r="CB199" s="97"/>
      <c r="CC199" s="97"/>
      <c r="CD199" s="97"/>
      <c r="CE199" s="97"/>
      <c r="CF199" s="97"/>
      <c r="CP199" s="97"/>
      <c r="CQ199" s="97"/>
      <c r="CR199" s="97"/>
      <c r="CS199" s="97"/>
      <c r="CT199" s="97"/>
      <c r="CU199" s="97"/>
      <c r="DE199" s="97"/>
      <c r="DF199" s="97"/>
      <c r="DG199" s="97"/>
      <c r="DH199" s="97"/>
    </row>
    <row r="200" spans="1:120" ht="13.5" customHeight="1">
      <c r="A200" s="542"/>
      <c r="B200" s="542"/>
      <c r="C200" s="1389" t="s">
        <v>393</v>
      </c>
      <c r="D200" s="1390"/>
      <c r="E200" s="1390"/>
      <c r="F200" s="1390"/>
      <c r="G200" s="1390"/>
      <c r="H200" s="1390"/>
      <c r="I200" s="1390"/>
      <c r="J200" s="1391"/>
      <c r="K200" s="533">
        <f>COUNTIF(CH10:CH139,"○")</f>
        <v>0</v>
      </c>
      <c r="L200" s="534"/>
      <c r="M200" s="533">
        <f>COUNTIF(CI10:CI139,"○")</f>
        <v>0</v>
      </c>
      <c r="N200" s="534"/>
      <c r="O200" s="533">
        <f>COUNTIF(CJ10:CJ139,"○")</f>
        <v>0</v>
      </c>
      <c r="P200" s="534"/>
      <c r="Q200" s="533">
        <f>COUNTIF(CK10:CK139,"○")</f>
        <v>0</v>
      </c>
      <c r="R200" s="534"/>
      <c r="S200" s="533">
        <f>COUNTIF(CL10:CL139,"○")</f>
        <v>0</v>
      </c>
      <c r="T200" s="534"/>
      <c r="U200" s="533">
        <f>COUNTIF(CM10:CM139,"○")</f>
        <v>0</v>
      </c>
      <c r="V200" s="534"/>
      <c r="W200" s="458"/>
      <c r="X200" s="458"/>
      <c r="Y200" s="441"/>
      <c r="Z200" s="459"/>
      <c r="AA200" s="124"/>
      <c r="AB200" s="124"/>
      <c r="AC200" s="97"/>
      <c r="AD200" s="97"/>
      <c r="AE200" s="97"/>
      <c r="AF200" s="97"/>
      <c r="AG200" s="97"/>
      <c r="AH200" s="97"/>
      <c r="AI200" s="97"/>
      <c r="AJ200" s="97"/>
      <c r="AK200" s="97"/>
      <c r="AL200" s="97"/>
      <c r="AM200" s="97"/>
      <c r="AW200" s="97"/>
      <c r="AX200" s="97"/>
      <c r="AY200" s="97"/>
      <c r="AZ200" s="97"/>
      <c r="BA200" s="97"/>
      <c r="BB200" s="97"/>
      <c r="BO200" s="97"/>
      <c r="BP200" s="97"/>
      <c r="BQ200" s="97"/>
      <c r="BR200" s="97"/>
      <c r="CA200" s="97"/>
      <c r="CB200" s="97"/>
      <c r="CC200" s="97"/>
      <c r="CD200" s="97"/>
      <c r="CE200" s="97"/>
      <c r="CF200" s="97"/>
      <c r="CP200" s="97"/>
      <c r="CQ200" s="97"/>
      <c r="CR200" s="97"/>
      <c r="CS200" s="97"/>
      <c r="CT200" s="97"/>
      <c r="CU200" s="97"/>
      <c r="DE200" s="97"/>
      <c r="DF200" s="97"/>
      <c r="DG200" s="97"/>
      <c r="DH200" s="97"/>
    </row>
    <row r="201" spans="1:120" ht="13.5" customHeight="1">
      <c r="A201" s="542"/>
      <c r="B201" s="542"/>
      <c r="C201" s="530"/>
      <c r="D201" s="531"/>
      <c r="E201" s="531"/>
      <c r="F201" s="531"/>
      <c r="G201" s="531"/>
      <c r="H201" s="531"/>
      <c r="I201" s="531"/>
      <c r="J201" s="532"/>
      <c r="K201" s="535"/>
      <c r="L201" s="536"/>
      <c r="M201" s="535"/>
      <c r="N201" s="536"/>
      <c r="O201" s="535"/>
      <c r="P201" s="536"/>
      <c r="Q201" s="535"/>
      <c r="R201" s="536"/>
      <c r="S201" s="535"/>
      <c r="T201" s="536"/>
      <c r="U201" s="535"/>
      <c r="V201" s="536"/>
      <c r="W201" s="458"/>
      <c r="X201" s="458"/>
      <c r="Y201" s="441"/>
      <c r="Z201" s="459"/>
      <c r="AA201" s="124"/>
      <c r="AB201" s="124"/>
      <c r="AC201" s="96"/>
      <c r="AD201" s="96"/>
      <c r="AE201" s="96"/>
      <c r="AF201" s="96"/>
      <c r="AG201" s="96"/>
      <c r="AH201" s="96"/>
      <c r="AI201" s="96"/>
      <c r="AJ201" s="96"/>
      <c r="AK201" s="96"/>
      <c r="AL201" s="96"/>
      <c r="AM201" s="96"/>
      <c r="AW201" s="96"/>
      <c r="AX201" s="96"/>
      <c r="AY201" s="96"/>
      <c r="AZ201" s="96"/>
      <c r="BA201" s="96"/>
      <c r="BB201" s="96"/>
      <c r="BO201" s="96"/>
      <c r="BP201" s="96"/>
      <c r="BQ201" s="96"/>
      <c r="BR201" s="96"/>
      <c r="CA201" s="96"/>
      <c r="CB201" s="96"/>
      <c r="CC201" s="96"/>
      <c r="CD201" s="96"/>
      <c r="CE201" s="96"/>
      <c r="CF201" s="96"/>
      <c r="CP201" s="96"/>
      <c r="CQ201" s="96"/>
      <c r="CR201" s="96"/>
      <c r="CS201" s="96"/>
      <c r="CT201" s="96"/>
      <c r="CU201" s="96"/>
      <c r="DE201" s="96"/>
      <c r="DF201" s="96"/>
      <c r="DG201" s="96"/>
      <c r="DH201" s="96"/>
    </row>
    <row r="202" spans="1:120" ht="13.5" customHeight="1">
      <c r="A202" s="542"/>
      <c r="B202" s="542"/>
      <c r="C202" s="445"/>
      <c r="D202" s="445"/>
      <c r="E202" s="445"/>
      <c r="F202" s="445"/>
      <c r="G202" s="445"/>
      <c r="H202" s="445"/>
      <c r="I202" s="445"/>
      <c r="J202" s="445"/>
      <c r="K202" s="446"/>
      <c r="L202" s="446"/>
      <c r="M202" s="446"/>
      <c r="N202" s="446"/>
      <c r="O202" s="446"/>
      <c r="P202" s="446"/>
      <c r="Q202" s="446"/>
      <c r="R202" s="446"/>
      <c r="S202" s="446"/>
      <c r="T202" s="446"/>
      <c r="U202" s="446"/>
      <c r="V202" s="446"/>
      <c r="W202" s="458"/>
      <c r="X202" s="458"/>
      <c r="Y202" s="441"/>
      <c r="Z202" s="459"/>
      <c r="AA202" s="124"/>
      <c r="AB202" s="124"/>
      <c r="AC202" s="96"/>
      <c r="AD202" s="96"/>
      <c r="AE202" s="96"/>
      <c r="AF202" s="96"/>
      <c r="AG202" s="96"/>
      <c r="AH202" s="96"/>
      <c r="AI202" s="96"/>
      <c r="AJ202" s="96"/>
      <c r="AK202" s="96"/>
      <c r="AL202" s="96"/>
      <c r="AM202" s="96"/>
      <c r="AW202" s="96"/>
      <c r="AX202" s="96"/>
      <c r="AY202" s="96"/>
      <c r="AZ202" s="96"/>
      <c r="BA202" s="96"/>
      <c r="BB202" s="96"/>
      <c r="BO202" s="96"/>
      <c r="BP202" s="96"/>
      <c r="BQ202" s="96"/>
      <c r="BR202" s="96"/>
      <c r="CA202" s="96"/>
      <c r="CB202" s="96"/>
      <c r="CC202" s="96"/>
      <c r="CD202" s="96"/>
      <c r="CE202" s="96"/>
      <c r="CF202" s="96"/>
      <c r="CP202" s="96"/>
      <c r="CQ202" s="96"/>
      <c r="CR202" s="96"/>
      <c r="CS202" s="96"/>
      <c r="CT202" s="96"/>
      <c r="CU202" s="96"/>
      <c r="DE202" s="96"/>
      <c r="DF202" s="96"/>
      <c r="DG202" s="96"/>
      <c r="DH202" s="96"/>
    </row>
    <row r="203" spans="1:120" ht="13.5" customHeight="1">
      <c r="A203" s="542"/>
      <c r="B203" s="542"/>
      <c r="C203" s="447" t="s">
        <v>398</v>
      </c>
      <c r="D203" s="448"/>
      <c r="E203" s="448"/>
      <c r="F203" s="449"/>
      <c r="G203" s="449"/>
      <c r="H203" s="449"/>
      <c r="I203" s="449"/>
      <c r="J203" s="449"/>
      <c r="K203" s="544" t="s">
        <v>39</v>
      </c>
      <c r="L203" s="545"/>
      <c r="M203" s="544" t="s">
        <v>391</v>
      </c>
      <c r="N203" s="545"/>
      <c r="O203" s="546" t="s">
        <v>392</v>
      </c>
      <c r="P203" s="546"/>
      <c r="Q203" s="519" t="s">
        <v>66</v>
      </c>
      <c r="R203" s="520"/>
      <c r="S203" s="519" t="s">
        <v>65</v>
      </c>
      <c r="T203" s="520"/>
      <c r="U203" s="519" t="s">
        <v>144</v>
      </c>
      <c r="V203" s="520"/>
      <c r="W203" s="454"/>
      <c r="X203" s="454"/>
      <c r="Y203" s="450"/>
      <c r="Z203" s="455"/>
      <c r="AA203" s="123"/>
      <c r="AB203" s="123"/>
      <c r="AC203" s="96"/>
      <c r="AD203" s="96"/>
      <c r="AE203" s="96"/>
      <c r="AF203" s="96"/>
      <c r="AG203" s="102"/>
      <c r="AH203" s="102"/>
      <c r="AI203" s="102"/>
      <c r="AJ203" s="102"/>
      <c r="AK203" s="102"/>
      <c r="AL203" s="102"/>
      <c r="AM203" s="102"/>
      <c r="AN203" s="102"/>
      <c r="AO203" s="102"/>
      <c r="AP203" s="102"/>
      <c r="AQ203" s="102"/>
      <c r="AR203" s="102"/>
      <c r="AS203" s="102"/>
      <c r="AT203" s="102"/>
      <c r="AW203" s="102"/>
      <c r="AX203" s="102"/>
      <c r="AY203" s="102"/>
      <c r="AZ203" s="102"/>
      <c r="BA203" s="102"/>
      <c r="BB203" s="102"/>
      <c r="BC203" s="102"/>
      <c r="BD203" s="102"/>
      <c r="BE203" s="102"/>
      <c r="BF203" s="102"/>
      <c r="BI203" s="102"/>
      <c r="BJ203" s="102"/>
      <c r="BK203" s="102"/>
      <c r="BL203" s="102"/>
      <c r="BO203" s="102"/>
      <c r="BP203" s="102"/>
      <c r="BQ203" s="102"/>
      <c r="BR203" s="102"/>
      <c r="BS203" s="102"/>
      <c r="BT203" s="102"/>
      <c r="BU203" s="102"/>
      <c r="BV203" s="102"/>
      <c r="BW203" s="102"/>
      <c r="BX203" s="102"/>
      <c r="BY203" s="102"/>
      <c r="BZ203" s="102"/>
      <c r="CA203" s="102"/>
      <c r="CB203" s="102"/>
      <c r="CC203" s="102"/>
      <c r="CD203" s="102"/>
      <c r="CE203" s="102"/>
      <c r="CF203" s="102"/>
      <c r="CG203" s="102"/>
      <c r="CH203" s="102"/>
      <c r="CI203" s="102"/>
      <c r="CJ203" s="102"/>
      <c r="CK203" s="102"/>
      <c r="CL203" s="102"/>
      <c r="CM203" s="102"/>
      <c r="CP203" s="102"/>
      <c r="CQ203" s="102"/>
      <c r="CR203" s="102"/>
      <c r="CS203" s="102"/>
      <c r="CT203" s="102"/>
      <c r="CU203" s="102"/>
      <c r="CV203" s="102"/>
      <c r="CW203" s="102"/>
      <c r="CX203" s="102"/>
      <c r="CY203" s="102"/>
      <c r="CZ203" s="102"/>
      <c r="DA203" s="102"/>
      <c r="DB203" s="102"/>
      <c r="DE203" s="102"/>
      <c r="DF203" s="102"/>
      <c r="DG203" s="102"/>
      <c r="DH203" s="102"/>
      <c r="DI203" s="102"/>
      <c r="DJ203" s="102"/>
      <c r="DK203" s="102"/>
      <c r="DL203" s="102"/>
      <c r="DM203" s="102"/>
      <c r="DN203" s="102"/>
      <c r="DO203" s="102"/>
      <c r="DP203" s="102"/>
    </row>
    <row r="204" spans="1:120" ht="13.5" hidden="1" customHeight="1">
      <c r="A204" s="542"/>
      <c r="B204" s="542"/>
      <c r="C204" s="514" t="s">
        <v>394</v>
      </c>
      <c r="D204" s="515"/>
      <c r="E204" s="515"/>
      <c r="F204" s="515"/>
      <c r="G204" s="515"/>
      <c r="H204" s="515"/>
      <c r="I204" s="515"/>
      <c r="J204" s="516"/>
      <c r="K204" s="1439"/>
      <c r="L204" s="1440"/>
      <c r="M204" s="1447"/>
      <c r="N204" s="1440"/>
      <c r="O204" s="1439"/>
      <c r="P204" s="1440"/>
      <c r="Q204" s="1439"/>
      <c r="R204" s="1440"/>
      <c r="S204" s="1439"/>
      <c r="T204" s="1440"/>
      <c r="U204" s="1439"/>
      <c r="V204" s="1440"/>
      <c r="W204" s="456"/>
      <c r="X204" s="456"/>
      <c r="Y204" s="442"/>
      <c r="Z204" s="457"/>
      <c r="AA204" s="126"/>
      <c r="AB204" s="126"/>
      <c r="AC204" s="102" t="s">
        <v>113</v>
      </c>
      <c r="AD204" s="102"/>
      <c r="AE204" s="102"/>
      <c r="AF204" s="102"/>
      <c r="AG204" s="102"/>
      <c r="AH204" s="102"/>
      <c r="AI204" s="102"/>
      <c r="AJ204" s="102"/>
      <c r="AK204" s="102"/>
      <c r="AL204" s="102"/>
      <c r="AM204" s="102"/>
      <c r="AN204" s="102"/>
      <c r="AO204" s="102"/>
      <c r="AP204" s="102"/>
      <c r="AQ204" s="102"/>
      <c r="AR204" s="102"/>
      <c r="AS204" s="102"/>
      <c r="AT204" s="102"/>
      <c r="AW204" s="102"/>
      <c r="AX204" s="102"/>
      <c r="AY204" s="102"/>
      <c r="AZ204" s="102"/>
      <c r="BA204" s="102"/>
      <c r="BB204" s="102"/>
      <c r="BC204" s="102"/>
      <c r="BD204" s="102"/>
      <c r="BE204" s="102"/>
      <c r="BF204" s="102"/>
      <c r="BI204" s="102"/>
      <c r="BJ204" s="102"/>
      <c r="BK204" s="102"/>
      <c r="BL204" s="102"/>
      <c r="BO204" s="102"/>
      <c r="BP204" s="102"/>
      <c r="BQ204" s="102"/>
      <c r="BR204" s="102"/>
      <c r="BS204" s="102"/>
      <c r="BT204" s="102"/>
      <c r="BU204" s="102"/>
      <c r="BV204" s="102"/>
      <c r="BW204" s="102"/>
      <c r="BX204" s="102"/>
      <c r="BY204" s="102"/>
      <c r="BZ204" s="102"/>
      <c r="CA204" s="102"/>
      <c r="CB204" s="102"/>
      <c r="CC204" s="102"/>
      <c r="CD204" s="102"/>
      <c r="CE204" s="102"/>
      <c r="CF204" s="102"/>
      <c r="CG204" s="102"/>
      <c r="CH204" s="102"/>
      <c r="CI204" s="102"/>
      <c r="CJ204" s="102"/>
      <c r="CK204" s="102"/>
      <c r="CL204" s="102"/>
      <c r="CM204" s="102"/>
      <c r="CP204" s="102"/>
      <c r="CQ204" s="102"/>
      <c r="CR204" s="102"/>
      <c r="CS204" s="102"/>
      <c r="CT204" s="102"/>
      <c r="CU204" s="102"/>
      <c r="CV204" s="102"/>
      <c r="CW204" s="102"/>
      <c r="CX204" s="102"/>
      <c r="CY204" s="102"/>
      <c r="CZ204" s="102"/>
      <c r="DA204" s="102"/>
      <c r="DB204" s="102"/>
      <c r="DE204" s="102"/>
      <c r="DF204" s="102"/>
      <c r="DG204" s="102"/>
      <c r="DH204" s="102"/>
      <c r="DI204" s="102"/>
      <c r="DJ204" s="102"/>
      <c r="DK204" s="102"/>
      <c r="DL204" s="102"/>
      <c r="DM204" s="102"/>
      <c r="DN204" s="102"/>
      <c r="DO204" s="102"/>
      <c r="DP204" s="102"/>
    </row>
    <row r="205" spans="1:120" ht="13.5" hidden="1" customHeight="1">
      <c r="A205" s="542"/>
      <c r="B205" s="542"/>
      <c r="C205" s="505" t="s">
        <v>618</v>
      </c>
      <c r="D205" s="506"/>
      <c r="E205" s="506"/>
      <c r="F205" s="506"/>
      <c r="G205" s="506"/>
      <c r="H205" s="506"/>
      <c r="I205" s="506"/>
      <c r="J205" s="507"/>
      <c r="K205" s="512"/>
      <c r="L205" s="513"/>
      <c r="M205" s="512"/>
      <c r="N205" s="513"/>
      <c r="O205" s="512"/>
      <c r="P205" s="513"/>
      <c r="Q205" s="512"/>
      <c r="R205" s="513"/>
      <c r="S205" s="512"/>
      <c r="T205" s="513"/>
      <c r="U205" s="512"/>
      <c r="V205" s="513"/>
      <c r="W205" s="456"/>
      <c r="X205" s="456"/>
      <c r="Y205" s="442"/>
      <c r="Z205" s="457"/>
      <c r="AA205" s="126"/>
      <c r="AB205" s="126"/>
      <c r="AC205" s="102"/>
      <c r="AD205" s="102"/>
      <c r="AE205" s="102"/>
      <c r="AF205" s="102"/>
      <c r="AG205" s="102"/>
      <c r="AH205" s="102"/>
      <c r="AI205" s="102"/>
      <c r="AJ205" s="102"/>
      <c r="AK205" s="102"/>
      <c r="AL205" s="102"/>
      <c r="AM205" s="102"/>
      <c r="AN205" s="102"/>
      <c r="AO205" s="102"/>
      <c r="AP205" s="102"/>
      <c r="AQ205" s="102"/>
      <c r="AR205" s="102"/>
      <c r="AS205" s="102"/>
      <c r="AT205" s="102"/>
      <c r="AW205" s="102"/>
      <c r="AX205" s="102"/>
      <c r="AY205" s="102"/>
      <c r="AZ205" s="102"/>
      <c r="BA205" s="102"/>
      <c r="BB205" s="102"/>
      <c r="BC205" s="102"/>
      <c r="BD205" s="102"/>
      <c r="BE205" s="102"/>
      <c r="BF205" s="102"/>
      <c r="BI205" s="102"/>
      <c r="BJ205" s="102"/>
      <c r="BK205" s="102"/>
      <c r="BL205" s="102"/>
      <c r="BO205" s="102"/>
      <c r="BP205" s="102"/>
      <c r="BQ205" s="102"/>
      <c r="BR205" s="102"/>
      <c r="BS205" s="102"/>
      <c r="BT205" s="102"/>
      <c r="BU205" s="102"/>
      <c r="BV205" s="102"/>
      <c r="BW205" s="102"/>
      <c r="BX205" s="102"/>
      <c r="BY205" s="102"/>
      <c r="BZ205" s="102"/>
      <c r="CA205" s="102"/>
      <c r="CB205" s="102"/>
      <c r="CC205" s="102"/>
      <c r="CD205" s="102"/>
      <c r="CE205" s="102"/>
      <c r="CF205" s="102"/>
      <c r="CG205" s="102"/>
      <c r="CH205" s="102"/>
      <c r="CI205" s="102"/>
      <c r="CJ205" s="102"/>
      <c r="CK205" s="102"/>
      <c r="CL205" s="102"/>
      <c r="CM205" s="102"/>
      <c r="CP205" s="102"/>
      <c r="CQ205" s="102"/>
      <c r="CR205" s="102"/>
      <c r="CS205" s="102"/>
      <c r="CT205" s="102"/>
      <c r="CU205" s="102"/>
      <c r="CV205" s="102"/>
      <c r="CW205" s="102"/>
      <c r="CX205" s="102"/>
      <c r="CY205" s="102"/>
      <c r="CZ205" s="102"/>
      <c r="DA205" s="102"/>
      <c r="DB205" s="102"/>
      <c r="DE205" s="102"/>
      <c r="DF205" s="102"/>
      <c r="DG205" s="102"/>
      <c r="DH205" s="102"/>
      <c r="DI205" s="102"/>
      <c r="DJ205" s="102"/>
      <c r="DK205" s="102"/>
      <c r="DL205" s="102"/>
      <c r="DM205" s="102"/>
      <c r="DN205" s="102"/>
      <c r="DO205" s="102"/>
      <c r="DP205" s="102"/>
    </row>
    <row r="206" spans="1:120" ht="13.5" hidden="1" customHeight="1">
      <c r="A206" s="542"/>
      <c r="B206" s="542"/>
      <c r="C206" s="514" t="s">
        <v>394</v>
      </c>
      <c r="D206" s="515"/>
      <c r="E206" s="515"/>
      <c r="F206" s="515"/>
      <c r="G206" s="515"/>
      <c r="H206" s="515"/>
      <c r="I206" s="515"/>
      <c r="J206" s="516"/>
      <c r="K206" s="1439"/>
      <c r="L206" s="1440"/>
      <c r="M206" s="1439"/>
      <c r="N206" s="1440"/>
      <c r="O206" s="1439"/>
      <c r="P206" s="1440"/>
      <c r="Q206" s="1484"/>
      <c r="R206" s="1485"/>
      <c r="S206" s="1485"/>
      <c r="T206" s="1485"/>
      <c r="U206" s="1485"/>
      <c r="V206" s="1486"/>
      <c r="W206" s="456"/>
      <c r="X206" s="456"/>
      <c r="Y206" s="442"/>
      <c r="Z206" s="457"/>
      <c r="AA206" s="126"/>
      <c r="AB206" s="126"/>
      <c r="AC206" s="102" t="s">
        <v>114</v>
      </c>
      <c r="AD206" s="102"/>
      <c r="AE206" s="102"/>
      <c r="AF206" s="102"/>
      <c r="AG206" s="102"/>
      <c r="AH206" s="102"/>
      <c r="AI206" s="102"/>
      <c r="AJ206" s="102"/>
      <c r="AK206" s="102"/>
      <c r="AL206" s="102"/>
      <c r="AM206" s="102"/>
      <c r="AN206" s="102"/>
      <c r="AO206" s="102"/>
      <c r="AP206" s="102"/>
      <c r="AQ206" s="102"/>
      <c r="AR206" s="102"/>
      <c r="AS206" s="102"/>
      <c r="AT206" s="102"/>
      <c r="AW206" s="102"/>
      <c r="AX206" s="102"/>
      <c r="AY206" s="102"/>
      <c r="AZ206" s="102"/>
      <c r="BA206" s="102"/>
      <c r="BB206" s="102"/>
      <c r="BC206" s="102"/>
      <c r="BD206" s="102"/>
      <c r="BE206" s="102"/>
      <c r="BF206" s="102"/>
      <c r="BI206" s="102"/>
      <c r="BJ206" s="102"/>
      <c r="BK206" s="102"/>
      <c r="BL206" s="102"/>
      <c r="BO206" s="102"/>
      <c r="BP206" s="102"/>
      <c r="BQ206" s="102"/>
      <c r="BR206" s="102"/>
      <c r="BS206" s="102"/>
      <c r="BT206" s="102"/>
      <c r="BU206" s="102"/>
      <c r="BV206" s="102"/>
      <c r="BW206" s="102"/>
      <c r="BX206" s="102"/>
      <c r="BY206" s="102"/>
      <c r="BZ206" s="102"/>
      <c r="CA206" s="102"/>
      <c r="CB206" s="102"/>
      <c r="CC206" s="102"/>
      <c r="CD206" s="102"/>
      <c r="CE206" s="102"/>
      <c r="CF206" s="102"/>
      <c r="CG206" s="102"/>
      <c r="CH206" s="102"/>
      <c r="CI206" s="102"/>
      <c r="CJ206" s="102"/>
      <c r="CK206" s="102"/>
      <c r="CL206" s="102"/>
      <c r="CM206" s="102"/>
      <c r="CP206" s="102"/>
      <c r="CQ206" s="102"/>
      <c r="CR206" s="102"/>
      <c r="CS206" s="102"/>
      <c r="CT206" s="102"/>
      <c r="CU206" s="102"/>
      <c r="CV206" s="102"/>
      <c r="CW206" s="102"/>
      <c r="CX206" s="102"/>
      <c r="CY206" s="102"/>
      <c r="CZ206" s="102"/>
      <c r="DA206" s="102"/>
      <c r="DB206" s="102"/>
      <c r="DE206" s="102"/>
      <c r="DF206" s="102"/>
      <c r="DG206" s="102"/>
      <c r="DH206" s="102"/>
      <c r="DI206" s="102"/>
      <c r="DJ206" s="102"/>
      <c r="DK206" s="102"/>
      <c r="DL206" s="102"/>
      <c r="DM206" s="102"/>
      <c r="DN206" s="102"/>
      <c r="DO206" s="102"/>
      <c r="DP206" s="102"/>
    </row>
    <row r="207" spans="1:120" ht="13.5" hidden="1" customHeight="1">
      <c r="A207" s="542"/>
      <c r="B207" s="542"/>
      <c r="C207" s="505" t="s">
        <v>620</v>
      </c>
      <c r="D207" s="506"/>
      <c r="E207" s="506"/>
      <c r="F207" s="506"/>
      <c r="G207" s="506"/>
      <c r="H207" s="506"/>
      <c r="I207" s="506"/>
      <c r="J207" s="507"/>
      <c r="K207" s="512"/>
      <c r="L207" s="513"/>
      <c r="M207" s="512"/>
      <c r="N207" s="513"/>
      <c r="O207" s="512"/>
      <c r="P207" s="513"/>
      <c r="Q207" s="1487"/>
      <c r="R207" s="1488"/>
      <c r="S207" s="1488"/>
      <c r="T207" s="1488"/>
      <c r="U207" s="1488"/>
      <c r="V207" s="1489"/>
      <c r="W207" s="456"/>
      <c r="X207" s="456"/>
      <c r="Y207" s="442" t="s">
        <v>524</v>
      </c>
      <c r="Z207" s="457"/>
      <c r="AA207" s="126"/>
      <c r="AB207" s="126"/>
      <c r="AC207" s="102"/>
      <c r="AD207" s="102"/>
      <c r="AE207" s="102"/>
      <c r="AF207" s="102"/>
      <c r="AG207" s="102"/>
      <c r="AH207" s="102"/>
      <c r="AI207" s="102"/>
      <c r="AJ207" s="102"/>
      <c r="AK207" s="102"/>
      <c r="AL207" s="102"/>
      <c r="AM207" s="102"/>
      <c r="AN207" s="102"/>
      <c r="AO207" s="102"/>
      <c r="AP207" s="102"/>
      <c r="AQ207" s="102"/>
      <c r="AR207" s="102"/>
      <c r="AS207" s="102"/>
      <c r="AT207" s="102"/>
      <c r="AW207" s="102"/>
      <c r="AX207" s="102"/>
      <c r="AY207" s="102"/>
      <c r="AZ207" s="102"/>
      <c r="BA207" s="102"/>
      <c r="BB207" s="102"/>
      <c r="BC207" s="102"/>
      <c r="BD207" s="102"/>
      <c r="BE207" s="102"/>
      <c r="BF207" s="102"/>
      <c r="BI207" s="102"/>
      <c r="BJ207" s="102"/>
      <c r="BK207" s="102"/>
      <c r="BL207" s="102"/>
      <c r="BO207" s="102"/>
      <c r="BP207" s="102"/>
      <c r="BQ207" s="102"/>
      <c r="BR207" s="102"/>
      <c r="BS207" s="102"/>
      <c r="BT207" s="102"/>
      <c r="BU207" s="102"/>
      <c r="BV207" s="102"/>
      <c r="BW207" s="102"/>
      <c r="BX207" s="102"/>
      <c r="BY207" s="102"/>
      <c r="BZ207" s="102"/>
      <c r="CA207" s="102"/>
      <c r="CB207" s="102"/>
      <c r="CC207" s="102"/>
      <c r="CD207" s="102"/>
      <c r="CE207" s="102"/>
      <c r="CF207" s="102"/>
      <c r="CG207" s="102"/>
      <c r="CH207" s="102"/>
      <c r="CI207" s="102"/>
      <c r="CJ207" s="102"/>
      <c r="CK207" s="102"/>
      <c r="CL207" s="102"/>
      <c r="CM207" s="102"/>
      <c r="CP207" s="102"/>
      <c r="CQ207" s="102"/>
      <c r="CR207" s="102"/>
      <c r="CS207" s="102"/>
      <c r="CT207" s="102"/>
      <c r="CU207" s="102"/>
      <c r="CV207" s="102"/>
      <c r="CW207" s="102"/>
      <c r="CX207" s="102"/>
      <c r="CY207" s="102"/>
      <c r="CZ207" s="102"/>
      <c r="DA207" s="102"/>
      <c r="DB207" s="102"/>
      <c r="DE207" s="102"/>
      <c r="DF207" s="102"/>
      <c r="DG207" s="102"/>
      <c r="DH207" s="102"/>
      <c r="DI207" s="102"/>
      <c r="DJ207" s="102"/>
      <c r="DK207" s="102"/>
      <c r="DL207" s="102"/>
      <c r="DM207" s="102"/>
      <c r="DN207" s="102"/>
      <c r="DO207" s="102"/>
      <c r="DP207" s="102"/>
    </row>
    <row r="208" spans="1:120" ht="13.5" customHeight="1">
      <c r="A208" s="542"/>
      <c r="B208" s="542"/>
      <c r="C208" s="514" t="s">
        <v>394</v>
      </c>
      <c r="D208" s="515"/>
      <c r="E208" s="515"/>
      <c r="F208" s="515"/>
      <c r="G208" s="515"/>
      <c r="H208" s="515"/>
      <c r="I208" s="515"/>
      <c r="J208" s="516"/>
      <c r="K208" s="503"/>
      <c r="L208" s="504"/>
      <c r="M208" s="503"/>
      <c r="N208" s="504"/>
      <c r="O208" s="503"/>
      <c r="P208" s="504"/>
      <c r="Q208" s="503"/>
      <c r="R208" s="504"/>
      <c r="S208" s="503"/>
      <c r="T208" s="504"/>
      <c r="U208" s="503"/>
      <c r="V208" s="504"/>
      <c r="W208" s="456"/>
      <c r="X208" s="456"/>
      <c r="Y208" s="442"/>
      <c r="Z208" s="457"/>
      <c r="AA208" s="126"/>
      <c r="AB208" s="126"/>
      <c r="AC208" s="102" t="s">
        <v>124</v>
      </c>
      <c r="AD208" s="102"/>
      <c r="AE208" s="102"/>
      <c r="AF208" s="102"/>
      <c r="AG208" s="102"/>
      <c r="AH208" s="102"/>
      <c r="AI208" s="102"/>
      <c r="AJ208" s="102"/>
      <c r="AK208" s="102"/>
      <c r="AL208" s="102"/>
      <c r="AM208" s="102"/>
      <c r="AN208" s="102"/>
      <c r="AO208" s="102"/>
      <c r="AP208" s="102"/>
      <c r="AQ208" s="102"/>
      <c r="AR208" s="102"/>
      <c r="AS208" s="102"/>
      <c r="AT208" s="102"/>
      <c r="AW208" s="102"/>
      <c r="AX208" s="102"/>
      <c r="AY208" s="102"/>
      <c r="AZ208" s="102"/>
      <c r="BA208" s="102"/>
      <c r="BB208" s="102"/>
      <c r="BC208" s="102"/>
      <c r="BD208" s="102"/>
      <c r="BE208" s="102"/>
      <c r="BF208" s="102"/>
      <c r="BI208" s="102"/>
      <c r="BJ208" s="102"/>
      <c r="BK208" s="102"/>
      <c r="BL208" s="102"/>
      <c r="BO208" s="102"/>
      <c r="BP208" s="102"/>
      <c r="BQ208" s="102"/>
      <c r="BR208" s="102"/>
      <c r="BS208" s="102"/>
      <c r="BT208" s="102"/>
      <c r="BU208" s="102"/>
      <c r="BV208" s="102"/>
      <c r="BW208" s="102"/>
      <c r="BX208" s="102"/>
      <c r="BY208" s="102"/>
      <c r="BZ208" s="102"/>
      <c r="CA208" s="102"/>
      <c r="CB208" s="102"/>
      <c r="CC208" s="102"/>
      <c r="CD208" s="102"/>
      <c r="CE208" s="102"/>
      <c r="CF208" s="102"/>
      <c r="CG208" s="102"/>
      <c r="CH208" s="102"/>
      <c r="CI208" s="102"/>
      <c r="CJ208" s="102"/>
      <c r="CK208" s="102"/>
      <c r="CL208" s="102"/>
      <c r="CM208" s="102"/>
      <c r="CP208" s="102"/>
      <c r="CQ208" s="102"/>
      <c r="CR208" s="102"/>
      <c r="CS208" s="102"/>
      <c r="CT208" s="102"/>
      <c r="CU208" s="102"/>
      <c r="CV208" s="102"/>
      <c r="CW208" s="102"/>
      <c r="CX208" s="102"/>
      <c r="CY208" s="102"/>
      <c r="CZ208" s="102"/>
      <c r="DA208" s="102"/>
      <c r="DB208" s="102"/>
      <c r="DE208" s="102"/>
      <c r="DF208" s="102"/>
      <c r="DG208" s="102"/>
      <c r="DH208" s="102"/>
      <c r="DI208" s="102"/>
      <c r="DJ208" s="102"/>
      <c r="DK208" s="102"/>
      <c r="DL208" s="102"/>
      <c r="DM208" s="102"/>
      <c r="DN208" s="102"/>
      <c r="DO208" s="102"/>
      <c r="DP208" s="102"/>
    </row>
    <row r="209" spans="1:120" ht="13.5" customHeight="1">
      <c r="A209" s="542"/>
      <c r="B209" s="542"/>
      <c r="C209" s="505" t="s">
        <v>631</v>
      </c>
      <c r="D209" s="506"/>
      <c r="E209" s="506"/>
      <c r="F209" s="506"/>
      <c r="G209" s="506"/>
      <c r="H209" s="506"/>
      <c r="I209" s="506"/>
      <c r="J209" s="507"/>
      <c r="K209" s="508"/>
      <c r="L209" s="509"/>
      <c r="M209" s="508"/>
      <c r="N209" s="509"/>
      <c r="O209" s="508"/>
      <c r="P209" s="509"/>
      <c r="Q209" s="508"/>
      <c r="R209" s="509"/>
      <c r="S209" s="508"/>
      <c r="T209" s="509"/>
      <c r="U209" s="508"/>
      <c r="V209" s="509"/>
      <c r="W209" s="456"/>
      <c r="X209" s="456"/>
      <c r="Y209" s="442" t="s">
        <v>625</v>
      </c>
      <c r="Z209" s="457"/>
      <c r="AA209" s="126"/>
      <c r="AB209" s="126"/>
      <c r="AC209" s="102"/>
      <c r="AD209" s="102"/>
      <c r="AE209" s="102"/>
      <c r="AF209" s="102"/>
      <c r="AG209" s="102"/>
      <c r="AH209" s="102"/>
      <c r="AI209" s="102"/>
      <c r="AJ209" s="102"/>
      <c r="AK209" s="102"/>
      <c r="AL209" s="102"/>
      <c r="AM209" s="102"/>
      <c r="AN209" s="102"/>
      <c r="AO209" s="102"/>
      <c r="AP209" s="102"/>
      <c r="AQ209" s="102"/>
      <c r="AR209" s="102"/>
      <c r="AS209" s="102"/>
      <c r="AT209" s="102"/>
      <c r="AW209" s="102"/>
      <c r="AX209" s="102"/>
      <c r="AY209" s="102"/>
      <c r="AZ209" s="102"/>
      <c r="BA209" s="102"/>
      <c r="BB209" s="102"/>
      <c r="BC209" s="102"/>
      <c r="BD209" s="102"/>
      <c r="BE209" s="102"/>
      <c r="BF209" s="102"/>
      <c r="BI209" s="102"/>
      <c r="BJ209" s="102"/>
      <c r="BK209" s="102"/>
      <c r="BL209" s="102"/>
      <c r="BO209" s="102"/>
      <c r="BP209" s="102"/>
      <c r="BQ209" s="102"/>
      <c r="BR209" s="102"/>
      <c r="BS209" s="102"/>
      <c r="BT209" s="102"/>
      <c r="BU209" s="102"/>
      <c r="BV209" s="102"/>
      <c r="BW209" s="102"/>
      <c r="BX209" s="102"/>
      <c r="BY209" s="102"/>
      <c r="BZ209" s="102"/>
      <c r="CA209" s="102"/>
      <c r="CB209" s="102"/>
      <c r="CC209" s="102"/>
      <c r="CD209" s="102"/>
      <c r="CE209" s="102"/>
      <c r="CF209" s="102"/>
      <c r="CG209" s="102"/>
      <c r="CH209" s="102"/>
      <c r="CI209" s="102"/>
      <c r="CJ209" s="102"/>
      <c r="CK209" s="102"/>
      <c r="CL209" s="102"/>
      <c r="CM209" s="102"/>
      <c r="CP209" s="102"/>
      <c r="CQ209" s="102"/>
      <c r="CR209" s="102"/>
      <c r="CS209" s="102"/>
      <c r="CT209" s="102"/>
      <c r="CU209" s="102"/>
      <c r="CV209" s="102"/>
      <c r="CW209" s="102"/>
      <c r="CX209" s="102"/>
      <c r="CY209" s="102"/>
      <c r="CZ209" s="102"/>
      <c r="DA209" s="102"/>
      <c r="DB209" s="102"/>
      <c r="DE209" s="102"/>
      <c r="DF209" s="102"/>
      <c r="DG209" s="102"/>
      <c r="DH209" s="102"/>
      <c r="DI209" s="102"/>
      <c r="DJ209" s="102"/>
      <c r="DK209" s="102"/>
      <c r="DL209" s="102"/>
      <c r="DM209" s="102"/>
      <c r="DN209" s="102"/>
      <c r="DO209" s="102"/>
      <c r="DP209" s="102"/>
    </row>
    <row r="210" spans="1:120" ht="13.5" customHeight="1">
      <c r="A210" s="542"/>
      <c r="B210" s="542"/>
      <c r="C210" s="514" t="s">
        <v>394</v>
      </c>
      <c r="D210" s="515"/>
      <c r="E210" s="515"/>
      <c r="F210" s="515"/>
      <c r="G210" s="515"/>
      <c r="H210" s="515"/>
      <c r="I210" s="515"/>
      <c r="J210" s="516"/>
      <c r="K210" s="503"/>
      <c r="L210" s="504"/>
      <c r="M210" s="503"/>
      <c r="N210" s="504"/>
      <c r="O210" s="503"/>
      <c r="P210" s="504"/>
      <c r="Q210" s="521"/>
      <c r="R210" s="522"/>
      <c r="S210" s="522"/>
      <c r="T210" s="522"/>
      <c r="U210" s="522"/>
      <c r="V210" s="523"/>
      <c r="W210" s="456"/>
      <c r="X210" s="456"/>
      <c r="Y210" s="442"/>
      <c r="Z210" s="457"/>
      <c r="AA210" s="126"/>
      <c r="AB210" s="126"/>
      <c r="AC210" s="102" t="s">
        <v>388</v>
      </c>
      <c r="AD210" s="102"/>
      <c r="AE210" s="102"/>
      <c r="AF210" s="102"/>
      <c r="AG210" s="102"/>
      <c r="AH210" s="102"/>
      <c r="AI210" s="102"/>
      <c r="AJ210" s="102"/>
      <c r="AK210" s="102"/>
      <c r="AL210" s="102"/>
      <c r="AM210" s="102"/>
      <c r="AN210" s="102"/>
      <c r="AO210" s="102"/>
      <c r="AP210" s="102"/>
      <c r="AQ210" s="102"/>
      <c r="AR210" s="102"/>
      <c r="AS210" s="102"/>
      <c r="AT210" s="102"/>
      <c r="AW210" s="102"/>
      <c r="AX210" s="102"/>
      <c r="AY210" s="102"/>
      <c r="AZ210" s="102"/>
      <c r="BA210" s="102"/>
      <c r="BB210" s="102"/>
      <c r="BC210" s="102"/>
      <c r="BD210" s="102"/>
      <c r="BE210" s="102"/>
      <c r="BF210" s="102"/>
      <c r="BI210" s="102"/>
      <c r="BJ210" s="102"/>
      <c r="BK210" s="102"/>
      <c r="BL210" s="102"/>
      <c r="BO210" s="102"/>
      <c r="BP210" s="102"/>
      <c r="BQ210" s="102"/>
      <c r="BR210" s="102"/>
      <c r="BS210" s="102"/>
      <c r="BT210" s="102"/>
      <c r="BU210" s="102"/>
      <c r="BV210" s="102"/>
      <c r="BW210" s="102"/>
      <c r="BX210" s="102"/>
      <c r="BY210" s="102"/>
      <c r="BZ210" s="102"/>
      <c r="CA210" s="102"/>
      <c r="CB210" s="102"/>
      <c r="CC210" s="102"/>
      <c r="CD210" s="102"/>
      <c r="CE210" s="102"/>
      <c r="CF210" s="102"/>
      <c r="CG210" s="102"/>
      <c r="CH210" s="102"/>
      <c r="CI210" s="102"/>
      <c r="CJ210" s="102"/>
      <c r="CK210" s="102"/>
      <c r="CL210" s="102"/>
      <c r="CM210" s="102"/>
      <c r="CP210" s="102"/>
      <c r="CQ210" s="102"/>
      <c r="CR210" s="102"/>
      <c r="CS210" s="102"/>
      <c r="CT210" s="102"/>
      <c r="CU210" s="102"/>
      <c r="CV210" s="102"/>
      <c r="CW210" s="102"/>
      <c r="CX210" s="102"/>
      <c r="CY210" s="102"/>
      <c r="CZ210" s="102"/>
      <c r="DA210" s="102"/>
      <c r="DB210" s="102"/>
      <c r="DE210" s="102"/>
      <c r="DF210" s="102"/>
      <c r="DG210" s="102"/>
      <c r="DH210" s="102"/>
      <c r="DI210" s="102"/>
      <c r="DJ210" s="102"/>
      <c r="DK210" s="102"/>
      <c r="DL210" s="102"/>
      <c r="DM210" s="102"/>
      <c r="DN210" s="102"/>
      <c r="DO210" s="102"/>
      <c r="DP210" s="102"/>
    </row>
    <row r="211" spans="1:120" ht="13.5" customHeight="1">
      <c r="A211" s="543"/>
      <c r="B211" s="543"/>
      <c r="C211" s="505" t="s">
        <v>622</v>
      </c>
      <c r="D211" s="506"/>
      <c r="E211" s="506"/>
      <c r="F211" s="506"/>
      <c r="G211" s="506"/>
      <c r="H211" s="506"/>
      <c r="I211" s="506"/>
      <c r="J211" s="507"/>
      <c r="K211" s="508"/>
      <c r="L211" s="509"/>
      <c r="M211" s="508"/>
      <c r="N211" s="509"/>
      <c r="O211" s="508"/>
      <c r="P211" s="509"/>
      <c r="Q211" s="524"/>
      <c r="R211" s="525"/>
      <c r="S211" s="525"/>
      <c r="T211" s="525"/>
      <c r="U211" s="525"/>
      <c r="V211" s="526"/>
      <c r="W211" s="456"/>
      <c r="X211" s="456"/>
      <c r="Y211" s="442"/>
      <c r="Z211" s="457"/>
      <c r="AA211" s="126"/>
      <c r="AB211" s="126"/>
      <c r="AC211" s="102"/>
      <c r="AD211" s="102"/>
      <c r="AE211" s="102"/>
      <c r="AF211" s="102"/>
    </row>
    <row r="212" spans="1:120" ht="13.5" customHeight="1">
      <c r="W212" s="450"/>
      <c r="X212" s="450"/>
      <c r="Y212" s="450"/>
    </row>
    <row r="213" spans="1:120" ht="13.5" customHeight="1">
      <c r="A213" s="541" t="s">
        <v>63</v>
      </c>
      <c r="B213" s="541" t="s">
        <v>400</v>
      </c>
      <c r="C213" s="436" t="s">
        <v>390</v>
      </c>
      <c r="D213" s="438"/>
      <c r="E213" s="438"/>
      <c r="F213" s="438"/>
      <c r="G213" s="438"/>
      <c r="H213" s="438"/>
      <c r="I213" s="438"/>
      <c r="J213" s="439"/>
      <c r="K213" s="544" t="s">
        <v>39</v>
      </c>
      <c r="L213" s="545"/>
      <c r="M213" s="544" t="s">
        <v>391</v>
      </c>
      <c r="N213" s="545"/>
      <c r="O213" s="546" t="s">
        <v>392</v>
      </c>
      <c r="P213" s="546"/>
      <c r="Q213" s="519" t="s">
        <v>66</v>
      </c>
      <c r="R213" s="520"/>
      <c r="S213" s="519" t="s">
        <v>65</v>
      </c>
      <c r="T213" s="520"/>
      <c r="U213" s="519" t="s">
        <v>144</v>
      </c>
      <c r="V213" s="520"/>
      <c r="W213" s="454"/>
      <c r="X213" s="454"/>
      <c r="Y213" s="450"/>
      <c r="Z213" s="455"/>
      <c r="AA213" s="123"/>
      <c r="AB213" s="123"/>
      <c r="AC213" s="97"/>
      <c r="AD213" s="97"/>
      <c r="AE213" s="97"/>
      <c r="AF213" s="97"/>
      <c r="AG213" s="97"/>
      <c r="AH213" s="97"/>
      <c r="AI213" s="97"/>
      <c r="AJ213" s="97"/>
      <c r="AK213" s="97"/>
      <c r="AL213" s="97"/>
      <c r="AM213" s="97"/>
      <c r="AW213" s="97"/>
      <c r="AX213" s="97"/>
      <c r="AY213" s="97"/>
      <c r="AZ213" s="97"/>
      <c r="BA213" s="97"/>
      <c r="BB213" s="97"/>
      <c r="BO213" s="97"/>
      <c r="BP213" s="97"/>
      <c r="BQ213" s="97"/>
      <c r="BR213" s="97"/>
      <c r="CA213" s="97"/>
      <c r="CB213" s="97"/>
      <c r="CC213" s="97"/>
      <c r="CD213" s="97"/>
      <c r="CE213" s="97"/>
      <c r="CF213" s="97"/>
      <c r="CP213" s="97"/>
      <c r="CQ213" s="97"/>
      <c r="CR213" s="97"/>
      <c r="CS213" s="97"/>
      <c r="CT213" s="97"/>
      <c r="CU213" s="97"/>
      <c r="DE213" s="97"/>
      <c r="DF213" s="97"/>
      <c r="DG213" s="97"/>
      <c r="DH213" s="97"/>
    </row>
    <row r="214" spans="1:120" ht="13.5" customHeight="1">
      <c r="A214" s="542"/>
      <c r="B214" s="542"/>
      <c r="C214" s="1389" t="s">
        <v>426</v>
      </c>
      <c r="D214" s="1390"/>
      <c r="E214" s="1390"/>
      <c r="F214" s="1390"/>
      <c r="G214" s="1390"/>
      <c r="H214" s="1390"/>
      <c r="I214" s="1390"/>
      <c r="J214" s="1391"/>
      <c r="K214" s="537">
        <f>COUNTIF(CN10:CN139,"○")</f>
        <v>0</v>
      </c>
      <c r="L214" s="538"/>
      <c r="M214" s="537">
        <f>COUNTIF(CO10:CO139,"○")</f>
        <v>0</v>
      </c>
      <c r="N214" s="538"/>
      <c r="O214" s="537">
        <f>COUNTIF(CP10:CP139,"○")</f>
        <v>0</v>
      </c>
      <c r="P214" s="538"/>
      <c r="Q214" s="537">
        <f>COUNTIF(CQ10:CQ139,"○")</f>
        <v>0</v>
      </c>
      <c r="R214" s="538"/>
      <c r="S214" s="537">
        <f>COUNTIF(CR10:CR139,"○")</f>
        <v>0</v>
      </c>
      <c r="T214" s="538"/>
      <c r="U214" s="537">
        <f>COUNTIF(CS10:CS139,"○")</f>
        <v>0</v>
      </c>
      <c r="V214" s="538"/>
      <c r="W214" s="458"/>
      <c r="X214" s="458"/>
      <c r="Y214" s="441"/>
      <c r="Z214" s="459"/>
      <c r="AA214" s="124"/>
      <c r="AB214" s="124"/>
      <c r="AC214" s="97"/>
      <c r="AD214" s="97"/>
      <c r="AE214" s="97"/>
      <c r="AF214" s="97"/>
      <c r="AG214" s="97"/>
      <c r="AH214" s="97"/>
      <c r="AI214" s="97"/>
      <c r="AJ214" s="97"/>
      <c r="AK214" s="97"/>
      <c r="AL214" s="97"/>
      <c r="AM214" s="97"/>
      <c r="AW214" s="97"/>
      <c r="AX214" s="97"/>
      <c r="AY214" s="97"/>
      <c r="AZ214" s="97"/>
      <c r="BA214" s="97"/>
      <c r="BB214" s="97"/>
      <c r="BO214" s="97"/>
      <c r="BP214" s="97"/>
      <c r="BQ214" s="97"/>
      <c r="BR214" s="97"/>
      <c r="CA214" s="97"/>
      <c r="CB214" s="97"/>
      <c r="CC214" s="97"/>
      <c r="CD214" s="97"/>
      <c r="CE214" s="97"/>
      <c r="CF214" s="97"/>
      <c r="CP214" s="97"/>
      <c r="CQ214" s="97"/>
      <c r="CR214" s="97"/>
      <c r="CS214" s="97"/>
      <c r="CT214" s="97"/>
      <c r="CU214" s="97"/>
      <c r="DE214" s="97"/>
      <c r="DF214" s="97"/>
      <c r="DG214" s="97"/>
      <c r="DH214" s="97"/>
    </row>
    <row r="215" spans="1:120" ht="13.5" customHeight="1">
      <c r="A215" s="542"/>
      <c r="B215" s="542"/>
      <c r="C215" s="505" t="s">
        <v>629</v>
      </c>
      <c r="D215" s="506"/>
      <c r="E215" s="506"/>
      <c r="F215" s="506"/>
      <c r="G215" s="506"/>
      <c r="H215" s="506"/>
      <c r="I215" s="506"/>
      <c r="J215" s="506"/>
      <c r="K215" s="539"/>
      <c r="L215" s="540"/>
      <c r="M215" s="539"/>
      <c r="N215" s="540"/>
      <c r="O215" s="539"/>
      <c r="P215" s="540"/>
      <c r="Q215" s="539"/>
      <c r="R215" s="540"/>
      <c r="S215" s="539"/>
      <c r="T215" s="540"/>
      <c r="U215" s="539"/>
      <c r="V215" s="540"/>
      <c r="W215" s="458"/>
      <c r="X215" s="458"/>
      <c r="Y215" s="441"/>
      <c r="Z215" s="459"/>
      <c r="AA215" s="124"/>
      <c r="AB215" s="124"/>
      <c r="AC215" s="97"/>
      <c r="AD215" s="97"/>
      <c r="AE215" s="97"/>
      <c r="AF215" s="97"/>
      <c r="AG215" s="97"/>
      <c r="AH215" s="97"/>
      <c r="AI215" s="97"/>
      <c r="AJ215" s="97"/>
      <c r="AK215" s="97"/>
      <c r="AL215" s="97"/>
      <c r="AM215" s="97"/>
      <c r="AW215" s="97"/>
      <c r="AX215" s="97"/>
      <c r="AY215" s="97"/>
      <c r="AZ215" s="97"/>
      <c r="BA215" s="97"/>
      <c r="BB215" s="97"/>
      <c r="BO215" s="97"/>
      <c r="BP215" s="97"/>
      <c r="BQ215" s="97"/>
      <c r="BR215" s="97"/>
      <c r="CA215" s="97"/>
      <c r="CB215" s="97"/>
      <c r="CC215" s="97"/>
      <c r="CD215" s="97"/>
      <c r="CE215" s="97"/>
      <c r="CF215" s="97"/>
      <c r="CP215" s="97"/>
      <c r="CQ215" s="97"/>
      <c r="CR215" s="97"/>
      <c r="CS215" s="97"/>
      <c r="CT215" s="97"/>
      <c r="CU215" s="97"/>
      <c r="DE215" s="97"/>
      <c r="DF215" s="97"/>
      <c r="DG215" s="97"/>
      <c r="DH215" s="97"/>
    </row>
    <row r="216" spans="1:120" ht="13.5" customHeight="1">
      <c r="A216" s="542"/>
      <c r="B216" s="542"/>
      <c r="C216" s="1389" t="s">
        <v>426</v>
      </c>
      <c r="D216" s="1390"/>
      <c r="E216" s="1390"/>
      <c r="F216" s="1390"/>
      <c r="G216" s="1390"/>
      <c r="H216" s="1390"/>
      <c r="I216" s="1390"/>
      <c r="J216" s="1391"/>
      <c r="K216" s="537">
        <f>COUNTIF(CT10:CT139,"○")</f>
        <v>0</v>
      </c>
      <c r="L216" s="538"/>
      <c r="M216" s="537">
        <f>COUNTIF(CU10:CU139,"○")</f>
        <v>0</v>
      </c>
      <c r="N216" s="538"/>
      <c r="O216" s="537">
        <f>COUNTIF(CV10:CV139,"○")</f>
        <v>0</v>
      </c>
      <c r="P216" s="538"/>
      <c r="Q216" s="1475"/>
      <c r="R216" s="1476"/>
      <c r="S216" s="1476"/>
      <c r="T216" s="1476"/>
      <c r="U216" s="1476"/>
      <c r="V216" s="1477"/>
      <c r="W216" s="458"/>
      <c r="X216" s="458"/>
      <c r="Y216" s="441"/>
      <c r="Z216" s="459"/>
      <c r="AA216" s="124"/>
      <c r="AB216" s="124"/>
      <c r="AC216" s="97"/>
      <c r="AD216" s="97"/>
      <c r="AE216" s="97"/>
      <c r="AF216" s="97"/>
      <c r="AG216" s="97"/>
      <c r="AH216" s="97"/>
      <c r="AI216" s="97"/>
      <c r="AJ216" s="97"/>
      <c r="AK216" s="97"/>
      <c r="AL216" s="97"/>
      <c r="AM216" s="97"/>
      <c r="AW216" s="97"/>
      <c r="AX216" s="97"/>
      <c r="AY216" s="97"/>
      <c r="AZ216" s="97"/>
      <c r="BA216" s="97"/>
      <c r="BB216" s="97"/>
      <c r="BO216" s="97"/>
      <c r="BP216" s="97"/>
      <c r="BQ216" s="97"/>
      <c r="BR216" s="97"/>
      <c r="CA216" s="97"/>
      <c r="CB216" s="97"/>
      <c r="CC216" s="97"/>
      <c r="CD216" s="97"/>
      <c r="CE216" s="97"/>
      <c r="CF216" s="97"/>
      <c r="CP216" s="97"/>
      <c r="CQ216" s="97"/>
      <c r="CR216" s="97"/>
      <c r="CS216" s="97"/>
      <c r="CT216" s="97"/>
      <c r="CU216" s="97"/>
      <c r="DE216" s="97"/>
      <c r="DF216" s="97"/>
      <c r="DG216" s="97"/>
      <c r="DH216" s="97"/>
    </row>
    <row r="217" spans="1:120" ht="13.5" customHeight="1">
      <c r="A217" s="542"/>
      <c r="B217" s="542"/>
      <c r="C217" s="505" t="s">
        <v>630</v>
      </c>
      <c r="D217" s="506"/>
      <c r="E217" s="506"/>
      <c r="F217" s="506"/>
      <c r="G217" s="506"/>
      <c r="H217" s="506"/>
      <c r="I217" s="506"/>
      <c r="J217" s="506"/>
      <c r="K217" s="539"/>
      <c r="L217" s="540"/>
      <c r="M217" s="539"/>
      <c r="N217" s="540"/>
      <c r="O217" s="539"/>
      <c r="P217" s="540"/>
      <c r="Q217" s="1481"/>
      <c r="R217" s="1482"/>
      <c r="S217" s="1482"/>
      <c r="T217" s="1482"/>
      <c r="U217" s="1482"/>
      <c r="V217" s="1483"/>
      <c r="W217" s="458"/>
      <c r="X217" s="458"/>
      <c r="Y217" s="441"/>
      <c r="Z217" s="459"/>
      <c r="AA217" s="124"/>
      <c r="AB217" s="124"/>
      <c r="AC217" s="97"/>
      <c r="AD217" s="97"/>
      <c r="AE217" s="97"/>
      <c r="AF217" s="97"/>
      <c r="AG217" s="97"/>
      <c r="AH217" s="97"/>
      <c r="AI217" s="97"/>
      <c r="AJ217" s="97"/>
      <c r="AK217" s="97"/>
      <c r="AL217" s="97"/>
      <c r="AM217" s="97"/>
      <c r="AW217" s="97"/>
      <c r="AX217" s="97"/>
      <c r="AY217" s="97"/>
      <c r="AZ217" s="97"/>
      <c r="BA217" s="97"/>
      <c r="BB217" s="97"/>
      <c r="BO217" s="97"/>
      <c r="BP217" s="97"/>
      <c r="BQ217" s="97"/>
      <c r="BR217" s="97"/>
      <c r="CA217" s="97"/>
      <c r="CB217" s="97"/>
      <c r="CC217" s="97"/>
      <c r="CD217" s="97"/>
      <c r="CE217" s="97"/>
      <c r="CF217" s="97"/>
      <c r="CP217" s="97"/>
      <c r="CQ217" s="97"/>
      <c r="CR217" s="97"/>
      <c r="CS217" s="97"/>
      <c r="CT217" s="97"/>
      <c r="CU217" s="97"/>
      <c r="DE217" s="97"/>
      <c r="DF217" s="97"/>
      <c r="DG217" s="97"/>
      <c r="DH217" s="97"/>
    </row>
    <row r="218" spans="1:120" ht="13.5" customHeight="1">
      <c r="A218" s="542"/>
      <c r="B218" s="542"/>
      <c r="C218" s="1389" t="s">
        <v>393</v>
      </c>
      <c r="D218" s="1390"/>
      <c r="E218" s="1390"/>
      <c r="F218" s="1390"/>
      <c r="G218" s="1390"/>
      <c r="H218" s="1390"/>
      <c r="I218" s="1390"/>
      <c r="J218" s="1391"/>
      <c r="K218" s="537">
        <f>COUNTIF(CW10:CW139,"○")</f>
        <v>0</v>
      </c>
      <c r="L218" s="538"/>
      <c r="M218" s="537">
        <f>COUNTIF(CX10:CX139,"○")</f>
        <v>0</v>
      </c>
      <c r="N218" s="538"/>
      <c r="O218" s="537">
        <f>COUNTIF(CY10:CY139,"○")</f>
        <v>0</v>
      </c>
      <c r="P218" s="538"/>
      <c r="Q218" s="537">
        <f>COUNTIF(CZ10:CZ139,"○")</f>
        <v>0</v>
      </c>
      <c r="R218" s="538"/>
      <c r="S218" s="537">
        <f>COUNTIF(DA10:DA139,"○")</f>
        <v>0</v>
      </c>
      <c r="T218" s="538"/>
      <c r="U218" s="537">
        <f>COUNTIF(DB10:DB139,"○")</f>
        <v>0</v>
      </c>
      <c r="V218" s="538"/>
      <c r="W218" s="458"/>
      <c r="X218" s="458"/>
      <c r="Y218" s="441"/>
      <c r="Z218" s="459"/>
      <c r="AA218" s="124"/>
      <c r="AB218" s="124"/>
      <c r="AC218" s="97"/>
      <c r="AD218" s="97"/>
      <c r="AE218" s="97"/>
      <c r="AF218" s="97"/>
      <c r="AG218" s="97"/>
      <c r="AH218" s="97"/>
      <c r="AI218" s="97"/>
      <c r="AJ218" s="97"/>
      <c r="AK218" s="97"/>
      <c r="AL218" s="97"/>
      <c r="AM218" s="97"/>
      <c r="AW218" s="97"/>
      <c r="AX218" s="97"/>
      <c r="AY218" s="97"/>
      <c r="AZ218" s="97"/>
      <c r="BA218" s="97"/>
      <c r="BB218" s="97"/>
      <c r="BO218" s="97"/>
      <c r="BP218" s="97"/>
      <c r="BQ218" s="97"/>
      <c r="BR218" s="97"/>
      <c r="CA218" s="97"/>
      <c r="CB218" s="97"/>
      <c r="CC218" s="97"/>
      <c r="CD218" s="97"/>
      <c r="CE218" s="97"/>
      <c r="CF218" s="97"/>
      <c r="CP218" s="97"/>
      <c r="CQ218" s="97"/>
      <c r="CR218" s="97"/>
      <c r="CS218" s="97"/>
      <c r="CT218" s="97"/>
      <c r="CU218" s="97"/>
      <c r="DE218" s="97"/>
      <c r="DF218" s="97"/>
      <c r="DG218" s="97"/>
      <c r="DH218" s="97"/>
    </row>
    <row r="219" spans="1:120" ht="13.5" customHeight="1">
      <c r="A219" s="542"/>
      <c r="B219" s="542"/>
      <c r="C219" s="530"/>
      <c r="D219" s="531"/>
      <c r="E219" s="531"/>
      <c r="F219" s="531"/>
      <c r="G219" s="531"/>
      <c r="H219" s="531"/>
      <c r="I219" s="531"/>
      <c r="J219" s="532"/>
      <c r="K219" s="539"/>
      <c r="L219" s="540"/>
      <c r="M219" s="539"/>
      <c r="N219" s="540"/>
      <c r="O219" s="539"/>
      <c r="P219" s="540"/>
      <c r="Q219" s="539"/>
      <c r="R219" s="540"/>
      <c r="S219" s="539"/>
      <c r="T219" s="540"/>
      <c r="U219" s="539"/>
      <c r="V219" s="540"/>
      <c r="W219" s="458"/>
      <c r="X219" s="458"/>
      <c r="Y219" s="441"/>
      <c r="Z219" s="459"/>
      <c r="AA219" s="124"/>
      <c r="AB219" s="124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  <c r="AM219" s="96"/>
      <c r="AW219" s="96"/>
      <c r="AX219" s="96"/>
      <c r="AY219" s="96"/>
      <c r="AZ219" s="96"/>
      <c r="BA219" s="96"/>
      <c r="BB219" s="96"/>
      <c r="BO219" s="96"/>
      <c r="BP219" s="96"/>
      <c r="BQ219" s="96"/>
      <c r="BR219" s="96"/>
      <c r="CA219" s="96"/>
      <c r="CB219" s="96"/>
      <c r="CC219" s="96"/>
      <c r="CD219" s="96"/>
      <c r="CE219" s="96"/>
      <c r="CF219" s="96"/>
      <c r="CP219" s="96"/>
      <c r="CQ219" s="96"/>
      <c r="CR219" s="96"/>
      <c r="CS219" s="96"/>
      <c r="CT219" s="96"/>
      <c r="CU219" s="96"/>
      <c r="DE219" s="96"/>
      <c r="DF219" s="96"/>
      <c r="DG219" s="96"/>
      <c r="DH219" s="96"/>
    </row>
    <row r="220" spans="1:120" ht="13.5" customHeight="1">
      <c r="A220" s="542"/>
      <c r="B220" s="542"/>
      <c r="C220" s="445"/>
      <c r="D220" s="445"/>
      <c r="E220" s="445"/>
      <c r="F220" s="445"/>
      <c r="G220" s="445"/>
      <c r="H220" s="445"/>
      <c r="I220" s="445"/>
      <c r="J220" s="445"/>
      <c r="K220" s="445"/>
      <c r="L220" s="445"/>
      <c r="M220" s="438"/>
      <c r="N220" s="438"/>
      <c r="O220" s="438"/>
      <c r="P220" s="438"/>
      <c r="Q220" s="438"/>
      <c r="R220" s="438"/>
      <c r="S220" s="429"/>
      <c r="T220" s="429"/>
      <c r="U220" s="429"/>
      <c r="V220" s="429"/>
      <c r="W220" s="460"/>
      <c r="X220" s="460"/>
      <c r="Y220" s="453"/>
      <c r="Z220" s="461"/>
      <c r="AA220" s="103"/>
      <c r="AB220" s="103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  <c r="AM220" s="96"/>
      <c r="AW220" s="96"/>
      <c r="AX220" s="96"/>
      <c r="AY220" s="96"/>
      <c r="AZ220" s="96"/>
      <c r="BA220" s="96"/>
      <c r="BB220" s="96"/>
      <c r="BO220" s="96"/>
      <c r="BP220" s="96"/>
      <c r="BQ220" s="96"/>
      <c r="BR220" s="96"/>
      <c r="CA220" s="96"/>
      <c r="CB220" s="96"/>
      <c r="CC220" s="96"/>
      <c r="CD220" s="96"/>
      <c r="CE220" s="96"/>
      <c r="CF220" s="96"/>
      <c r="CP220" s="96"/>
      <c r="CQ220" s="96"/>
      <c r="CR220" s="96"/>
      <c r="CS220" s="96"/>
      <c r="CT220" s="96"/>
      <c r="CU220" s="96"/>
      <c r="DE220" s="96"/>
      <c r="DF220" s="96"/>
      <c r="DG220" s="96"/>
      <c r="DH220" s="96"/>
    </row>
    <row r="221" spans="1:120" ht="13.5" customHeight="1">
      <c r="A221" s="542"/>
      <c r="B221" s="542"/>
      <c r="C221" s="447" t="s">
        <v>398</v>
      </c>
      <c r="D221" s="448"/>
      <c r="E221" s="448"/>
      <c r="F221" s="449"/>
      <c r="G221" s="449"/>
      <c r="H221" s="449"/>
      <c r="I221" s="449"/>
      <c r="J221" s="449"/>
      <c r="K221" s="544" t="s">
        <v>39</v>
      </c>
      <c r="L221" s="545"/>
      <c r="M221" s="544" t="s">
        <v>391</v>
      </c>
      <c r="N221" s="545"/>
      <c r="O221" s="546" t="s">
        <v>392</v>
      </c>
      <c r="P221" s="546"/>
      <c r="Q221" s="546" t="s">
        <v>66</v>
      </c>
      <c r="R221" s="546"/>
      <c r="S221" s="546" t="s">
        <v>65</v>
      </c>
      <c r="T221" s="546"/>
      <c r="U221" s="519" t="s">
        <v>144</v>
      </c>
      <c r="V221" s="520"/>
      <c r="W221" s="454"/>
      <c r="X221" s="454"/>
      <c r="Y221" s="450"/>
      <c r="Z221" s="455"/>
      <c r="AA221" s="123"/>
      <c r="AB221" s="123"/>
      <c r="AC221" s="96"/>
      <c r="AD221" s="96"/>
      <c r="AE221" s="96"/>
      <c r="AF221" s="96"/>
      <c r="AG221" s="102"/>
      <c r="AH221" s="102"/>
      <c r="AI221" s="102"/>
      <c r="AJ221" s="102"/>
      <c r="AK221" s="102"/>
      <c r="AL221" s="102"/>
      <c r="AM221" s="102"/>
      <c r="AN221" s="102"/>
      <c r="AO221" s="102"/>
      <c r="AP221" s="102"/>
      <c r="AQ221" s="102"/>
      <c r="AR221" s="102"/>
      <c r="AS221" s="102"/>
      <c r="AT221" s="102"/>
      <c r="AW221" s="102"/>
      <c r="AX221" s="102"/>
      <c r="AY221" s="102"/>
      <c r="AZ221" s="102"/>
      <c r="BA221" s="102"/>
      <c r="BB221" s="102"/>
      <c r="BC221" s="102"/>
      <c r="BD221" s="102"/>
      <c r="BE221" s="102"/>
      <c r="BF221" s="102"/>
      <c r="BI221" s="102"/>
      <c r="BJ221" s="102"/>
      <c r="BK221" s="102"/>
      <c r="BL221" s="102"/>
      <c r="BO221" s="102"/>
      <c r="BP221" s="102"/>
      <c r="BQ221" s="102"/>
      <c r="BR221" s="102"/>
      <c r="BS221" s="102"/>
      <c r="BT221" s="102"/>
      <c r="BU221" s="102"/>
      <c r="BV221" s="102"/>
      <c r="BW221" s="102"/>
      <c r="BX221" s="102"/>
      <c r="BY221" s="102"/>
      <c r="BZ221" s="102"/>
      <c r="CA221" s="102"/>
      <c r="CB221" s="102"/>
      <c r="CC221" s="102"/>
      <c r="CD221" s="102"/>
      <c r="CE221" s="102"/>
      <c r="CF221" s="102"/>
      <c r="CG221" s="102"/>
      <c r="CH221" s="102"/>
      <c r="CI221" s="102"/>
      <c r="CJ221" s="102"/>
      <c r="CK221" s="102"/>
      <c r="CL221" s="102"/>
      <c r="CM221" s="102"/>
      <c r="CP221" s="102"/>
      <c r="CQ221" s="102"/>
      <c r="CR221" s="102"/>
      <c r="CS221" s="102"/>
      <c r="CT221" s="102"/>
      <c r="CU221" s="102"/>
      <c r="CV221" s="102"/>
      <c r="CW221" s="102"/>
      <c r="CX221" s="102"/>
      <c r="CY221" s="102"/>
      <c r="CZ221" s="102"/>
      <c r="DA221" s="102"/>
      <c r="DB221" s="102"/>
      <c r="DE221" s="102"/>
      <c r="DF221" s="102"/>
      <c r="DG221" s="102"/>
      <c r="DH221" s="102"/>
      <c r="DI221" s="102"/>
      <c r="DJ221" s="102"/>
      <c r="DK221" s="102"/>
      <c r="DL221" s="102"/>
      <c r="DM221" s="102"/>
      <c r="DN221" s="102"/>
      <c r="DO221" s="102"/>
      <c r="DP221" s="102"/>
    </row>
    <row r="222" spans="1:120" ht="13.5" hidden="1" customHeight="1">
      <c r="A222" s="542"/>
      <c r="B222" s="542"/>
      <c r="C222" s="514" t="s">
        <v>394</v>
      </c>
      <c r="D222" s="515"/>
      <c r="E222" s="515"/>
      <c r="F222" s="515"/>
      <c r="G222" s="515"/>
      <c r="H222" s="515"/>
      <c r="I222" s="515"/>
      <c r="J222" s="516"/>
      <c r="K222" s="1439"/>
      <c r="L222" s="1440"/>
      <c r="M222" s="1447"/>
      <c r="N222" s="1440"/>
      <c r="O222" s="1439"/>
      <c r="P222" s="1440"/>
      <c r="Q222" s="1439"/>
      <c r="R222" s="1440"/>
      <c r="S222" s="1439"/>
      <c r="T222" s="1440"/>
      <c r="U222" s="1439"/>
      <c r="V222" s="1440"/>
      <c r="W222" s="456"/>
      <c r="X222" s="456"/>
      <c r="Y222" s="442"/>
      <c r="Z222" s="457"/>
      <c r="AA222" s="126"/>
      <c r="AB222" s="126"/>
      <c r="AC222" s="102" t="s">
        <v>113</v>
      </c>
      <c r="AD222" s="102"/>
      <c r="AE222" s="102"/>
      <c r="AF222" s="102"/>
      <c r="AG222" s="102"/>
      <c r="AH222" s="102"/>
      <c r="AI222" s="102"/>
      <c r="AJ222" s="102"/>
      <c r="AK222" s="102"/>
      <c r="AL222" s="102"/>
      <c r="AM222" s="102"/>
      <c r="AN222" s="102"/>
      <c r="AO222" s="102"/>
      <c r="AP222" s="102"/>
      <c r="AQ222" s="102"/>
      <c r="AR222" s="102"/>
      <c r="AS222" s="102"/>
      <c r="AT222" s="102"/>
      <c r="AW222" s="102"/>
      <c r="AX222" s="102"/>
      <c r="AY222" s="102"/>
      <c r="AZ222" s="102"/>
      <c r="BA222" s="102"/>
      <c r="BB222" s="102"/>
      <c r="BC222" s="102"/>
      <c r="BD222" s="102"/>
      <c r="BE222" s="102"/>
      <c r="BF222" s="102"/>
      <c r="BI222" s="102"/>
      <c r="BJ222" s="102"/>
      <c r="BK222" s="102"/>
      <c r="BL222" s="102"/>
      <c r="BO222" s="102"/>
      <c r="BP222" s="102"/>
      <c r="BQ222" s="102"/>
      <c r="BR222" s="102"/>
      <c r="BS222" s="102"/>
      <c r="BT222" s="102"/>
      <c r="BU222" s="102"/>
      <c r="BV222" s="102"/>
      <c r="BW222" s="102"/>
      <c r="BX222" s="102"/>
      <c r="BY222" s="102"/>
      <c r="BZ222" s="102"/>
      <c r="CA222" s="102"/>
      <c r="CB222" s="102"/>
      <c r="CC222" s="102"/>
      <c r="CD222" s="102"/>
      <c r="CE222" s="102"/>
      <c r="CF222" s="102"/>
      <c r="CG222" s="102"/>
      <c r="CH222" s="102"/>
      <c r="CI222" s="102"/>
      <c r="CJ222" s="102"/>
      <c r="CK222" s="102"/>
      <c r="CL222" s="102"/>
      <c r="CM222" s="102"/>
      <c r="CP222" s="102"/>
      <c r="CQ222" s="102"/>
      <c r="CR222" s="102"/>
      <c r="CS222" s="102"/>
      <c r="CT222" s="102"/>
      <c r="CU222" s="102"/>
      <c r="CV222" s="102"/>
      <c r="CW222" s="102"/>
      <c r="CX222" s="102"/>
      <c r="CY222" s="102"/>
      <c r="CZ222" s="102"/>
      <c r="DA222" s="102"/>
      <c r="DB222" s="102"/>
      <c r="DE222" s="102"/>
      <c r="DF222" s="102"/>
      <c r="DG222" s="102"/>
      <c r="DH222" s="102"/>
      <c r="DI222" s="102"/>
      <c r="DJ222" s="102"/>
      <c r="DK222" s="102"/>
      <c r="DL222" s="102"/>
      <c r="DM222" s="102"/>
      <c r="DN222" s="102"/>
      <c r="DO222" s="102"/>
      <c r="DP222" s="102"/>
    </row>
    <row r="223" spans="1:120" ht="13.5" hidden="1" customHeight="1">
      <c r="A223" s="542"/>
      <c r="B223" s="542"/>
      <c r="C223" s="505" t="s">
        <v>618</v>
      </c>
      <c r="D223" s="506"/>
      <c r="E223" s="506"/>
      <c r="F223" s="506"/>
      <c r="G223" s="506"/>
      <c r="H223" s="506"/>
      <c r="I223" s="506"/>
      <c r="J223" s="507"/>
      <c r="K223" s="512"/>
      <c r="L223" s="513"/>
      <c r="M223" s="512"/>
      <c r="N223" s="513"/>
      <c r="O223" s="512"/>
      <c r="P223" s="513"/>
      <c r="Q223" s="512"/>
      <c r="R223" s="513"/>
      <c r="S223" s="512"/>
      <c r="T223" s="513"/>
      <c r="U223" s="512"/>
      <c r="V223" s="513"/>
      <c r="W223" s="456"/>
      <c r="X223" s="456"/>
      <c r="Y223" s="442"/>
      <c r="Z223" s="457"/>
      <c r="AA223" s="126"/>
      <c r="AB223" s="126"/>
      <c r="AC223" s="102"/>
      <c r="AD223" s="102"/>
      <c r="AE223" s="102"/>
      <c r="AF223" s="102"/>
      <c r="AG223" s="102"/>
      <c r="AH223" s="102"/>
      <c r="AI223" s="102"/>
      <c r="AJ223" s="102"/>
      <c r="AK223" s="102"/>
      <c r="AL223" s="102"/>
      <c r="AM223" s="102"/>
      <c r="AN223" s="102"/>
      <c r="AO223" s="102"/>
      <c r="AP223" s="102"/>
      <c r="AQ223" s="102"/>
      <c r="AR223" s="102"/>
      <c r="AS223" s="102"/>
      <c r="AT223" s="102"/>
      <c r="AW223" s="102"/>
      <c r="AX223" s="102"/>
      <c r="AY223" s="102"/>
      <c r="AZ223" s="102"/>
      <c r="BA223" s="102"/>
      <c r="BB223" s="102"/>
      <c r="BC223" s="102"/>
      <c r="BD223" s="102"/>
      <c r="BE223" s="102"/>
      <c r="BF223" s="102"/>
      <c r="BI223" s="102"/>
      <c r="BJ223" s="102"/>
      <c r="BK223" s="102"/>
      <c r="BL223" s="102"/>
      <c r="BO223" s="102"/>
      <c r="BP223" s="102"/>
      <c r="BQ223" s="102"/>
      <c r="BR223" s="102"/>
      <c r="BS223" s="102"/>
      <c r="BT223" s="102"/>
      <c r="BU223" s="102"/>
      <c r="BV223" s="102"/>
      <c r="BW223" s="102"/>
      <c r="BX223" s="102"/>
      <c r="BY223" s="102"/>
      <c r="BZ223" s="102"/>
      <c r="CA223" s="102"/>
      <c r="CB223" s="102"/>
      <c r="CC223" s="102"/>
      <c r="CD223" s="102"/>
      <c r="CE223" s="102"/>
      <c r="CF223" s="102"/>
      <c r="CG223" s="102"/>
      <c r="CH223" s="102"/>
      <c r="CI223" s="102"/>
      <c r="CJ223" s="102"/>
      <c r="CK223" s="102"/>
      <c r="CL223" s="102"/>
      <c r="CM223" s="102"/>
      <c r="CP223" s="102"/>
      <c r="CQ223" s="102"/>
      <c r="CR223" s="102"/>
      <c r="CS223" s="102"/>
      <c r="CT223" s="102"/>
      <c r="CU223" s="102"/>
      <c r="CV223" s="102"/>
      <c r="CW223" s="102"/>
      <c r="CX223" s="102"/>
      <c r="CY223" s="102"/>
      <c r="CZ223" s="102"/>
      <c r="DA223" s="102"/>
      <c r="DB223" s="102"/>
      <c r="DE223" s="102"/>
      <c r="DF223" s="102"/>
      <c r="DG223" s="102"/>
      <c r="DH223" s="102"/>
      <c r="DI223" s="102"/>
      <c r="DJ223" s="102"/>
      <c r="DK223" s="102"/>
      <c r="DL223" s="102"/>
      <c r="DM223" s="102"/>
      <c r="DN223" s="102"/>
      <c r="DO223" s="102"/>
      <c r="DP223" s="102"/>
    </row>
    <row r="224" spans="1:120" ht="13.5" hidden="1" customHeight="1">
      <c r="A224" s="542"/>
      <c r="B224" s="542"/>
      <c r="C224" s="514" t="s">
        <v>394</v>
      </c>
      <c r="D224" s="515"/>
      <c r="E224" s="515"/>
      <c r="F224" s="515"/>
      <c r="G224" s="515"/>
      <c r="H224" s="515"/>
      <c r="I224" s="515"/>
      <c r="J224" s="516"/>
      <c r="K224" s="1439"/>
      <c r="L224" s="1440"/>
      <c r="M224" s="1439"/>
      <c r="N224" s="1440"/>
      <c r="O224" s="1439"/>
      <c r="P224" s="1440"/>
      <c r="Q224" s="1484"/>
      <c r="R224" s="1485"/>
      <c r="S224" s="1485"/>
      <c r="T224" s="1485"/>
      <c r="U224" s="1485"/>
      <c r="V224" s="1486"/>
      <c r="W224" s="456"/>
      <c r="X224" s="456"/>
      <c r="Y224" s="442"/>
      <c r="Z224" s="457"/>
      <c r="AA224" s="126"/>
      <c r="AB224" s="126"/>
      <c r="AC224" s="102" t="s">
        <v>114</v>
      </c>
      <c r="AD224" s="102"/>
      <c r="AE224" s="102"/>
      <c r="AF224" s="102"/>
      <c r="AG224" s="102"/>
      <c r="AH224" s="102"/>
      <c r="AI224" s="102"/>
      <c r="AJ224" s="102"/>
      <c r="AK224" s="102"/>
      <c r="AL224" s="102"/>
      <c r="AM224" s="102"/>
      <c r="AN224" s="102"/>
      <c r="AO224" s="102"/>
      <c r="AP224" s="102"/>
      <c r="AQ224" s="102"/>
      <c r="AR224" s="102"/>
      <c r="AS224" s="102"/>
      <c r="AT224" s="102"/>
      <c r="AW224" s="102"/>
      <c r="AX224" s="102"/>
      <c r="AY224" s="102"/>
      <c r="AZ224" s="102"/>
      <c r="BA224" s="102"/>
      <c r="BB224" s="102"/>
      <c r="BC224" s="102"/>
      <c r="BD224" s="102"/>
      <c r="BE224" s="102"/>
      <c r="BF224" s="102"/>
      <c r="BI224" s="102"/>
      <c r="BJ224" s="102"/>
      <c r="BK224" s="102"/>
      <c r="BL224" s="102"/>
      <c r="BO224" s="102"/>
      <c r="BP224" s="102"/>
      <c r="BQ224" s="102"/>
      <c r="BR224" s="102"/>
      <c r="BS224" s="102"/>
      <c r="BT224" s="102"/>
      <c r="BU224" s="102"/>
      <c r="BV224" s="102"/>
      <c r="BW224" s="102"/>
      <c r="BX224" s="102"/>
      <c r="BY224" s="102"/>
      <c r="BZ224" s="102"/>
      <c r="CA224" s="102"/>
      <c r="CB224" s="102"/>
      <c r="CC224" s="102"/>
      <c r="CD224" s="102"/>
      <c r="CE224" s="102"/>
      <c r="CF224" s="102"/>
      <c r="CG224" s="102"/>
      <c r="CH224" s="102"/>
      <c r="CI224" s="102"/>
      <c r="CJ224" s="102"/>
      <c r="CK224" s="102"/>
      <c r="CL224" s="102"/>
      <c r="CM224" s="102"/>
      <c r="CP224" s="102"/>
      <c r="CQ224" s="102"/>
      <c r="CR224" s="102"/>
      <c r="CS224" s="102"/>
      <c r="CT224" s="102"/>
      <c r="CU224" s="102"/>
      <c r="CV224" s="102"/>
      <c r="CW224" s="102"/>
      <c r="CX224" s="102"/>
      <c r="CY224" s="102"/>
      <c r="CZ224" s="102"/>
      <c r="DA224" s="102"/>
      <c r="DB224" s="102"/>
      <c r="DE224" s="102"/>
      <c r="DF224" s="102"/>
      <c r="DG224" s="102"/>
      <c r="DH224" s="102"/>
      <c r="DI224" s="102"/>
      <c r="DJ224" s="102"/>
      <c r="DK224" s="102"/>
      <c r="DL224" s="102"/>
      <c r="DM224" s="102"/>
      <c r="DN224" s="102"/>
      <c r="DO224" s="102"/>
      <c r="DP224" s="102"/>
    </row>
    <row r="225" spans="1:120" ht="13.5" hidden="1" customHeight="1">
      <c r="A225" s="542"/>
      <c r="B225" s="542"/>
      <c r="C225" s="505" t="s">
        <v>620</v>
      </c>
      <c r="D225" s="506"/>
      <c r="E225" s="506"/>
      <c r="F225" s="506"/>
      <c r="G225" s="506"/>
      <c r="H225" s="506"/>
      <c r="I225" s="506"/>
      <c r="J225" s="507"/>
      <c r="K225" s="512"/>
      <c r="L225" s="513"/>
      <c r="M225" s="512"/>
      <c r="N225" s="513"/>
      <c r="O225" s="512"/>
      <c r="P225" s="513"/>
      <c r="Q225" s="1487"/>
      <c r="R225" s="1488"/>
      <c r="S225" s="1488"/>
      <c r="T225" s="1488"/>
      <c r="U225" s="1488"/>
      <c r="V225" s="1489"/>
      <c r="W225" s="456"/>
      <c r="X225" s="456"/>
      <c r="Y225" s="442" t="s">
        <v>525</v>
      </c>
      <c r="Z225" s="457"/>
      <c r="AA225" s="126"/>
      <c r="AB225" s="126"/>
      <c r="AC225" s="102"/>
      <c r="AD225" s="102"/>
      <c r="AE225" s="102"/>
      <c r="AF225" s="102"/>
      <c r="AG225" s="102"/>
      <c r="AH225" s="102"/>
      <c r="AI225" s="102"/>
      <c r="AJ225" s="102"/>
      <c r="AK225" s="102"/>
      <c r="AL225" s="102"/>
      <c r="AM225" s="102"/>
      <c r="AN225" s="102"/>
      <c r="AO225" s="102"/>
      <c r="AP225" s="102"/>
      <c r="AQ225" s="102"/>
      <c r="AR225" s="102"/>
      <c r="AS225" s="102"/>
      <c r="AT225" s="102"/>
      <c r="AW225" s="102"/>
      <c r="AX225" s="102"/>
      <c r="AY225" s="102"/>
      <c r="AZ225" s="102"/>
      <c r="BA225" s="102"/>
      <c r="BB225" s="102"/>
      <c r="BC225" s="102"/>
      <c r="BD225" s="102"/>
      <c r="BE225" s="102"/>
      <c r="BF225" s="102"/>
      <c r="BI225" s="102"/>
      <c r="BJ225" s="102"/>
      <c r="BK225" s="102"/>
      <c r="BL225" s="102"/>
      <c r="BO225" s="102"/>
      <c r="BP225" s="102"/>
      <c r="BQ225" s="102"/>
      <c r="BR225" s="102"/>
      <c r="BS225" s="102"/>
      <c r="BT225" s="102"/>
      <c r="BU225" s="102"/>
      <c r="BV225" s="102"/>
      <c r="BW225" s="102"/>
      <c r="BX225" s="102"/>
      <c r="BY225" s="102"/>
      <c r="BZ225" s="102"/>
      <c r="CA225" s="102"/>
      <c r="CB225" s="102"/>
      <c r="CC225" s="102"/>
      <c r="CD225" s="102"/>
      <c r="CE225" s="102"/>
      <c r="CF225" s="102"/>
      <c r="CG225" s="102"/>
      <c r="CH225" s="102"/>
      <c r="CI225" s="102"/>
      <c r="CJ225" s="102"/>
      <c r="CK225" s="102"/>
      <c r="CL225" s="102"/>
      <c r="CM225" s="102"/>
      <c r="CP225" s="102"/>
      <c r="CQ225" s="102"/>
      <c r="CR225" s="102"/>
      <c r="CS225" s="102"/>
      <c r="CT225" s="102"/>
      <c r="CU225" s="102"/>
      <c r="CV225" s="102"/>
      <c r="CW225" s="102"/>
      <c r="CX225" s="102"/>
      <c r="CY225" s="102"/>
      <c r="CZ225" s="102"/>
      <c r="DA225" s="102"/>
      <c r="DB225" s="102"/>
      <c r="DE225" s="102"/>
      <c r="DF225" s="102"/>
      <c r="DG225" s="102"/>
      <c r="DH225" s="102"/>
      <c r="DI225" s="102"/>
      <c r="DJ225" s="102"/>
      <c r="DK225" s="102"/>
      <c r="DL225" s="102"/>
      <c r="DM225" s="102"/>
      <c r="DN225" s="102"/>
      <c r="DO225" s="102"/>
      <c r="DP225" s="102"/>
    </row>
    <row r="226" spans="1:120" ht="13.5" customHeight="1">
      <c r="A226" s="542"/>
      <c r="B226" s="542"/>
      <c r="C226" s="514" t="s">
        <v>394</v>
      </c>
      <c r="D226" s="515"/>
      <c r="E226" s="515"/>
      <c r="F226" s="515"/>
      <c r="G226" s="515"/>
      <c r="H226" s="515"/>
      <c r="I226" s="515"/>
      <c r="J226" s="516"/>
      <c r="K226" s="503"/>
      <c r="L226" s="504"/>
      <c r="M226" s="503"/>
      <c r="N226" s="504"/>
      <c r="O226" s="503"/>
      <c r="P226" s="504"/>
      <c r="Q226" s="503"/>
      <c r="R226" s="504"/>
      <c r="S226" s="503"/>
      <c r="T226" s="504"/>
      <c r="U226" s="503"/>
      <c r="V226" s="504"/>
      <c r="W226" s="456"/>
      <c r="X226" s="456"/>
      <c r="Y226" s="442"/>
      <c r="Z226" s="457"/>
      <c r="AA226" s="126"/>
      <c r="AB226" s="126"/>
      <c r="AC226" s="102" t="s">
        <v>124</v>
      </c>
      <c r="AD226" s="102"/>
      <c r="AE226" s="102"/>
      <c r="AF226" s="102"/>
      <c r="AG226" s="102"/>
      <c r="AH226" s="102"/>
      <c r="AI226" s="102"/>
      <c r="AJ226" s="102"/>
      <c r="AK226" s="102"/>
      <c r="AL226" s="102"/>
      <c r="AM226" s="102"/>
      <c r="AN226" s="102"/>
      <c r="AO226" s="102"/>
      <c r="AP226" s="102"/>
      <c r="AQ226" s="102"/>
      <c r="AR226" s="102"/>
      <c r="AS226" s="102"/>
      <c r="AT226" s="102"/>
      <c r="AW226" s="102"/>
      <c r="AX226" s="102"/>
      <c r="AY226" s="102"/>
      <c r="AZ226" s="102"/>
      <c r="BA226" s="102"/>
      <c r="BB226" s="102"/>
      <c r="BC226" s="102"/>
      <c r="BD226" s="102"/>
      <c r="BE226" s="102"/>
      <c r="BF226" s="102"/>
      <c r="BI226" s="102"/>
      <c r="BJ226" s="102"/>
      <c r="BK226" s="102"/>
      <c r="BL226" s="102"/>
      <c r="BO226" s="102"/>
      <c r="BP226" s="102"/>
      <c r="BQ226" s="102"/>
      <c r="BR226" s="102"/>
      <c r="BS226" s="102"/>
      <c r="BT226" s="102"/>
      <c r="BU226" s="102"/>
      <c r="BV226" s="102"/>
      <c r="BW226" s="102"/>
      <c r="BX226" s="102"/>
      <c r="BY226" s="102"/>
      <c r="BZ226" s="102"/>
      <c r="CA226" s="102"/>
      <c r="CB226" s="102"/>
      <c r="CC226" s="102"/>
      <c r="CD226" s="102"/>
      <c r="CE226" s="102"/>
      <c r="CF226" s="102"/>
      <c r="CG226" s="102"/>
      <c r="CH226" s="102"/>
      <c r="CI226" s="102"/>
      <c r="CJ226" s="102"/>
      <c r="CK226" s="102"/>
      <c r="CL226" s="102"/>
      <c r="CM226" s="102"/>
      <c r="CP226" s="102"/>
      <c r="CQ226" s="102"/>
      <c r="CR226" s="102"/>
      <c r="CS226" s="102"/>
      <c r="CT226" s="102"/>
      <c r="CU226" s="102"/>
      <c r="CV226" s="102"/>
      <c r="CW226" s="102"/>
      <c r="CX226" s="102"/>
      <c r="CY226" s="102"/>
      <c r="CZ226" s="102"/>
      <c r="DA226" s="102"/>
      <c r="DB226" s="102"/>
      <c r="DE226" s="102"/>
      <c r="DF226" s="102"/>
      <c r="DG226" s="102"/>
      <c r="DH226" s="102"/>
      <c r="DI226" s="102"/>
      <c r="DJ226" s="102"/>
      <c r="DK226" s="102"/>
      <c r="DL226" s="102"/>
      <c r="DM226" s="102"/>
      <c r="DN226" s="102"/>
      <c r="DO226" s="102"/>
      <c r="DP226" s="102"/>
    </row>
    <row r="227" spans="1:120" ht="13.5" customHeight="1">
      <c r="A227" s="542"/>
      <c r="B227" s="542"/>
      <c r="C227" s="505" t="s">
        <v>631</v>
      </c>
      <c r="D227" s="506"/>
      <c r="E227" s="506"/>
      <c r="F227" s="506"/>
      <c r="G227" s="506"/>
      <c r="H227" s="506"/>
      <c r="I227" s="506"/>
      <c r="J227" s="507"/>
      <c r="K227" s="508"/>
      <c r="L227" s="509"/>
      <c r="M227" s="508"/>
      <c r="N227" s="509"/>
      <c r="O227" s="508"/>
      <c r="P227" s="509"/>
      <c r="Q227" s="508"/>
      <c r="R227" s="509"/>
      <c r="S227" s="508"/>
      <c r="T227" s="509"/>
      <c r="U227" s="508"/>
      <c r="V227" s="509"/>
      <c r="W227" s="456"/>
      <c r="X227" s="456"/>
      <c r="Y227" s="442" t="s">
        <v>626</v>
      </c>
      <c r="Z227" s="457"/>
      <c r="AA227" s="126"/>
      <c r="AB227" s="126"/>
      <c r="AC227" s="102"/>
      <c r="AD227" s="102"/>
      <c r="AE227" s="102"/>
      <c r="AF227" s="102"/>
      <c r="AG227" s="102"/>
      <c r="AH227" s="102"/>
      <c r="AI227" s="102"/>
      <c r="AJ227" s="102"/>
      <c r="AK227" s="102"/>
      <c r="AL227" s="102"/>
      <c r="AM227" s="102"/>
      <c r="AN227" s="102"/>
      <c r="AO227" s="102"/>
      <c r="AP227" s="102"/>
      <c r="AQ227" s="102"/>
      <c r="AR227" s="102"/>
      <c r="AS227" s="102"/>
      <c r="AT227" s="102"/>
      <c r="AW227" s="102"/>
      <c r="AX227" s="102"/>
      <c r="AY227" s="102"/>
      <c r="AZ227" s="102"/>
      <c r="BA227" s="102"/>
      <c r="BB227" s="102"/>
      <c r="BC227" s="102"/>
      <c r="BD227" s="102"/>
      <c r="BE227" s="102"/>
      <c r="BF227" s="102"/>
      <c r="BI227" s="102"/>
      <c r="BJ227" s="102"/>
      <c r="BK227" s="102"/>
      <c r="BL227" s="102"/>
      <c r="BO227" s="102"/>
      <c r="BP227" s="102"/>
      <c r="BQ227" s="102"/>
      <c r="BR227" s="102"/>
      <c r="BS227" s="102"/>
      <c r="BT227" s="102"/>
      <c r="BU227" s="102"/>
      <c r="BV227" s="102"/>
      <c r="BW227" s="102"/>
      <c r="BX227" s="102"/>
      <c r="BY227" s="102"/>
      <c r="BZ227" s="102"/>
      <c r="CA227" s="102"/>
      <c r="CB227" s="102"/>
      <c r="CC227" s="102"/>
      <c r="CD227" s="102"/>
      <c r="CE227" s="102"/>
      <c r="CF227" s="102"/>
      <c r="CG227" s="102"/>
      <c r="CH227" s="102"/>
      <c r="CI227" s="102"/>
      <c r="CJ227" s="102"/>
      <c r="CK227" s="102"/>
      <c r="CL227" s="102"/>
      <c r="CM227" s="102"/>
      <c r="CP227" s="102"/>
      <c r="CQ227" s="102"/>
      <c r="CR227" s="102"/>
      <c r="CS227" s="102"/>
      <c r="CT227" s="102"/>
      <c r="CU227" s="102"/>
      <c r="CV227" s="102"/>
      <c r="CW227" s="102"/>
      <c r="CX227" s="102"/>
      <c r="CY227" s="102"/>
      <c r="CZ227" s="102"/>
      <c r="DA227" s="102"/>
      <c r="DB227" s="102"/>
      <c r="DE227" s="102"/>
      <c r="DF227" s="102"/>
      <c r="DG227" s="102"/>
      <c r="DH227" s="102"/>
      <c r="DI227" s="102"/>
      <c r="DJ227" s="102"/>
      <c r="DK227" s="102"/>
      <c r="DL227" s="102"/>
      <c r="DM227" s="102"/>
      <c r="DN227" s="102"/>
      <c r="DO227" s="102"/>
      <c r="DP227" s="102"/>
    </row>
    <row r="228" spans="1:120" ht="13.5" customHeight="1">
      <c r="A228" s="542"/>
      <c r="B228" s="542"/>
      <c r="C228" s="514" t="s">
        <v>394</v>
      </c>
      <c r="D228" s="515"/>
      <c r="E228" s="515"/>
      <c r="F228" s="515"/>
      <c r="G228" s="515"/>
      <c r="H228" s="515"/>
      <c r="I228" s="515"/>
      <c r="J228" s="516"/>
      <c r="K228" s="503"/>
      <c r="L228" s="504"/>
      <c r="M228" s="503"/>
      <c r="N228" s="504"/>
      <c r="O228" s="503"/>
      <c r="P228" s="504"/>
      <c r="Q228" s="521"/>
      <c r="R228" s="522"/>
      <c r="S228" s="522"/>
      <c r="T228" s="522"/>
      <c r="U228" s="522"/>
      <c r="V228" s="523"/>
      <c r="W228" s="456"/>
      <c r="X228" s="456"/>
      <c r="Y228" s="442"/>
      <c r="Z228" s="457"/>
      <c r="AA228" s="126"/>
      <c r="AB228" s="126"/>
      <c r="AC228" s="102" t="s">
        <v>388</v>
      </c>
      <c r="AD228" s="102"/>
      <c r="AE228" s="102"/>
      <c r="AF228" s="102"/>
      <c r="AG228" s="102"/>
      <c r="AH228" s="102"/>
      <c r="AI228" s="102"/>
      <c r="AJ228" s="102"/>
      <c r="AK228" s="102"/>
      <c r="AL228" s="102"/>
      <c r="AM228" s="102"/>
      <c r="AN228" s="102"/>
      <c r="AO228" s="102"/>
      <c r="AP228" s="102"/>
      <c r="AQ228" s="102"/>
      <c r="AR228" s="102"/>
      <c r="AS228" s="102"/>
      <c r="AT228" s="102"/>
      <c r="AW228" s="102"/>
      <c r="AX228" s="102"/>
      <c r="AY228" s="102"/>
      <c r="AZ228" s="102"/>
      <c r="BA228" s="102"/>
      <c r="BB228" s="102"/>
      <c r="BC228" s="102"/>
      <c r="BD228" s="102"/>
      <c r="BE228" s="102"/>
      <c r="BF228" s="102"/>
      <c r="BI228" s="102"/>
      <c r="BJ228" s="102"/>
      <c r="BK228" s="102"/>
      <c r="BL228" s="102"/>
      <c r="BO228" s="102"/>
      <c r="BP228" s="102"/>
      <c r="BQ228" s="102"/>
      <c r="BR228" s="102"/>
      <c r="BS228" s="102"/>
      <c r="BT228" s="102"/>
      <c r="BU228" s="102"/>
      <c r="BV228" s="102"/>
      <c r="BW228" s="102"/>
      <c r="BX228" s="102"/>
      <c r="BY228" s="102"/>
      <c r="BZ228" s="102"/>
      <c r="CA228" s="102"/>
      <c r="CB228" s="102"/>
      <c r="CC228" s="102"/>
      <c r="CD228" s="102"/>
      <c r="CE228" s="102"/>
      <c r="CF228" s="102"/>
      <c r="CG228" s="102"/>
      <c r="CH228" s="102"/>
      <c r="CI228" s="102"/>
      <c r="CJ228" s="102"/>
      <c r="CK228" s="102"/>
      <c r="CL228" s="102"/>
      <c r="CM228" s="102"/>
      <c r="CP228" s="102"/>
      <c r="CQ228" s="102"/>
      <c r="CR228" s="102"/>
      <c r="CS228" s="102"/>
      <c r="CT228" s="102"/>
      <c r="CU228" s="102"/>
      <c r="CV228" s="102"/>
      <c r="CW228" s="102"/>
      <c r="CX228" s="102"/>
      <c r="CY228" s="102"/>
      <c r="CZ228" s="102"/>
      <c r="DA228" s="102"/>
      <c r="DB228" s="102"/>
      <c r="DE228" s="102"/>
      <c r="DF228" s="102"/>
      <c r="DG228" s="102"/>
      <c r="DH228" s="102"/>
      <c r="DI228" s="102"/>
      <c r="DJ228" s="102"/>
      <c r="DK228" s="102"/>
      <c r="DL228" s="102"/>
      <c r="DM228" s="102"/>
      <c r="DN228" s="102"/>
      <c r="DO228" s="102"/>
      <c r="DP228" s="102"/>
    </row>
    <row r="229" spans="1:120" ht="13.5" customHeight="1">
      <c r="A229" s="543"/>
      <c r="B229" s="543"/>
      <c r="C229" s="505" t="s">
        <v>622</v>
      </c>
      <c r="D229" s="506"/>
      <c r="E229" s="506"/>
      <c r="F229" s="506"/>
      <c r="G229" s="506"/>
      <c r="H229" s="506"/>
      <c r="I229" s="506"/>
      <c r="J229" s="507"/>
      <c r="K229" s="508"/>
      <c r="L229" s="509"/>
      <c r="M229" s="508"/>
      <c r="N229" s="509"/>
      <c r="O229" s="508"/>
      <c r="P229" s="509"/>
      <c r="Q229" s="524"/>
      <c r="R229" s="525"/>
      <c r="S229" s="525"/>
      <c r="T229" s="525"/>
      <c r="U229" s="525"/>
      <c r="V229" s="526"/>
      <c r="W229" s="456"/>
      <c r="X229" s="456"/>
      <c r="Y229" s="442"/>
      <c r="Z229" s="457"/>
      <c r="AA229" s="126"/>
      <c r="AB229" s="126"/>
      <c r="AC229" s="102"/>
      <c r="AD229" s="102"/>
      <c r="AE229" s="102"/>
      <c r="AF229" s="102"/>
    </row>
    <row r="230" spans="1:120" ht="13.5" hidden="1" customHeight="1">
      <c r="W230" s="450"/>
      <c r="X230" s="450"/>
      <c r="Y230" s="450"/>
    </row>
    <row r="231" spans="1:120" ht="13.5" hidden="1" customHeight="1">
      <c r="A231" s="541" t="s">
        <v>63</v>
      </c>
      <c r="B231" s="541" t="s">
        <v>401</v>
      </c>
      <c r="C231" s="436" t="s">
        <v>390</v>
      </c>
      <c r="D231" s="438"/>
      <c r="E231" s="438"/>
      <c r="F231" s="438"/>
      <c r="G231" s="438"/>
      <c r="H231" s="438"/>
      <c r="I231" s="438"/>
      <c r="J231" s="439"/>
      <c r="K231" s="544" t="s">
        <v>39</v>
      </c>
      <c r="L231" s="545"/>
      <c r="M231" s="544" t="s">
        <v>391</v>
      </c>
      <c r="N231" s="545"/>
      <c r="O231" s="546" t="s">
        <v>392</v>
      </c>
      <c r="P231" s="546"/>
      <c r="Q231" s="519" t="s">
        <v>66</v>
      </c>
      <c r="R231" s="520"/>
      <c r="S231" s="519" t="s">
        <v>65</v>
      </c>
      <c r="T231" s="520"/>
      <c r="U231" s="1454" t="s">
        <v>144</v>
      </c>
      <c r="V231" s="1455"/>
      <c r="W231" s="454"/>
      <c r="X231" s="454"/>
      <c r="Y231" s="450"/>
      <c r="Z231" s="455"/>
      <c r="AA231" s="123"/>
      <c r="AB231" s="123"/>
      <c r="AC231" s="97"/>
    </row>
    <row r="232" spans="1:120" ht="13.5" hidden="1" customHeight="1">
      <c r="A232" s="542"/>
      <c r="B232" s="542"/>
      <c r="C232" s="1389" t="s">
        <v>426</v>
      </c>
      <c r="D232" s="1390"/>
      <c r="E232" s="1390"/>
      <c r="F232" s="1390"/>
      <c r="G232" s="1390"/>
      <c r="H232" s="1390"/>
      <c r="I232" s="1390"/>
      <c r="J232" s="1391"/>
      <c r="K232" s="537">
        <f>COUNTIF(DC10:DC139,"○")</f>
        <v>0</v>
      </c>
      <c r="L232" s="538"/>
      <c r="M232" s="537">
        <f>COUNTIF(DD10:DD139,"○")</f>
        <v>0</v>
      </c>
      <c r="N232" s="538"/>
      <c r="O232" s="537">
        <f>COUNTIF(DE10:DE139,"○")</f>
        <v>0</v>
      </c>
      <c r="P232" s="538"/>
      <c r="Q232" s="537">
        <f>COUNTIF(DF10:DF139,"○")</f>
        <v>0</v>
      </c>
      <c r="R232" s="538"/>
      <c r="S232" s="1456"/>
      <c r="T232" s="1457"/>
      <c r="U232" s="1457"/>
      <c r="V232" s="1458"/>
      <c r="W232" s="458"/>
      <c r="X232" s="458"/>
      <c r="Y232" s="441"/>
      <c r="Z232" s="459"/>
      <c r="AA232" s="124"/>
      <c r="AB232" s="124"/>
      <c r="AC232" s="97"/>
    </row>
    <row r="233" spans="1:120" ht="13.5" hidden="1" customHeight="1">
      <c r="A233" s="542"/>
      <c r="B233" s="542"/>
      <c r="C233" s="530"/>
      <c r="D233" s="531"/>
      <c r="E233" s="531"/>
      <c r="F233" s="531"/>
      <c r="G233" s="531"/>
      <c r="H233" s="531"/>
      <c r="I233" s="531"/>
      <c r="J233" s="532"/>
      <c r="K233" s="539"/>
      <c r="L233" s="540"/>
      <c r="M233" s="539"/>
      <c r="N233" s="540"/>
      <c r="O233" s="539"/>
      <c r="P233" s="540"/>
      <c r="Q233" s="539"/>
      <c r="R233" s="540"/>
      <c r="S233" s="1459"/>
      <c r="T233" s="1460"/>
      <c r="U233" s="1460"/>
      <c r="V233" s="1461"/>
      <c r="W233" s="458"/>
      <c r="X233" s="458"/>
      <c r="Y233" s="441"/>
      <c r="Z233" s="459"/>
      <c r="AA233" s="124"/>
      <c r="AB233" s="124"/>
      <c r="AC233" s="97"/>
    </row>
    <row r="234" spans="1:120" ht="13.5" hidden="1" customHeight="1">
      <c r="A234" s="542"/>
      <c r="B234" s="542"/>
      <c r="C234" s="1389" t="s">
        <v>427</v>
      </c>
      <c r="D234" s="1390"/>
      <c r="E234" s="1390"/>
      <c r="F234" s="1390"/>
      <c r="G234" s="1390"/>
      <c r="H234" s="1390"/>
      <c r="I234" s="1390"/>
      <c r="J234" s="1391"/>
      <c r="K234" s="537">
        <f>COUNTIF(DG10:DG139,"○")</f>
        <v>0</v>
      </c>
      <c r="L234" s="538"/>
      <c r="M234" s="537">
        <f>COUNTIF(DH10:DH139,"○")</f>
        <v>0</v>
      </c>
      <c r="N234" s="538"/>
      <c r="O234" s="537">
        <f>COUNTIF(DI10:DI139,"○")</f>
        <v>0</v>
      </c>
      <c r="P234" s="538"/>
      <c r="Q234" s="537">
        <f>COUNTIF(DJ10:DJ139,"○")</f>
        <v>0</v>
      </c>
      <c r="R234" s="538"/>
      <c r="S234" s="1459"/>
      <c r="T234" s="1460"/>
      <c r="U234" s="1460"/>
      <c r="V234" s="1461"/>
      <c r="W234" s="458"/>
      <c r="X234" s="458"/>
      <c r="Y234" s="441"/>
      <c r="Z234" s="459"/>
      <c r="AA234" s="124"/>
      <c r="AB234" s="124"/>
      <c r="AC234" s="97"/>
    </row>
    <row r="235" spans="1:120" ht="13.5" hidden="1" customHeight="1">
      <c r="A235" s="542"/>
      <c r="B235" s="542"/>
      <c r="C235" s="530"/>
      <c r="D235" s="531"/>
      <c r="E235" s="531"/>
      <c r="F235" s="531"/>
      <c r="G235" s="531"/>
      <c r="H235" s="531"/>
      <c r="I235" s="531"/>
      <c r="J235" s="532"/>
      <c r="K235" s="539"/>
      <c r="L235" s="540"/>
      <c r="M235" s="539"/>
      <c r="N235" s="540"/>
      <c r="O235" s="539"/>
      <c r="P235" s="540"/>
      <c r="Q235" s="539"/>
      <c r="R235" s="540"/>
      <c r="S235" s="1459"/>
      <c r="T235" s="1460"/>
      <c r="U235" s="1460"/>
      <c r="V235" s="1461"/>
      <c r="W235" s="458"/>
      <c r="X235" s="458"/>
      <c r="Y235" s="441"/>
      <c r="Z235" s="459"/>
      <c r="AA235" s="124"/>
      <c r="AB235" s="124"/>
      <c r="AC235" s="97"/>
    </row>
    <row r="236" spans="1:120" ht="13.5" hidden="1" customHeight="1">
      <c r="A236" s="542"/>
      <c r="B236" s="542"/>
      <c r="C236" s="1389" t="s">
        <v>393</v>
      </c>
      <c r="D236" s="1390"/>
      <c r="E236" s="1390"/>
      <c r="F236" s="1390"/>
      <c r="G236" s="1390"/>
      <c r="H236" s="1390"/>
      <c r="I236" s="1390"/>
      <c r="J236" s="1391"/>
      <c r="K236" s="537">
        <f>COUNTIF(DK10:DK139,"○")</f>
        <v>0</v>
      </c>
      <c r="L236" s="538"/>
      <c r="M236" s="537">
        <f>COUNTIF(DL10:DL139,"○")</f>
        <v>0</v>
      </c>
      <c r="N236" s="538"/>
      <c r="O236" s="537">
        <f>COUNTIF(DM10:DM139,"○")</f>
        <v>0</v>
      </c>
      <c r="P236" s="538"/>
      <c r="Q236" s="537">
        <f>COUNTIF(DN10:DN139,"○")</f>
        <v>0</v>
      </c>
      <c r="R236" s="538"/>
      <c r="S236" s="1459"/>
      <c r="T236" s="1460"/>
      <c r="U236" s="1460"/>
      <c r="V236" s="1461"/>
      <c r="W236" s="458"/>
      <c r="X236" s="458"/>
      <c r="Y236" s="441"/>
      <c r="Z236" s="459"/>
      <c r="AA236" s="124"/>
      <c r="AB236" s="124"/>
      <c r="AC236" s="97"/>
    </row>
    <row r="237" spans="1:120" ht="13.5" hidden="1" customHeight="1">
      <c r="A237" s="542"/>
      <c r="B237" s="542"/>
      <c r="C237" s="530"/>
      <c r="D237" s="531"/>
      <c r="E237" s="531"/>
      <c r="F237" s="531"/>
      <c r="G237" s="531"/>
      <c r="H237" s="531"/>
      <c r="I237" s="531"/>
      <c r="J237" s="532"/>
      <c r="K237" s="539"/>
      <c r="L237" s="540"/>
      <c r="M237" s="539"/>
      <c r="N237" s="540"/>
      <c r="O237" s="539"/>
      <c r="P237" s="540"/>
      <c r="Q237" s="539"/>
      <c r="R237" s="540"/>
      <c r="S237" s="1462"/>
      <c r="T237" s="1463"/>
      <c r="U237" s="1463"/>
      <c r="V237" s="1464"/>
      <c r="W237" s="458"/>
      <c r="X237" s="458"/>
      <c r="Y237" s="441"/>
      <c r="Z237" s="459"/>
      <c r="AA237" s="124"/>
      <c r="AB237" s="124"/>
      <c r="AC237" s="96"/>
    </row>
    <row r="238" spans="1:120" ht="13.5" hidden="1" customHeight="1">
      <c r="A238" s="542"/>
      <c r="B238" s="542"/>
      <c r="C238" s="445"/>
      <c r="D238" s="445"/>
      <c r="E238" s="445"/>
      <c r="F238" s="445"/>
      <c r="G238" s="445"/>
      <c r="H238" s="445"/>
      <c r="I238" s="445"/>
      <c r="J238" s="445"/>
      <c r="K238" s="445"/>
      <c r="L238" s="445"/>
      <c r="M238" s="438"/>
      <c r="N238" s="438"/>
      <c r="O238" s="438"/>
      <c r="P238" s="438"/>
      <c r="Q238" s="438"/>
      <c r="R238" s="438"/>
      <c r="S238" s="429"/>
      <c r="T238" s="429"/>
      <c r="U238" s="461"/>
      <c r="V238" s="461"/>
      <c r="W238" s="460"/>
      <c r="X238" s="460"/>
      <c r="Y238" s="453"/>
      <c r="Z238" s="461"/>
      <c r="AA238" s="103"/>
      <c r="AB238" s="103"/>
      <c r="AC238" s="96"/>
    </row>
    <row r="239" spans="1:120" ht="13.5" hidden="1" customHeight="1">
      <c r="A239" s="542"/>
      <c r="B239" s="542"/>
      <c r="C239" s="447" t="s">
        <v>398</v>
      </c>
      <c r="D239" s="448"/>
      <c r="E239" s="448"/>
      <c r="F239" s="449"/>
      <c r="G239" s="449"/>
      <c r="H239" s="449"/>
      <c r="I239" s="449"/>
      <c r="J239" s="449"/>
      <c r="K239" s="544" t="s">
        <v>39</v>
      </c>
      <c r="L239" s="545"/>
      <c r="M239" s="544" t="s">
        <v>391</v>
      </c>
      <c r="N239" s="545"/>
      <c r="O239" s="546" t="s">
        <v>392</v>
      </c>
      <c r="P239" s="546"/>
      <c r="Q239" s="546" t="s">
        <v>66</v>
      </c>
      <c r="R239" s="546"/>
      <c r="S239" s="546" t="s">
        <v>65</v>
      </c>
      <c r="T239" s="546"/>
      <c r="U239" s="1454" t="s">
        <v>144</v>
      </c>
      <c r="V239" s="1455"/>
      <c r="W239" s="454"/>
      <c r="X239" s="454"/>
      <c r="Y239" s="450"/>
      <c r="Z239" s="455"/>
      <c r="AA239" s="123"/>
      <c r="AB239" s="123"/>
      <c r="AC239" s="96"/>
    </row>
    <row r="240" spans="1:120" ht="13.5" hidden="1" customHeight="1">
      <c r="A240" s="542"/>
      <c r="B240" s="542"/>
      <c r="C240" s="514" t="s">
        <v>394</v>
      </c>
      <c r="D240" s="515"/>
      <c r="E240" s="515"/>
      <c r="F240" s="515"/>
      <c r="G240" s="515"/>
      <c r="H240" s="515"/>
      <c r="I240" s="515"/>
      <c r="J240" s="516"/>
      <c r="K240" s="1443"/>
      <c r="L240" s="1444"/>
      <c r="M240" s="1446"/>
      <c r="N240" s="1444"/>
      <c r="O240" s="1443"/>
      <c r="P240" s="1444"/>
      <c r="Q240" s="1443"/>
      <c r="R240" s="1444"/>
      <c r="S240" s="1465"/>
      <c r="T240" s="1466"/>
      <c r="U240" s="1466"/>
      <c r="V240" s="1467"/>
      <c r="W240" s="456"/>
      <c r="X240" s="456"/>
      <c r="Y240" s="442"/>
      <c r="Z240" s="457"/>
      <c r="AA240" s="126"/>
      <c r="AB240" s="126"/>
      <c r="AC240" s="102" t="s">
        <v>113</v>
      </c>
    </row>
    <row r="241" spans="1:29" ht="13.5" hidden="1" customHeight="1">
      <c r="A241" s="542"/>
      <c r="B241" s="542"/>
      <c r="C241" s="505" t="s">
        <v>404</v>
      </c>
      <c r="D241" s="506"/>
      <c r="E241" s="506"/>
      <c r="F241" s="506"/>
      <c r="G241" s="506"/>
      <c r="H241" s="506"/>
      <c r="I241" s="506"/>
      <c r="J241" s="507"/>
      <c r="K241" s="1441"/>
      <c r="L241" s="1442"/>
      <c r="M241" s="1441"/>
      <c r="N241" s="1442"/>
      <c r="O241" s="1441"/>
      <c r="P241" s="1442"/>
      <c r="Q241" s="1441"/>
      <c r="R241" s="1442"/>
      <c r="S241" s="1468"/>
      <c r="T241" s="1469"/>
      <c r="U241" s="1469"/>
      <c r="V241" s="1470"/>
      <c r="W241" s="456"/>
      <c r="X241" s="456"/>
      <c r="Y241" s="442"/>
      <c r="Z241" s="457"/>
      <c r="AA241" s="126"/>
      <c r="AB241" s="126"/>
      <c r="AC241" s="102"/>
    </row>
    <row r="242" spans="1:29" ht="13.5" hidden="1" customHeight="1">
      <c r="A242" s="542"/>
      <c r="B242" s="542"/>
      <c r="C242" s="514" t="s">
        <v>394</v>
      </c>
      <c r="D242" s="515"/>
      <c r="E242" s="515"/>
      <c r="F242" s="515"/>
      <c r="G242" s="515"/>
      <c r="H242" s="515"/>
      <c r="I242" s="515"/>
      <c r="J242" s="516"/>
      <c r="K242" s="1443"/>
      <c r="L242" s="1444"/>
      <c r="M242" s="1443"/>
      <c r="N242" s="1444"/>
      <c r="O242" s="1443"/>
      <c r="P242" s="1444"/>
      <c r="Q242" s="1443"/>
      <c r="R242" s="1444"/>
      <c r="S242" s="1468"/>
      <c r="T242" s="1469"/>
      <c r="U242" s="1469"/>
      <c r="V242" s="1470"/>
      <c r="W242" s="456"/>
      <c r="X242" s="456"/>
      <c r="Y242" s="442"/>
      <c r="Z242" s="457"/>
      <c r="AA242" s="126"/>
      <c r="AB242" s="126"/>
      <c r="AC242" s="102" t="s">
        <v>114</v>
      </c>
    </row>
    <row r="243" spans="1:29" ht="13.5" hidden="1" customHeight="1">
      <c r="A243" s="542"/>
      <c r="B243" s="542"/>
      <c r="C243" s="505" t="s">
        <v>405</v>
      </c>
      <c r="D243" s="506"/>
      <c r="E243" s="506"/>
      <c r="F243" s="506"/>
      <c r="G243" s="506"/>
      <c r="H243" s="506"/>
      <c r="I243" s="506"/>
      <c r="J243" s="507"/>
      <c r="K243" s="1441"/>
      <c r="L243" s="1442"/>
      <c r="M243" s="1441"/>
      <c r="N243" s="1442"/>
      <c r="O243" s="1441"/>
      <c r="P243" s="1442"/>
      <c r="Q243" s="1441"/>
      <c r="R243" s="1442"/>
      <c r="S243" s="1468"/>
      <c r="T243" s="1469"/>
      <c r="U243" s="1469"/>
      <c r="V243" s="1470"/>
      <c r="W243" s="456"/>
      <c r="X243" s="456"/>
      <c r="Y243" s="442"/>
      <c r="Z243" s="457"/>
      <c r="AA243" s="126"/>
      <c r="AB243" s="126"/>
      <c r="AC243" s="102"/>
    </row>
    <row r="244" spans="1:29" ht="13.5" hidden="1" customHeight="1">
      <c r="A244" s="542"/>
      <c r="B244" s="542"/>
      <c r="C244" s="514" t="s">
        <v>394</v>
      </c>
      <c r="D244" s="515"/>
      <c r="E244" s="515"/>
      <c r="F244" s="515"/>
      <c r="G244" s="515"/>
      <c r="H244" s="515"/>
      <c r="I244" s="515"/>
      <c r="J244" s="516"/>
      <c r="K244" s="1443"/>
      <c r="L244" s="1444"/>
      <c r="M244" s="1443"/>
      <c r="N244" s="1444"/>
      <c r="O244" s="1443"/>
      <c r="P244" s="1444"/>
      <c r="Q244" s="1443"/>
      <c r="R244" s="1444"/>
      <c r="S244" s="1468"/>
      <c r="T244" s="1469"/>
      <c r="U244" s="1469"/>
      <c r="V244" s="1470"/>
      <c r="W244" s="456"/>
      <c r="X244" s="456"/>
      <c r="Y244" s="442"/>
      <c r="Z244" s="457"/>
      <c r="AA244" s="126"/>
      <c r="AB244" s="126"/>
      <c r="AC244" s="102" t="s">
        <v>124</v>
      </c>
    </row>
    <row r="245" spans="1:29" ht="13.5" hidden="1" customHeight="1">
      <c r="A245" s="542"/>
      <c r="B245" s="542"/>
      <c r="C245" s="505" t="s">
        <v>406</v>
      </c>
      <c r="D245" s="506"/>
      <c r="E245" s="506"/>
      <c r="F245" s="506"/>
      <c r="G245" s="506"/>
      <c r="H245" s="506"/>
      <c r="I245" s="506"/>
      <c r="J245" s="507"/>
      <c r="K245" s="1441"/>
      <c r="L245" s="1442"/>
      <c r="M245" s="1441"/>
      <c r="N245" s="1442"/>
      <c r="O245" s="1441"/>
      <c r="P245" s="1442"/>
      <c r="Q245" s="1441"/>
      <c r="R245" s="1442"/>
      <c r="S245" s="1468"/>
      <c r="T245" s="1469"/>
      <c r="U245" s="1469"/>
      <c r="V245" s="1470"/>
      <c r="W245" s="456"/>
      <c r="X245" s="456"/>
      <c r="Y245" s="442"/>
      <c r="Z245" s="457"/>
      <c r="AA245" s="126"/>
      <c r="AB245" s="126"/>
      <c r="AC245" s="102"/>
    </row>
    <row r="246" spans="1:29" ht="13.5" hidden="1" customHeight="1">
      <c r="A246" s="1445"/>
      <c r="B246" s="542"/>
      <c r="C246" s="514" t="s">
        <v>394</v>
      </c>
      <c r="D246" s="515"/>
      <c r="E246" s="515"/>
      <c r="F246" s="515"/>
      <c r="G246" s="515"/>
      <c r="H246" s="515"/>
      <c r="I246" s="515"/>
      <c r="J246" s="516"/>
      <c r="K246" s="1443"/>
      <c r="L246" s="1444"/>
      <c r="M246" s="1443"/>
      <c r="N246" s="1444"/>
      <c r="O246" s="1443"/>
      <c r="P246" s="1444"/>
      <c r="Q246" s="1443"/>
      <c r="R246" s="1444"/>
      <c r="S246" s="1468"/>
      <c r="T246" s="1469"/>
      <c r="U246" s="1469"/>
      <c r="V246" s="1470"/>
      <c r="W246" s="456"/>
      <c r="X246" s="456"/>
      <c r="Y246" s="442"/>
      <c r="Z246" s="457"/>
      <c r="AA246" s="126"/>
      <c r="AB246" s="126"/>
      <c r="AC246" s="102" t="s">
        <v>388</v>
      </c>
    </row>
    <row r="247" spans="1:29" ht="13.5" hidden="1" customHeight="1">
      <c r="A247" s="543"/>
      <c r="B247" s="543"/>
      <c r="C247" s="505" t="s">
        <v>407</v>
      </c>
      <c r="D247" s="506"/>
      <c r="E247" s="506"/>
      <c r="F247" s="506"/>
      <c r="G247" s="506"/>
      <c r="H247" s="506"/>
      <c r="I247" s="506"/>
      <c r="J247" s="507"/>
      <c r="K247" s="1441"/>
      <c r="L247" s="1442"/>
      <c r="M247" s="1441"/>
      <c r="N247" s="1442"/>
      <c r="O247" s="1441"/>
      <c r="P247" s="1442"/>
      <c r="Q247" s="1441"/>
      <c r="R247" s="1442"/>
      <c r="S247" s="1471"/>
      <c r="T247" s="1472"/>
      <c r="U247" s="1472"/>
      <c r="V247" s="1473"/>
      <c r="W247" s="456"/>
      <c r="X247" s="456"/>
      <c r="Y247" s="442"/>
      <c r="Z247" s="457"/>
      <c r="AA247" s="126"/>
      <c r="AB247" s="126"/>
      <c r="AC247" s="102"/>
    </row>
  </sheetData>
  <sheetProtection formatCells="0" insertRows="0" deleteRows="0"/>
  <mergeCells count="1894">
    <mergeCell ref="A129:B129"/>
    <mergeCell ref="C129:E129"/>
    <mergeCell ref="G129:H129"/>
    <mergeCell ref="I129:J129"/>
    <mergeCell ref="K129:L129"/>
    <mergeCell ref="M129:N129"/>
    <mergeCell ref="O129:P129"/>
    <mergeCell ref="Q129:R129"/>
    <mergeCell ref="S129:T129"/>
    <mergeCell ref="U129:Z129"/>
    <mergeCell ref="A127:B127"/>
    <mergeCell ref="C127:E127"/>
    <mergeCell ref="G127:H127"/>
    <mergeCell ref="I127:J127"/>
    <mergeCell ref="K127:L127"/>
    <mergeCell ref="M127:N127"/>
    <mergeCell ref="O127:P127"/>
    <mergeCell ref="Q127:R127"/>
    <mergeCell ref="S127:T127"/>
    <mergeCell ref="U127:Z127"/>
    <mergeCell ref="A128:B128"/>
    <mergeCell ref="C128:E128"/>
    <mergeCell ref="G128:H128"/>
    <mergeCell ref="I128:J128"/>
    <mergeCell ref="K128:L128"/>
    <mergeCell ref="M128:N128"/>
    <mergeCell ref="O128:P128"/>
    <mergeCell ref="Q128:R128"/>
    <mergeCell ref="S128:T128"/>
    <mergeCell ref="U128:Z128"/>
    <mergeCell ref="A125:B125"/>
    <mergeCell ref="C125:E125"/>
    <mergeCell ref="G125:H125"/>
    <mergeCell ref="I125:J125"/>
    <mergeCell ref="K125:L125"/>
    <mergeCell ref="M125:N125"/>
    <mergeCell ref="O125:P125"/>
    <mergeCell ref="Q125:R125"/>
    <mergeCell ref="S125:T125"/>
    <mergeCell ref="U125:Z125"/>
    <mergeCell ref="A126:B126"/>
    <mergeCell ref="C126:E126"/>
    <mergeCell ref="G126:H126"/>
    <mergeCell ref="I126:J126"/>
    <mergeCell ref="K126:L126"/>
    <mergeCell ref="M126:N126"/>
    <mergeCell ref="O126:P126"/>
    <mergeCell ref="Q126:R126"/>
    <mergeCell ref="S126:T126"/>
    <mergeCell ref="U126:Z126"/>
    <mergeCell ref="A123:B123"/>
    <mergeCell ref="C123:E123"/>
    <mergeCell ref="G123:H123"/>
    <mergeCell ref="I123:J123"/>
    <mergeCell ref="K123:L123"/>
    <mergeCell ref="M123:N123"/>
    <mergeCell ref="O123:P123"/>
    <mergeCell ref="Q123:R123"/>
    <mergeCell ref="S123:T123"/>
    <mergeCell ref="U123:Z123"/>
    <mergeCell ref="A124:B124"/>
    <mergeCell ref="C124:E124"/>
    <mergeCell ref="G124:H124"/>
    <mergeCell ref="I124:J124"/>
    <mergeCell ref="K124:L124"/>
    <mergeCell ref="M124:N124"/>
    <mergeCell ref="O124:P124"/>
    <mergeCell ref="Q124:R124"/>
    <mergeCell ref="S124:T124"/>
    <mergeCell ref="U124:Z124"/>
    <mergeCell ref="A121:B121"/>
    <mergeCell ref="C121:E121"/>
    <mergeCell ref="G121:H121"/>
    <mergeCell ref="I121:J121"/>
    <mergeCell ref="K121:L121"/>
    <mergeCell ref="M121:N121"/>
    <mergeCell ref="O121:P121"/>
    <mergeCell ref="Q121:R121"/>
    <mergeCell ref="S121:T121"/>
    <mergeCell ref="U121:Z121"/>
    <mergeCell ref="A122:B122"/>
    <mergeCell ref="C122:E122"/>
    <mergeCell ref="G122:H122"/>
    <mergeCell ref="I122:J122"/>
    <mergeCell ref="K122:L122"/>
    <mergeCell ref="M122:N122"/>
    <mergeCell ref="O122:P122"/>
    <mergeCell ref="Q122:R122"/>
    <mergeCell ref="S122:T122"/>
    <mergeCell ref="U122:Z122"/>
    <mergeCell ref="A114:B114"/>
    <mergeCell ref="C114:E114"/>
    <mergeCell ref="G114:H114"/>
    <mergeCell ref="I114:J114"/>
    <mergeCell ref="K114:L114"/>
    <mergeCell ref="M114:N114"/>
    <mergeCell ref="O114:P114"/>
    <mergeCell ref="Q114:R114"/>
    <mergeCell ref="S114:T114"/>
    <mergeCell ref="U114:Z114"/>
    <mergeCell ref="A120:B120"/>
    <mergeCell ref="C120:E120"/>
    <mergeCell ref="G120:H120"/>
    <mergeCell ref="I120:J120"/>
    <mergeCell ref="K120:L120"/>
    <mergeCell ref="M120:N120"/>
    <mergeCell ref="O120:P120"/>
    <mergeCell ref="Q120:R120"/>
    <mergeCell ref="S120:T120"/>
    <mergeCell ref="U120:Z120"/>
    <mergeCell ref="A116:B116"/>
    <mergeCell ref="C116:E116"/>
    <mergeCell ref="G116:H116"/>
    <mergeCell ref="I116:J116"/>
    <mergeCell ref="K116:L116"/>
    <mergeCell ref="M116:N116"/>
    <mergeCell ref="O116:P116"/>
    <mergeCell ref="Q116:R116"/>
    <mergeCell ref="S116:T116"/>
    <mergeCell ref="U116:Z116"/>
    <mergeCell ref="G118:H118"/>
    <mergeCell ref="G119:H119"/>
    <mergeCell ref="A112:B112"/>
    <mergeCell ref="C112:E112"/>
    <mergeCell ref="G112:H112"/>
    <mergeCell ref="I112:J112"/>
    <mergeCell ref="K112:L112"/>
    <mergeCell ref="M112:N112"/>
    <mergeCell ref="O112:P112"/>
    <mergeCell ref="Q112:R112"/>
    <mergeCell ref="S112:T112"/>
    <mergeCell ref="U112:Z112"/>
    <mergeCell ref="A113:B113"/>
    <mergeCell ref="C113:E113"/>
    <mergeCell ref="G113:H113"/>
    <mergeCell ref="I113:J113"/>
    <mergeCell ref="K113:L113"/>
    <mergeCell ref="M113:N113"/>
    <mergeCell ref="O113:P113"/>
    <mergeCell ref="Q113:R113"/>
    <mergeCell ref="S113:T113"/>
    <mergeCell ref="U113:Z113"/>
    <mergeCell ref="A110:B110"/>
    <mergeCell ref="C110:E110"/>
    <mergeCell ref="G110:H110"/>
    <mergeCell ref="I110:J110"/>
    <mergeCell ref="K110:L110"/>
    <mergeCell ref="M110:N110"/>
    <mergeCell ref="O110:P110"/>
    <mergeCell ref="Q110:R110"/>
    <mergeCell ref="S110:T110"/>
    <mergeCell ref="U110:Z110"/>
    <mergeCell ref="A111:B111"/>
    <mergeCell ref="C111:E111"/>
    <mergeCell ref="G111:H111"/>
    <mergeCell ref="I111:J111"/>
    <mergeCell ref="K111:L111"/>
    <mergeCell ref="M111:N111"/>
    <mergeCell ref="O111:P111"/>
    <mergeCell ref="Q111:R111"/>
    <mergeCell ref="S111:T111"/>
    <mergeCell ref="U111:Z111"/>
    <mergeCell ref="A108:B108"/>
    <mergeCell ref="C108:E108"/>
    <mergeCell ref="G108:H108"/>
    <mergeCell ref="I108:J108"/>
    <mergeCell ref="K108:L108"/>
    <mergeCell ref="M108:N108"/>
    <mergeCell ref="O108:P108"/>
    <mergeCell ref="Q108:R108"/>
    <mergeCell ref="S108:T108"/>
    <mergeCell ref="U108:Z108"/>
    <mergeCell ref="A109:B109"/>
    <mergeCell ref="C109:E109"/>
    <mergeCell ref="G109:H109"/>
    <mergeCell ref="I109:J109"/>
    <mergeCell ref="K109:L109"/>
    <mergeCell ref="M109:N109"/>
    <mergeCell ref="O109:P109"/>
    <mergeCell ref="Q109:R109"/>
    <mergeCell ref="S109:T109"/>
    <mergeCell ref="U109:Z109"/>
    <mergeCell ref="G106:H106"/>
    <mergeCell ref="I106:J106"/>
    <mergeCell ref="K106:L106"/>
    <mergeCell ref="M106:N106"/>
    <mergeCell ref="O106:P106"/>
    <mergeCell ref="Q106:R106"/>
    <mergeCell ref="S106:T106"/>
    <mergeCell ref="U106:Z106"/>
    <mergeCell ref="A107:B107"/>
    <mergeCell ref="C107:E107"/>
    <mergeCell ref="G107:H107"/>
    <mergeCell ref="I107:J107"/>
    <mergeCell ref="K107:L107"/>
    <mergeCell ref="M107:N107"/>
    <mergeCell ref="O107:P107"/>
    <mergeCell ref="Q107:R107"/>
    <mergeCell ref="S107:T107"/>
    <mergeCell ref="U107:Z107"/>
    <mergeCell ref="A101:B101"/>
    <mergeCell ref="C101:E101"/>
    <mergeCell ref="G101:H101"/>
    <mergeCell ref="I101:J101"/>
    <mergeCell ref="K101:L101"/>
    <mergeCell ref="M101:N101"/>
    <mergeCell ref="O101:P101"/>
    <mergeCell ref="Q101:R101"/>
    <mergeCell ref="S101:T101"/>
    <mergeCell ref="U101:Z101"/>
    <mergeCell ref="O103:P103"/>
    <mergeCell ref="Q103:R103"/>
    <mergeCell ref="S103:T103"/>
    <mergeCell ref="U103:Z103"/>
    <mergeCell ref="A104:B104"/>
    <mergeCell ref="C104:E104"/>
    <mergeCell ref="G104:H104"/>
    <mergeCell ref="I104:J104"/>
    <mergeCell ref="K104:L104"/>
    <mergeCell ref="M104:N104"/>
    <mergeCell ref="O104:P104"/>
    <mergeCell ref="Q104:R104"/>
    <mergeCell ref="S104:T104"/>
    <mergeCell ref="U104:Z104"/>
    <mergeCell ref="G103:H103"/>
    <mergeCell ref="I103:J103"/>
    <mergeCell ref="K103:L103"/>
    <mergeCell ref="A115:B115"/>
    <mergeCell ref="C115:E115"/>
    <mergeCell ref="G115:H115"/>
    <mergeCell ref="I115:J115"/>
    <mergeCell ref="K115:L115"/>
    <mergeCell ref="M115:N115"/>
    <mergeCell ref="O115:P115"/>
    <mergeCell ref="Q115:R115"/>
    <mergeCell ref="S115:T115"/>
    <mergeCell ref="U115:Z115"/>
    <mergeCell ref="G102:H102"/>
    <mergeCell ref="I102:J102"/>
    <mergeCell ref="K102:L102"/>
    <mergeCell ref="M102:N102"/>
    <mergeCell ref="O102:P102"/>
    <mergeCell ref="Q102:R102"/>
    <mergeCell ref="S102:T102"/>
    <mergeCell ref="U102:Z102"/>
    <mergeCell ref="A103:B103"/>
    <mergeCell ref="C103:E103"/>
    <mergeCell ref="A105:B105"/>
    <mergeCell ref="C105:E105"/>
    <mergeCell ref="G105:H105"/>
    <mergeCell ref="I105:J105"/>
    <mergeCell ref="K105:L105"/>
    <mergeCell ref="M105:N105"/>
    <mergeCell ref="O105:P105"/>
    <mergeCell ref="Q105:R105"/>
    <mergeCell ref="S105:T105"/>
    <mergeCell ref="U105:Z105"/>
    <mergeCell ref="A106:B106"/>
    <mergeCell ref="C106:E106"/>
    <mergeCell ref="A98:B98"/>
    <mergeCell ref="C98:E98"/>
    <mergeCell ref="G98:H98"/>
    <mergeCell ref="I98:J98"/>
    <mergeCell ref="K98:L98"/>
    <mergeCell ref="M98:N98"/>
    <mergeCell ref="O98:P98"/>
    <mergeCell ref="Q98:R98"/>
    <mergeCell ref="S98:T98"/>
    <mergeCell ref="U98:Z98"/>
    <mergeCell ref="A102:B102"/>
    <mergeCell ref="C102:E102"/>
    <mergeCell ref="A99:B99"/>
    <mergeCell ref="C99:E99"/>
    <mergeCell ref="G99:H99"/>
    <mergeCell ref="I99:J99"/>
    <mergeCell ref="K99:L99"/>
    <mergeCell ref="M99:N99"/>
    <mergeCell ref="O99:P99"/>
    <mergeCell ref="Q99:R99"/>
    <mergeCell ref="S99:T99"/>
    <mergeCell ref="U99:Z99"/>
    <mergeCell ref="A100:B100"/>
    <mergeCell ref="C100:E100"/>
    <mergeCell ref="G100:H100"/>
    <mergeCell ref="I100:J100"/>
    <mergeCell ref="K100:L100"/>
    <mergeCell ref="M100:N100"/>
    <mergeCell ref="O100:P100"/>
    <mergeCell ref="Q100:R100"/>
    <mergeCell ref="S100:T100"/>
    <mergeCell ref="U100:Z100"/>
    <mergeCell ref="A96:B96"/>
    <mergeCell ref="C96:E96"/>
    <mergeCell ref="G96:H96"/>
    <mergeCell ref="I96:J96"/>
    <mergeCell ref="K96:L96"/>
    <mergeCell ref="M96:N96"/>
    <mergeCell ref="O96:P96"/>
    <mergeCell ref="Q96:R96"/>
    <mergeCell ref="S96:T96"/>
    <mergeCell ref="U96:Z96"/>
    <mergeCell ref="A97:B97"/>
    <mergeCell ref="C97:E97"/>
    <mergeCell ref="G97:H97"/>
    <mergeCell ref="I97:J97"/>
    <mergeCell ref="K97:L97"/>
    <mergeCell ref="M97:N97"/>
    <mergeCell ref="O97:P97"/>
    <mergeCell ref="Q97:R97"/>
    <mergeCell ref="S97:T97"/>
    <mergeCell ref="U97:Z97"/>
    <mergeCell ref="A94:B94"/>
    <mergeCell ref="C94:E94"/>
    <mergeCell ref="G94:H94"/>
    <mergeCell ref="I94:J94"/>
    <mergeCell ref="K94:L94"/>
    <mergeCell ref="M94:N94"/>
    <mergeCell ref="O94:P94"/>
    <mergeCell ref="Q94:R94"/>
    <mergeCell ref="S94:T94"/>
    <mergeCell ref="U94:Z94"/>
    <mergeCell ref="A95:B95"/>
    <mergeCell ref="C95:E95"/>
    <mergeCell ref="G95:H95"/>
    <mergeCell ref="I95:J95"/>
    <mergeCell ref="K95:L95"/>
    <mergeCell ref="M95:N95"/>
    <mergeCell ref="O95:P95"/>
    <mergeCell ref="Q95:R95"/>
    <mergeCell ref="S95:T95"/>
    <mergeCell ref="U95:Z95"/>
    <mergeCell ref="A92:B92"/>
    <mergeCell ref="C92:E92"/>
    <mergeCell ref="G92:H92"/>
    <mergeCell ref="I92:J92"/>
    <mergeCell ref="K92:L92"/>
    <mergeCell ref="M92:N92"/>
    <mergeCell ref="O92:P92"/>
    <mergeCell ref="Q92:R92"/>
    <mergeCell ref="S92:T92"/>
    <mergeCell ref="U92:Z92"/>
    <mergeCell ref="A93:B93"/>
    <mergeCell ref="C93:E93"/>
    <mergeCell ref="G93:H93"/>
    <mergeCell ref="I93:J93"/>
    <mergeCell ref="K93:L93"/>
    <mergeCell ref="M93:N93"/>
    <mergeCell ref="O93:P93"/>
    <mergeCell ref="Q93:R93"/>
    <mergeCell ref="S93:T93"/>
    <mergeCell ref="U93:Z93"/>
    <mergeCell ref="Q89:R89"/>
    <mergeCell ref="S89:T89"/>
    <mergeCell ref="U89:Z89"/>
    <mergeCell ref="A90:B90"/>
    <mergeCell ref="C90:E90"/>
    <mergeCell ref="G90:H90"/>
    <mergeCell ref="I90:J90"/>
    <mergeCell ref="K90:L90"/>
    <mergeCell ref="M90:N90"/>
    <mergeCell ref="O90:P90"/>
    <mergeCell ref="Q90:R90"/>
    <mergeCell ref="S90:T90"/>
    <mergeCell ref="U90:Z90"/>
    <mergeCell ref="A91:B91"/>
    <mergeCell ref="C91:E91"/>
    <mergeCell ref="G91:H91"/>
    <mergeCell ref="I91:J91"/>
    <mergeCell ref="K91:L91"/>
    <mergeCell ref="M91:N91"/>
    <mergeCell ref="O91:P91"/>
    <mergeCell ref="Q91:R91"/>
    <mergeCell ref="S91:T91"/>
    <mergeCell ref="U91:Z91"/>
    <mergeCell ref="Q83:R83"/>
    <mergeCell ref="Q84:R84"/>
    <mergeCell ref="Q85:R85"/>
    <mergeCell ref="C130:E130"/>
    <mergeCell ref="U137:Z137"/>
    <mergeCell ref="G86:H86"/>
    <mergeCell ref="A137:B137"/>
    <mergeCell ref="C137:E137"/>
    <mergeCell ref="G137:H137"/>
    <mergeCell ref="I137:J137"/>
    <mergeCell ref="K137:L137"/>
    <mergeCell ref="M137:N137"/>
    <mergeCell ref="O137:P137"/>
    <mergeCell ref="Q137:R137"/>
    <mergeCell ref="S137:T137"/>
    <mergeCell ref="U134:Z134"/>
    <mergeCell ref="U135:Z135"/>
    <mergeCell ref="A136:B136"/>
    <mergeCell ref="C136:E136"/>
    <mergeCell ref="G136:H136"/>
    <mergeCell ref="I136:J136"/>
    <mergeCell ref="K136:L136"/>
    <mergeCell ref="O136:P136"/>
    <mergeCell ref="Q136:R136"/>
    <mergeCell ref="S136:T136"/>
    <mergeCell ref="U136:Z136"/>
    <mergeCell ref="I134:J134"/>
    <mergeCell ref="K134:L134"/>
    <mergeCell ref="M134:N134"/>
    <mergeCell ref="O134:P134"/>
    <mergeCell ref="Q134:R134"/>
    <mergeCell ref="I89:J89"/>
    <mergeCell ref="Q86:R86"/>
    <mergeCell ref="A84:B84"/>
    <mergeCell ref="A85:B85"/>
    <mergeCell ref="A86:B86"/>
    <mergeCell ref="G133:H133"/>
    <mergeCell ref="A133:B133"/>
    <mergeCell ref="C133:E133"/>
    <mergeCell ref="C118:E118"/>
    <mergeCell ref="S88:T88"/>
    <mergeCell ref="A118:B118"/>
    <mergeCell ref="A132:B132"/>
    <mergeCell ref="C132:E132"/>
    <mergeCell ref="I132:J132"/>
    <mergeCell ref="G132:H132"/>
    <mergeCell ref="Q132:R132"/>
    <mergeCell ref="S84:T84"/>
    <mergeCell ref="S85:T85"/>
    <mergeCell ref="S86:T86"/>
    <mergeCell ref="M87:N87"/>
    <mergeCell ref="O133:P133"/>
    <mergeCell ref="Q133:R133"/>
    <mergeCell ref="M132:N132"/>
    <mergeCell ref="I130:J130"/>
    <mergeCell ref="Q130:R130"/>
    <mergeCell ref="A131:B131"/>
    <mergeCell ref="C131:E131"/>
    <mergeCell ref="G131:H131"/>
    <mergeCell ref="A89:B89"/>
    <mergeCell ref="C89:E89"/>
    <mergeCell ref="G89:H89"/>
    <mergeCell ref="K89:L89"/>
    <mergeCell ref="M89:N89"/>
    <mergeCell ref="U86:Z86"/>
    <mergeCell ref="G20:H20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U75:Z75"/>
    <mergeCell ref="U76:Z76"/>
    <mergeCell ref="U77:Z77"/>
    <mergeCell ref="U78:Z78"/>
    <mergeCell ref="U79:Z79"/>
    <mergeCell ref="U80:Z80"/>
    <mergeCell ref="U81:Z81"/>
    <mergeCell ref="U82:Z82"/>
    <mergeCell ref="G84:H84"/>
    <mergeCell ref="G85:H85"/>
    <mergeCell ref="U84:Z84"/>
    <mergeCell ref="U85:Z85"/>
    <mergeCell ref="S43:T43"/>
    <mergeCell ref="U44:Z44"/>
    <mergeCell ref="U45:Z45"/>
    <mergeCell ref="U46:Z46"/>
    <mergeCell ref="U47:Z47"/>
    <mergeCell ref="S75:T75"/>
    <mergeCell ref="S57:T57"/>
    <mergeCell ref="S58:T58"/>
    <mergeCell ref="S59:T59"/>
    <mergeCell ref="U63:Z63"/>
    <mergeCell ref="U64:Z64"/>
    <mergeCell ref="U65:Z65"/>
    <mergeCell ref="S48:T48"/>
    <mergeCell ref="S44:T44"/>
    <mergeCell ref="U83:Z83"/>
    <mergeCell ref="U66:Z66"/>
    <mergeCell ref="U67:Z67"/>
    <mergeCell ref="S81:T81"/>
    <mergeCell ref="S82:T82"/>
    <mergeCell ref="S83:T83"/>
    <mergeCell ref="S66:T66"/>
    <mergeCell ref="S67:T67"/>
    <mergeCell ref="S68:T68"/>
    <mergeCell ref="S69:T69"/>
    <mergeCell ref="S70:T70"/>
    <mergeCell ref="S71:T71"/>
    <mergeCell ref="S72:T72"/>
    <mergeCell ref="S73:T73"/>
    <mergeCell ref="S74:T74"/>
    <mergeCell ref="S76:T76"/>
    <mergeCell ref="Q81:R81"/>
    <mergeCell ref="Q82:R82"/>
    <mergeCell ref="S49:T49"/>
    <mergeCell ref="S50:T50"/>
    <mergeCell ref="S51:T51"/>
    <mergeCell ref="U48:Z48"/>
    <mergeCell ref="U49:Z49"/>
    <mergeCell ref="U50:Z50"/>
    <mergeCell ref="U51:Z51"/>
    <mergeCell ref="U52:Z52"/>
    <mergeCell ref="U53:Z53"/>
    <mergeCell ref="U54:Z54"/>
    <mergeCell ref="U55:Z55"/>
    <mergeCell ref="U56:Z56"/>
    <mergeCell ref="U74:Z74"/>
    <mergeCell ref="U57:Z57"/>
    <mergeCell ref="S63:T63"/>
    <mergeCell ref="S64:T64"/>
    <mergeCell ref="S65:T65"/>
    <mergeCell ref="Q58:R58"/>
    <mergeCell ref="Q59:R59"/>
    <mergeCell ref="Q62:R62"/>
    <mergeCell ref="U68:Z68"/>
    <mergeCell ref="U69:Z69"/>
    <mergeCell ref="U70:Z70"/>
    <mergeCell ref="U71:Z71"/>
    <mergeCell ref="U72:Z72"/>
    <mergeCell ref="U73:Z73"/>
    <mergeCell ref="S79:T79"/>
    <mergeCell ref="S80:T80"/>
    <mergeCell ref="Q30:R30"/>
    <mergeCell ref="Q31:R31"/>
    <mergeCell ref="Q32:R32"/>
    <mergeCell ref="Q33:R33"/>
    <mergeCell ref="Q34:R34"/>
    <mergeCell ref="Q35:R35"/>
    <mergeCell ref="Q60:R60"/>
    <mergeCell ref="Q61:R61"/>
    <mergeCell ref="Q67:R67"/>
    <mergeCell ref="S77:T77"/>
    <mergeCell ref="S78:T78"/>
    <mergeCell ref="U36:Z36"/>
    <mergeCell ref="U37:Z37"/>
    <mergeCell ref="S60:T60"/>
    <mergeCell ref="S61:T61"/>
    <mergeCell ref="S62:T62"/>
    <mergeCell ref="U58:Z58"/>
    <mergeCell ref="U59:Z59"/>
    <mergeCell ref="U60:Z60"/>
    <mergeCell ref="U61:Z61"/>
    <mergeCell ref="U62:Z62"/>
    <mergeCell ref="Q79:R79"/>
    <mergeCell ref="Q80:R80"/>
    <mergeCell ref="A67:B67"/>
    <mergeCell ref="A68:B68"/>
    <mergeCell ref="A69:B69"/>
    <mergeCell ref="A70:B70"/>
    <mergeCell ref="A71:B71"/>
    <mergeCell ref="A57:B57"/>
    <mergeCell ref="A58:B58"/>
    <mergeCell ref="A59:B59"/>
    <mergeCell ref="A60:B60"/>
    <mergeCell ref="A61:B61"/>
    <mergeCell ref="A62:B62"/>
    <mergeCell ref="I69:J69"/>
    <mergeCell ref="I70:J70"/>
    <mergeCell ref="I71:J71"/>
    <mergeCell ref="K39:L39"/>
    <mergeCell ref="K40:L40"/>
    <mergeCell ref="O61:P61"/>
    <mergeCell ref="O62:P62"/>
    <mergeCell ref="O63:P63"/>
    <mergeCell ref="O64:P64"/>
    <mergeCell ref="G69:H69"/>
    <mergeCell ref="G70:H70"/>
    <mergeCell ref="G71:H71"/>
    <mergeCell ref="M63:N63"/>
    <mergeCell ref="M44:N44"/>
    <mergeCell ref="O51:P51"/>
    <mergeCell ref="O52:P52"/>
    <mergeCell ref="O53:P53"/>
    <mergeCell ref="O54:P54"/>
    <mergeCell ref="O55:P55"/>
    <mergeCell ref="O56:P56"/>
    <mergeCell ref="O57:P57"/>
    <mergeCell ref="Q29:R29"/>
    <mergeCell ref="A22:B22"/>
    <mergeCell ref="A23:B23"/>
    <mergeCell ref="A24:B24"/>
    <mergeCell ref="A25:B25"/>
    <mergeCell ref="A26:B26"/>
    <mergeCell ref="A27:B27"/>
    <mergeCell ref="A28:B28"/>
    <mergeCell ref="A29:B29"/>
    <mergeCell ref="G51:H51"/>
    <mergeCell ref="G52:H52"/>
    <mergeCell ref="G53:H53"/>
    <mergeCell ref="G42:H42"/>
    <mergeCell ref="G43:H43"/>
    <mergeCell ref="G44:H44"/>
    <mergeCell ref="G45:H45"/>
    <mergeCell ref="G46:H46"/>
    <mergeCell ref="G47:H47"/>
    <mergeCell ref="A48:B48"/>
    <mergeCell ref="A49:B49"/>
    <mergeCell ref="A50:B50"/>
    <mergeCell ref="A51:B51"/>
    <mergeCell ref="A44:B44"/>
    <mergeCell ref="A45:B45"/>
    <mergeCell ref="A46:B46"/>
    <mergeCell ref="A47:B47"/>
    <mergeCell ref="C39:E39"/>
    <mergeCell ref="C40:E40"/>
    <mergeCell ref="C41:E41"/>
    <mergeCell ref="C42:E42"/>
    <mergeCell ref="C43:E43"/>
    <mergeCell ref="C44:E44"/>
    <mergeCell ref="U195:V195"/>
    <mergeCell ref="Q14:R14"/>
    <mergeCell ref="S14:T14"/>
    <mergeCell ref="BL8:BL9"/>
    <mergeCell ref="S17:T17"/>
    <mergeCell ref="Q16:R16"/>
    <mergeCell ref="S16:T16"/>
    <mergeCell ref="Q87:R87"/>
    <mergeCell ref="S87:T87"/>
    <mergeCell ref="Q19:R19"/>
    <mergeCell ref="S19:T19"/>
    <mergeCell ref="AG8:AG9"/>
    <mergeCell ref="AH8:AH9"/>
    <mergeCell ref="S20:T20"/>
    <mergeCell ref="S22:T22"/>
    <mergeCell ref="S23:T23"/>
    <mergeCell ref="S24:T24"/>
    <mergeCell ref="S25:T25"/>
    <mergeCell ref="S26:T26"/>
    <mergeCell ref="Q20:R20"/>
    <mergeCell ref="Q22:R22"/>
    <mergeCell ref="Q23:R23"/>
    <mergeCell ref="Q24:R24"/>
    <mergeCell ref="Q25:R25"/>
    <mergeCell ref="Q28:R28"/>
    <mergeCell ref="Q54:R54"/>
    <mergeCell ref="Q36:R36"/>
    <mergeCell ref="Q37:R37"/>
    <mergeCell ref="Q38:R38"/>
    <mergeCell ref="Q39:R39"/>
    <mergeCell ref="Q40:R40"/>
    <mergeCell ref="Q41:R41"/>
    <mergeCell ref="U208:V208"/>
    <mergeCell ref="U213:V213"/>
    <mergeCell ref="Q173:R173"/>
    <mergeCell ref="Q172:R172"/>
    <mergeCell ref="Q169:R169"/>
    <mergeCell ref="Q63:R63"/>
    <mergeCell ref="Q64:R64"/>
    <mergeCell ref="Q65:R65"/>
    <mergeCell ref="Q66:R66"/>
    <mergeCell ref="S132:T132"/>
    <mergeCell ref="K132:L132"/>
    <mergeCell ref="O132:P132"/>
    <mergeCell ref="A119:B119"/>
    <mergeCell ref="C119:E119"/>
    <mergeCell ref="S130:T130"/>
    <mergeCell ref="A65:B65"/>
    <mergeCell ref="A77:B77"/>
    <mergeCell ref="A78:B78"/>
    <mergeCell ref="A79:B79"/>
    <mergeCell ref="A80:B80"/>
    <mergeCell ref="A81:B81"/>
    <mergeCell ref="S141:T141"/>
    <mergeCell ref="S142:T143"/>
    <mergeCell ref="U141:V141"/>
    <mergeCell ref="C211:J211"/>
    <mergeCell ref="A75:B75"/>
    <mergeCell ref="A76:B76"/>
    <mergeCell ref="A63:B63"/>
    <mergeCell ref="A64:B64"/>
    <mergeCell ref="A82:B82"/>
    <mergeCell ref="A83:B83"/>
    <mergeCell ref="A66:B66"/>
    <mergeCell ref="S213:T213"/>
    <mergeCell ref="Q216:V217"/>
    <mergeCell ref="S186:V193"/>
    <mergeCell ref="Q206:V207"/>
    <mergeCell ref="Q210:V211"/>
    <mergeCell ref="Q152:V153"/>
    <mergeCell ref="Q144:V145"/>
    <mergeCell ref="Q170:V171"/>
    <mergeCell ref="Q174:V175"/>
    <mergeCell ref="Q224:V225"/>
    <mergeCell ref="Q228:V229"/>
    <mergeCell ref="Q198:V199"/>
    <mergeCell ref="S162:V163"/>
    <mergeCell ref="Q218:R219"/>
    <mergeCell ref="S218:T219"/>
    <mergeCell ref="U218:V219"/>
    <mergeCell ref="Q182:R183"/>
    <mergeCell ref="U173:V173"/>
    <mergeCell ref="S146:T147"/>
    <mergeCell ref="S227:T227"/>
    <mergeCell ref="U227:V227"/>
    <mergeCell ref="S226:T226"/>
    <mergeCell ref="U226:V226"/>
    <mergeCell ref="S221:T221"/>
    <mergeCell ref="U221:V221"/>
    <mergeCell ref="S222:T222"/>
    <mergeCell ref="U222:V222"/>
    <mergeCell ref="S223:T223"/>
    <mergeCell ref="U223:V223"/>
    <mergeCell ref="U169:V169"/>
    <mergeCell ref="Q222:R222"/>
    <mergeCell ref="Q223:R223"/>
    <mergeCell ref="CD8:CD9"/>
    <mergeCell ref="S214:T215"/>
    <mergeCell ref="U214:V215"/>
    <mergeCell ref="S177:T177"/>
    <mergeCell ref="U177:V177"/>
    <mergeCell ref="U160:V161"/>
    <mergeCell ref="S169:T169"/>
    <mergeCell ref="AT8:AT9"/>
    <mergeCell ref="U167:V167"/>
    <mergeCell ref="S168:T168"/>
    <mergeCell ref="U168:V168"/>
    <mergeCell ref="U139:Z139"/>
    <mergeCell ref="U15:Z15"/>
    <mergeCell ref="U16:Z16"/>
    <mergeCell ref="U17:Z17"/>
    <mergeCell ref="U19:Z19"/>
    <mergeCell ref="U87:Z87"/>
    <mergeCell ref="U88:Z88"/>
    <mergeCell ref="U117:Z117"/>
    <mergeCell ref="S117:T117"/>
    <mergeCell ref="S27:T27"/>
    <mergeCell ref="S28:T28"/>
    <mergeCell ref="S29:T29"/>
    <mergeCell ref="S52:T52"/>
    <mergeCell ref="S53:T53"/>
    <mergeCell ref="S54:T54"/>
    <mergeCell ref="S55:T55"/>
    <mergeCell ref="S56:T56"/>
    <mergeCell ref="S39:T39"/>
    <mergeCell ref="S40:T40"/>
    <mergeCell ref="S41:T41"/>
    <mergeCell ref="S42:T42"/>
    <mergeCell ref="DN8:DN9"/>
    <mergeCell ref="DC8:DC9"/>
    <mergeCell ref="DD8:DD9"/>
    <mergeCell ref="DE8:DE9"/>
    <mergeCell ref="DF8:DF9"/>
    <mergeCell ref="DG8:DG9"/>
    <mergeCell ref="DH8:DH9"/>
    <mergeCell ref="CT8:CT9"/>
    <mergeCell ref="CU8:CU9"/>
    <mergeCell ref="CV8:CV9"/>
    <mergeCell ref="DI8:DI9"/>
    <mergeCell ref="DJ8:DJ9"/>
    <mergeCell ref="DK8:DK9"/>
    <mergeCell ref="DL8:DL9"/>
    <mergeCell ref="DM8:DM9"/>
    <mergeCell ref="CW6:DB7"/>
    <mergeCell ref="DC6:DF7"/>
    <mergeCell ref="DG6:DJ7"/>
    <mergeCell ref="CY8:CY9"/>
    <mergeCell ref="CZ8:CZ9"/>
    <mergeCell ref="DA8:DA9"/>
    <mergeCell ref="DB8:DB9"/>
    <mergeCell ref="CW8:CW9"/>
    <mergeCell ref="CX8:CX9"/>
    <mergeCell ref="CT6:CV7"/>
    <mergeCell ref="DK6:DN7"/>
    <mergeCell ref="AO6:AT7"/>
    <mergeCell ref="AO8:AO9"/>
    <mergeCell ref="AP8:AP9"/>
    <mergeCell ref="AQ8:AQ9"/>
    <mergeCell ref="AR8:AR9"/>
    <mergeCell ref="AS8:AS9"/>
    <mergeCell ref="CS8:CS9"/>
    <mergeCell ref="CN8:CN9"/>
    <mergeCell ref="CO8:CO9"/>
    <mergeCell ref="CP8:CP9"/>
    <mergeCell ref="CQ8:CQ9"/>
    <mergeCell ref="CR8:CR9"/>
    <mergeCell ref="CE8:CE9"/>
    <mergeCell ref="CF8:CF9"/>
    <mergeCell ref="BG6:BL7"/>
    <mergeCell ref="BH8:BH9"/>
    <mergeCell ref="BI8:BI9"/>
    <mergeCell ref="CG8:CG9"/>
    <mergeCell ref="BY8:BY9"/>
    <mergeCell ref="BZ8:BZ9"/>
    <mergeCell ref="CA8:CA9"/>
    <mergeCell ref="BY6:CD7"/>
    <mergeCell ref="CE6:CG7"/>
    <mergeCell ref="CH6:CM7"/>
    <mergeCell ref="CJ8:CJ9"/>
    <mergeCell ref="CK8:CK9"/>
    <mergeCell ref="CL8:CL9"/>
    <mergeCell ref="CM8:CM9"/>
    <mergeCell ref="CH8:CH9"/>
    <mergeCell ref="CI8:CI9"/>
    <mergeCell ref="CN6:CS7"/>
    <mergeCell ref="CC8:CC9"/>
    <mergeCell ref="CB8:CB9"/>
    <mergeCell ref="S31:T31"/>
    <mergeCell ref="S32:T32"/>
    <mergeCell ref="S33:T33"/>
    <mergeCell ref="S34:T34"/>
    <mergeCell ref="S35:T35"/>
    <mergeCell ref="S36:T36"/>
    <mergeCell ref="S37:T37"/>
    <mergeCell ref="S38:T38"/>
    <mergeCell ref="U41:Z41"/>
    <mergeCell ref="U38:Z38"/>
    <mergeCell ref="S15:T15"/>
    <mergeCell ref="U39:Z39"/>
    <mergeCell ref="U40:Z40"/>
    <mergeCell ref="BE8:BE9"/>
    <mergeCell ref="BF8:BF9"/>
    <mergeCell ref="U20:Z20"/>
    <mergeCell ref="U22:Z22"/>
    <mergeCell ref="U23:Z23"/>
    <mergeCell ref="U24:Z24"/>
    <mergeCell ref="U25:Z25"/>
    <mergeCell ref="U26:Z26"/>
    <mergeCell ref="U27:Z27"/>
    <mergeCell ref="U14:Z14"/>
    <mergeCell ref="S18:T18"/>
    <mergeCell ref="U28:Z28"/>
    <mergeCell ref="U29:Z29"/>
    <mergeCell ref="U30:Z30"/>
    <mergeCell ref="U31:Z31"/>
    <mergeCell ref="U32:Z32"/>
    <mergeCell ref="U33:Z33"/>
    <mergeCell ref="U34:Z34"/>
    <mergeCell ref="BO8:BO9"/>
    <mergeCell ref="BP8:BP9"/>
    <mergeCell ref="S133:T133"/>
    <mergeCell ref="BS8:BS9"/>
    <mergeCell ref="BT8:BT9"/>
    <mergeCell ref="BM8:BM9"/>
    <mergeCell ref="BJ8:BJ9"/>
    <mergeCell ref="BK8:BK9"/>
    <mergeCell ref="BB8:BB9"/>
    <mergeCell ref="BC8:BC9"/>
    <mergeCell ref="BN8:BN9"/>
    <mergeCell ref="S45:T45"/>
    <mergeCell ref="U204:V204"/>
    <mergeCell ref="U196:V197"/>
    <mergeCell ref="BM6:BP7"/>
    <mergeCell ref="BQ6:BT7"/>
    <mergeCell ref="AU6:AZ7"/>
    <mergeCell ref="BG8:BG9"/>
    <mergeCell ref="BQ8:BQ9"/>
    <mergeCell ref="BR8:BR9"/>
    <mergeCell ref="S138:T138"/>
    <mergeCell ref="S139:T139"/>
    <mergeCell ref="S178:V183"/>
    <mergeCell ref="S185:T185"/>
    <mergeCell ref="U164:V165"/>
    <mergeCell ref="S200:T201"/>
    <mergeCell ref="U200:V201"/>
    <mergeCell ref="S203:T203"/>
    <mergeCell ref="U203:V203"/>
    <mergeCell ref="S204:T204"/>
    <mergeCell ref="U185:V185"/>
    <mergeCell ref="BA8:BA9"/>
    <mergeCell ref="BU6:BX7"/>
    <mergeCell ref="BU8:BU9"/>
    <mergeCell ref="BV8:BV9"/>
    <mergeCell ref="BW8:BW9"/>
    <mergeCell ref="BX8:BX9"/>
    <mergeCell ref="U42:Z42"/>
    <mergeCell ref="U149:V149"/>
    <mergeCell ref="Q155:R155"/>
    <mergeCell ref="O146:P147"/>
    <mergeCell ref="Q146:R147"/>
    <mergeCell ref="U118:Z118"/>
    <mergeCell ref="U119:Z119"/>
    <mergeCell ref="U130:Z130"/>
    <mergeCell ref="U131:Z131"/>
    <mergeCell ref="U132:Z132"/>
    <mergeCell ref="U133:Z133"/>
    <mergeCell ref="U138:Z138"/>
    <mergeCell ref="BA6:BF7"/>
    <mergeCell ref="AU8:AU9"/>
    <mergeCell ref="AV8:AV9"/>
    <mergeCell ref="AW8:AW9"/>
    <mergeCell ref="AX8:AX9"/>
    <mergeCell ref="AY8:AY9"/>
    <mergeCell ref="BD8:BD9"/>
    <mergeCell ref="S46:T46"/>
    <mergeCell ref="S47:T47"/>
    <mergeCell ref="S30:T30"/>
    <mergeCell ref="Q151:R151"/>
    <mergeCell ref="O151:P151"/>
    <mergeCell ref="Q138:R138"/>
    <mergeCell ref="Q139:R139"/>
    <mergeCell ref="O117:P117"/>
    <mergeCell ref="AL6:AN7"/>
    <mergeCell ref="AI8:AI9"/>
    <mergeCell ref="U43:Z43"/>
    <mergeCell ref="Q88:R88"/>
    <mergeCell ref="AZ8:AZ9"/>
    <mergeCell ref="C232:J233"/>
    <mergeCell ref="C242:J242"/>
    <mergeCell ref="C243:J243"/>
    <mergeCell ref="S239:T239"/>
    <mergeCell ref="U239:V239"/>
    <mergeCell ref="C240:J240"/>
    <mergeCell ref="C241:J241"/>
    <mergeCell ref="S231:T231"/>
    <mergeCell ref="U231:V231"/>
    <mergeCell ref="K232:L233"/>
    <mergeCell ref="M232:N233"/>
    <mergeCell ref="O232:P233"/>
    <mergeCell ref="Q232:R233"/>
    <mergeCell ref="S232:V237"/>
    <mergeCell ref="K234:L235"/>
    <mergeCell ref="Q226:R226"/>
    <mergeCell ref="S240:V247"/>
    <mergeCell ref="K239:L239"/>
    <mergeCell ref="M239:N239"/>
    <mergeCell ref="O239:P239"/>
    <mergeCell ref="Q239:R239"/>
    <mergeCell ref="K236:L237"/>
    <mergeCell ref="O226:P226"/>
    <mergeCell ref="U209:V209"/>
    <mergeCell ref="U205:V205"/>
    <mergeCell ref="Q200:R201"/>
    <mergeCell ref="U35:Z35"/>
    <mergeCell ref="U142:V143"/>
    <mergeCell ref="U146:V147"/>
    <mergeCell ref="U159:V159"/>
    <mergeCell ref="K130:L130"/>
    <mergeCell ref="M130:N130"/>
    <mergeCell ref="O130:P130"/>
    <mergeCell ref="M88:N88"/>
    <mergeCell ref="K133:L133"/>
    <mergeCell ref="M133:N133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U150:V150"/>
    <mergeCell ref="K155:L155"/>
    <mergeCell ref="M155:N155"/>
    <mergeCell ref="O155:P155"/>
    <mergeCell ref="U155:V155"/>
    <mergeCell ref="K156:L156"/>
    <mergeCell ref="M156:N156"/>
    <mergeCell ref="K153:L153"/>
    <mergeCell ref="U154:V154"/>
    <mergeCell ref="K151:L151"/>
    <mergeCell ref="Q117:R117"/>
    <mergeCell ref="Q78:R78"/>
    <mergeCell ref="A195:A211"/>
    <mergeCell ref="S195:T195"/>
    <mergeCell ref="S205:T205"/>
    <mergeCell ref="K198:L199"/>
    <mergeCell ref="M198:N199"/>
    <mergeCell ref="O198:P199"/>
    <mergeCell ref="K211:L211"/>
    <mergeCell ref="M211:N211"/>
    <mergeCell ref="O211:P211"/>
    <mergeCell ref="B195:B211"/>
    <mergeCell ref="K210:L210"/>
    <mergeCell ref="M210:N210"/>
    <mergeCell ref="O210:P210"/>
    <mergeCell ref="C210:J210"/>
    <mergeCell ref="K209:L209"/>
    <mergeCell ref="K196:L197"/>
    <mergeCell ref="M196:N197"/>
    <mergeCell ref="O196:P197"/>
    <mergeCell ref="M209:N209"/>
    <mergeCell ref="O209:P209"/>
    <mergeCell ref="Q209:R209"/>
    <mergeCell ref="K203:L203"/>
    <mergeCell ref="Q196:R197"/>
    <mergeCell ref="O203:P203"/>
    <mergeCell ref="Q203:R203"/>
    <mergeCell ref="K200:L201"/>
    <mergeCell ref="M200:N201"/>
    <mergeCell ref="O200:P201"/>
    <mergeCell ref="S209:T209"/>
    <mergeCell ref="S196:T197"/>
    <mergeCell ref="S208:T208"/>
    <mergeCell ref="A177:A193"/>
    <mergeCell ref="B178:J179"/>
    <mergeCell ref="B187:J187"/>
    <mergeCell ref="B188:J188"/>
    <mergeCell ref="S154:T154"/>
    <mergeCell ref="S155:T155"/>
    <mergeCell ref="S159:T159"/>
    <mergeCell ref="S149:T149"/>
    <mergeCell ref="S150:T150"/>
    <mergeCell ref="B192:J192"/>
    <mergeCell ref="K192:L192"/>
    <mergeCell ref="M192:N192"/>
    <mergeCell ref="O192:P192"/>
    <mergeCell ref="Q192:R192"/>
    <mergeCell ref="B190:J190"/>
    <mergeCell ref="K190:L190"/>
    <mergeCell ref="S134:T134"/>
    <mergeCell ref="A135:B135"/>
    <mergeCell ref="C135:E135"/>
    <mergeCell ref="G135:H135"/>
    <mergeCell ref="S172:T172"/>
    <mergeCell ref="B170:J170"/>
    <mergeCell ref="B171:J171"/>
    <mergeCell ref="S167:T167"/>
    <mergeCell ref="A138:B138"/>
    <mergeCell ref="K171:L171"/>
    <mergeCell ref="M171:N171"/>
    <mergeCell ref="O171:P171"/>
    <mergeCell ref="K170:L170"/>
    <mergeCell ref="M170:N170"/>
    <mergeCell ref="O170:P170"/>
    <mergeCell ref="M136:N136"/>
    <mergeCell ref="A159:A175"/>
    <mergeCell ref="A141:A157"/>
    <mergeCell ref="I131:J131"/>
    <mergeCell ref="K131:L131"/>
    <mergeCell ref="M131:N131"/>
    <mergeCell ref="O131:P131"/>
    <mergeCell ref="S160:T161"/>
    <mergeCell ref="B169:J169"/>
    <mergeCell ref="Q162:R163"/>
    <mergeCell ref="K164:L165"/>
    <mergeCell ref="S164:T165"/>
    <mergeCell ref="S151:T151"/>
    <mergeCell ref="I133:J133"/>
    <mergeCell ref="S173:T173"/>
    <mergeCell ref="I135:J135"/>
    <mergeCell ref="K135:L135"/>
    <mergeCell ref="B174:J174"/>
    <mergeCell ref="B173:J173"/>
    <mergeCell ref="B172:J172"/>
    <mergeCell ref="K175:L175"/>
    <mergeCell ref="M175:N175"/>
    <mergeCell ref="O175:P175"/>
    <mergeCell ref="Q154:R154"/>
    <mergeCell ref="Q168:R168"/>
    <mergeCell ref="Q167:R167"/>
    <mergeCell ref="Q164:R165"/>
    <mergeCell ref="Q159:R159"/>
    <mergeCell ref="Q160:R161"/>
    <mergeCell ref="G138:H138"/>
    <mergeCell ref="G139:H139"/>
    <mergeCell ref="Q156:V157"/>
    <mergeCell ref="U151:V151"/>
    <mergeCell ref="B164:J165"/>
    <mergeCell ref="K168:L168"/>
    <mergeCell ref="M168:N168"/>
    <mergeCell ref="C208:J208"/>
    <mergeCell ref="C206:J206"/>
    <mergeCell ref="K206:L206"/>
    <mergeCell ref="M206:N206"/>
    <mergeCell ref="O206:P206"/>
    <mergeCell ref="K205:L205"/>
    <mergeCell ref="M205:N205"/>
    <mergeCell ref="O205:P205"/>
    <mergeCell ref="Q205:R205"/>
    <mergeCell ref="C204:J204"/>
    <mergeCell ref="C205:J205"/>
    <mergeCell ref="K204:L204"/>
    <mergeCell ref="M204:N204"/>
    <mergeCell ref="M190:N190"/>
    <mergeCell ref="K172:L172"/>
    <mergeCell ref="M172:N172"/>
    <mergeCell ref="O172:P172"/>
    <mergeCell ref="Q185:R185"/>
    <mergeCell ref="K182:L183"/>
    <mergeCell ref="M182:N183"/>
    <mergeCell ref="O182:P183"/>
    <mergeCell ref="M180:N181"/>
    <mergeCell ref="O180:P181"/>
    <mergeCell ref="Q180:R181"/>
    <mergeCell ref="O177:P177"/>
    <mergeCell ref="Q177:R177"/>
    <mergeCell ref="O174:P174"/>
    <mergeCell ref="B175:J175"/>
    <mergeCell ref="B168:J168"/>
    <mergeCell ref="Q214:R215"/>
    <mergeCell ref="O204:P204"/>
    <mergeCell ref="Q204:R204"/>
    <mergeCell ref="M203:N203"/>
    <mergeCell ref="K186:L186"/>
    <mergeCell ref="K213:L213"/>
    <mergeCell ref="M213:N213"/>
    <mergeCell ref="O213:P213"/>
    <mergeCell ref="B193:J193"/>
    <mergeCell ref="Q208:R208"/>
    <mergeCell ref="Q213:R213"/>
    <mergeCell ref="K214:L215"/>
    <mergeCell ref="B186:J186"/>
    <mergeCell ref="B213:B229"/>
    <mergeCell ref="C218:J219"/>
    <mergeCell ref="C222:J222"/>
    <mergeCell ref="C223:J223"/>
    <mergeCell ref="C224:J224"/>
    <mergeCell ref="C225:J225"/>
    <mergeCell ref="C226:J226"/>
    <mergeCell ref="C227:J227"/>
    <mergeCell ref="C228:J228"/>
    <mergeCell ref="O229:P229"/>
    <mergeCell ref="K216:L217"/>
    <mergeCell ref="C229:J229"/>
    <mergeCell ref="K225:L225"/>
    <mergeCell ref="M225:N225"/>
    <mergeCell ref="O225:P225"/>
    <mergeCell ref="K224:L224"/>
    <mergeCell ref="M224:N224"/>
    <mergeCell ref="O224:P224"/>
    <mergeCell ref="Q221:R221"/>
    <mergeCell ref="Q190:R190"/>
    <mergeCell ref="K187:L187"/>
    <mergeCell ref="M187:N187"/>
    <mergeCell ref="O187:P187"/>
    <mergeCell ref="Q187:R187"/>
    <mergeCell ref="K154:L154"/>
    <mergeCell ref="K160:L161"/>
    <mergeCell ref="M160:N161"/>
    <mergeCell ref="K188:L188"/>
    <mergeCell ref="M188:N188"/>
    <mergeCell ref="O188:P188"/>
    <mergeCell ref="M186:N186"/>
    <mergeCell ref="K185:L185"/>
    <mergeCell ref="M185:N185"/>
    <mergeCell ref="O185:P185"/>
    <mergeCell ref="K178:L179"/>
    <mergeCell ref="M178:N179"/>
    <mergeCell ref="O178:P179"/>
    <mergeCell ref="K177:L177"/>
    <mergeCell ref="M177:N177"/>
    <mergeCell ref="Q178:R179"/>
    <mergeCell ref="O156:P156"/>
    <mergeCell ref="O154:P154"/>
    <mergeCell ref="M151:N151"/>
    <mergeCell ref="Q189:R189"/>
    <mergeCell ref="Q188:R188"/>
    <mergeCell ref="O186:P186"/>
    <mergeCell ref="Q186:R186"/>
    <mergeCell ref="K173:L173"/>
    <mergeCell ref="K174:L174"/>
    <mergeCell ref="M174:N174"/>
    <mergeCell ref="M173:N173"/>
    <mergeCell ref="O173:P173"/>
    <mergeCell ref="K247:L247"/>
    <mergeCell ref="M247:N247"/>
    <mergeCell ref="O247:P247"/>
    <mergeCell ref="Q247:R247"/>
    <mergeCell ref="K246:L246"/>
    <mergeCell ref="M246:N246"/>
    <mergeCell ref="O246:P246"/>
    <mergeCell ref="Q246:R246"/>
    <mergeCell ref="M240:N240"/>
    <mergeCell ref="O240:P240"/>
    <mergeCell ref="Q240:R240"/>
    <mergeCell ref="O242:P242"/>
    <mergeCell ref="Q242:R242"/>
    <mergeCell ref="K241:L241"/>
    <mergeCell ref="M241:N241"/>
    <mergeCell ref="O241:P241"/>
    <mergeCell ref="Q241:R241"/>
    <mergeCell ref="K240:L240"/>
    <mergeCell ref="M223:N223"/>
    <mergeCell ref="O223:P223"/>
    <mergeCell ref="K222:L222"/>
    <mergeCell ref="M222:N222"/>
    <mergeCell ref="A213:A229"/>
    <mergeCell ref="K227:L227"/>
    <mergeCell ref="M227:N227"/>
    <mergeCell ref="O227:P227"/>
    <mergeCell ref="Q227:R227"/>
    <mergeCell ref="K226:L226"/>
    <mergeCell ref="M226:N226"/>
    <mergeCell ref="U172:V172"/>
    <mergeCell ref="K221:L221"/>
    <mergeCell ref="O191:P191"/>
    <mergeCell ref="Q191:R191"/>
    <mergeCell ref="B191:J191"/>
    <mergeCell ref="C200:J201"/>
    <mergeCell ref="K195:L195"/>
    <mergeCell ref="M195:N195"/>
    <mergeCell ref="O195:P195"/>
    <mergeCell ref="Q195:R195"/>
    <mergeCell ref="K193:L193"/>
    <mergeCell ref="M193:N193"/>
    <mergeCell ref="O193:P193"/>
    <mergeCell ref="Q193:R193"/>
    <mergeCell ref="K229:L229"/>
    <mergeCell ref="M229:N229"/>
    <mergeCell ref="K228:L228"/>
    <mergeCell ref="M228:N228"/>
    <mergeCell ref="O228:P228"/>
    <mergeCell ref="M221:N221"/>
    <mergeCell ref="B180:J181"/>
    <mergeCell ref="K180:L181"/>
    <mergeCell ref="K223:L223"/>
    <mergeCell ref="B182:J183"/>
    <mergeCell ref="M214:N215"/>
    <mergeCell ref="A231:A247"/>
    <mergeCell ref="K245:L245"/>
    <mergeCell ref="M245:N245"/>
    <mergeCell ref="O245:P245"/>
    <mergeCell ref="Q245:R245"/>
    <mergeCell ref="C245:J245"/>
    <mergeCell ref="K244:L244"/>
    <mergeCell ref="M244:N244"/>
    <mergeCell ref="O244:P244"/>
    <mergeCell ref="Q244:R244"/>
    <mergeCell ref="C244:J244"/>
    <mergeCell ref="K243:L243"/>
    <mergeCell ref="M243:N243"/>
    <mergeCell ref="O243:P243"/>
    <mergeCell ref="Q243:R243"/>
    <mergeCell ref="K242:L242"/>
    <mergeCell ref="M242:N242"/>
    <mergeCell ref="Q231:R231"/>
    <mergeCell ref="Q236:R237"/>
    <mergeCell ref="C236:J237"/>
    <mergeCell ref="M234:N235"/>
    <mergeCell ref="O234:P235"/>
    <mergeCell ref="Q234:R235"/>
    <mergeCell ref="C234:J235"/>
    <mergeCell ref="K231:L231"/>
    <mergeCell ref="M231:N231"/>
    <mergeCell ref="O231:P231"/>
    <mergeCell ref="C246:J246"/>
    <mergeCell ref="C247:J247"/>
    <mergeCell ref="M236:N237"/>
    <mergeCell ref="O236:P237"/>
    <mergeCell ref="B231:B247"/>
    <mergeCell ref="O222:P222"/>
    <mergeCell ref="C209:J209"/>
    <mergeCell ref="K208:L208"/>
    <mergeCell ref="M208:N208"/>
    <mergeCell ref="O208:P208"/>
    <mergeCell ref="C207:J207"/>
    <mergeCell ref="K207:L207"/>
    <mergeCell ref="M207:N207"/>
    <mergeCell ref="O207:P207"/>
    <mergeCell ref="K191:L191"/>
    <mergeCell ref="M191:N191"/>
    <mergeCell ref="B189:J189"/>
    <mergeCell ref="K189:L189"/>
    <mergeCell ref="M189:N189"/>
    <mergeCell ref="O189:P189"/>
    <mergeCell ref="O216:P217"/>
    <mergeCell ref="K218:L219"/>
    <mergeCell ref="M218:N219"/>
    <mergeCell ref="O218:P219"/>
    <mergeCell ref="O214:P215"/>
    <mergeCell ref="O221:P221"/>
    <mergeCell ref="M216:N217"/>
    <mergeCell ref="O190:P190"/>
    <mergeCell ref="K152:L152"/>
    <mergeCell ref="M152:N152"/>
    <mergeCell ref="O152:P152"/>
    <mergeCell ref="M154:N154"/>
    <mergeCell ref="K169:L169"/>
    <mergeCell ref="M169:N169"/>
    <mergeCell ref="O169:P169"/>
    <mergeCell ref="B156:J156"/>
    <mergeCell ref="B155:J155"/>
    <mergeCell ref="B154:J154"/>
    <mergeCell ref="B153:J153"/>
    <mergeCell ref="K162:L163"/>
    <mergeCell ref="M162:N163"/>
    <mergeCell ref="O162:P163"/>
    <mergeCell ref="B157:J157"/>
    <mergeCell ref="K159:L159"/>
    <mergeCell ref="M159:N159"/>
    <mergeCell ref="O159:P159"/>
    <mergeCell ref="O160:P161"/>
    <mergeCell ref="M153:N153"/>
    <mergeCell ref="O153:P153"/>
    <mergeCell ref="B152:J152"/>
    <mergeCell ref="O168:P168"/>
    <mergeCell ref="K167:L167"/>
    <mergeCell ref="M167:N167"/>
    <mergeCell ref="O167:P167"/>
    <mergeCell ref="M164:N165"/>
    <mergeCell ref="O164:P165"/>
    <mergeCell ref="K157:L157"/>
    <mergeCell ref="M157:N157"/>
    <mergeCell ref="O157:P157"/>
    <mergeCell ref="B160:J160"/>
    <mergeCell ref="B146:J147"/>
    <mergeCell ref="Q150:R150"/>
    <mergeCell ref="Q149:R149"/>
    <mergeCell ref="K141:L141"/>
    <mergeCell ref="M141:N141"/>
    <mergeCell ref="O141:P141"/>
    <mergeCell ref="Q141:R141"/>
    <mergeCell ref="K142:L143"/>
    <mergeCell ref="M142:N143"/>
    <mergeCell ref="O142:P143"/>
    <mergeCell ref="Q142:R143"/>
    <mergeCell ref="K144:L145"/>
    <mergeCell ref="M144:N145"/>
    <mergeCell ref="O144:P145"/>
    <mergeCell ref="K146:L147"/>
    <mergeCell ref="M146:N147"/>
    <mergeCell ref="B150:J150"/>
    <mergeCell ref="B144:J144"/>
    <mergeCell ref="B145:J145"/>
    <mergeCell ref="B142:J142"/>
    <mergeCell ref="B143:J143"/>
    <mergeCell ref="B151:J151"/>
    <mergeCell ref="K119:L119"/>
    <mergeCell ref="M119:N119"/>
    <mergeCell ref="O119:P119"/>
    <mergeCell ref="Q119:R119"/>
    <mergeCell ref="S119:T119"/>
    <mergeCell ref="M118:N118"/>
    <mergeCell ref="O118:P118"/>
    <mergeCell ref="Q118:R118"/>
    <mergeCell ref="S118:T118"/>
    <mergeCell ref="K118:L118"/>
    <mergeCell ref="M149:N149"/>
    <mergeCell ref="O149:P149"/>
    <mergeCell ref="A139:B139"/>
    <mergeCell ref="A134:B134"/>
    <mergeCell ref="C134:E134"/>
    <mergeCell ref="G134:H134"/>
    <mergeCell ref="M150:N150"/>
    <mergeCell ref="O150:P150"/>
    <mergeCell ref="K149:L149"/>
    <mergeCell ref="M135:N135"/>
    <mergeCell ref="O135:P135"/>
    <mergeCell ref="Q135:R135"/>
    <mergeCell ref="S135:T135"/>
    <mergeCell ref="Q131:R131"/>
    <mergeCell ref="S131:T131"/>
    <mergeCell ref="I119:J119"/>
    <mergeCell ref="G130:H130"/>
    <mergeCell ref="A130:B130"/>
    <mergeCell ref="I118:J118"/>
    <mergeCell ref="C138:E138"/>
    <mergeCell ref="C139:E139"/>
    <mergeCell ref="K88:L88"/>
    <mergeCell ref="O87:P87"/>
    <mergeCell ref="K87:L87"/>
    <mergeCell ref="K19:L19"/>
    <mergeCell ref="K17:L1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O40:P40"/>
    <mergeCell ref="O41:P41"/>
    <mergeCell ref="O42:P42"/>
    <mergeCell ref="O43:P43"/>
    <mergeCell ref="O44:P44"/>
    <mergeCell ref="O45:P45"/>
    <mergeCell ref="O46:P46"/>
    <mergeCell ref="O47:P47"/>
    <mergeCell ref="Q26:R26"/>
    <mergeCell ref="Q27:R27"/>
    <mergeCell ref="M22:N22"/>
    <mergeCell ref="M23:N23"/>
    <mergeCell ref="Q42:R42"/>
    <mergeCell ref="Q55:R55"/>
    <mergeCell ref="Q56:R56"/>
    <mergeCell ref="Q57:R57"/>
    <mergeCell ref="O37:P37"/>
    <mergeCell ref="C17:E17"/>
    <mergeCell ref="I17:J17"/>
    <mergeCell ref="A16:B16"/>
    <mergeCell ref="A6:B9"/>
    <mergeCell ref="C6:E9"/>
    <mergeCell ref="F6:F9"/>
    <mergeCell ref="M10:N10"/>
    <mergeCell ref="O10:P10"/>
    <mergeCell ref="C16:E16"/>
    <mergeCell ref="I16:J16"/>
    <mergeCell ref="G16:H16"/>
    <mergeCell ref="G17:H17"/>
    <mergeCell ref="A12:B12"/>
    <mergeCell ref="C12:E12"/>
    <mergeCell ref="I12:J12"/>
    <mergeCell ref="I6:J9"/>
    <mergeCell ref="K6:P6"/>
    <mergeCell ref="C14:E14"/>
    <mergeCell ref="I14:J14"/>
    <mergeCell ref="G14:H14"/>
    <mergeCell ref="I13:J13"/>
    <mergeCell ref="G13:H13"/>
    <mergeCell ref="M14:N14"/>
    <mergeCell ref="O14:P14"/>
    <mergeCell ref="K14:L14"/>
    <mergeCell ref="O16:P16"/>
    <mergeCell ref="M17:N17"/>
    <mergeCell ref="O17:P17"/>
    <mergeCell ref="M16:N16"/>
    <mergeCell ref="K16:L16"/>
    <mergeCell ref="A15:B15"/>
    <mergeCell ref="C15:E15"/>
    <mergeCell ref="Q17:R17"/>
    <mergeCell ref="A2:E2"/>
    <mergeCell ref="F2:I2"/>
    <mergeCell ref="Q6:T7"/>
    <mergeCell ref="G10:H10"/>
    <mergeCell ref="AA6:AD6"/>
    <mergeCell ref="Q11:R11"/>
    <mergeCell ref="S11:T11"/>
    <mergeCell ref="AA7:AA9"/>
    <mergeCell ref="AB7:AB9"/>
    <mergeCell ref="AC7:AC9"/>
    <mergeCell ref="AD7:AD9"/>
    <mergeCell ref="A11:B11"/>
    <mergeCell ref="U10:Z10"/>
    <mergeCell ref="U11:Z11"/>
    <mergeCell ref="A10:B10"/>
    <mergeCell ref="C10:E10"/>
    <mergeCell ref="G11:H11"/>
    <mergeCell ref="I11:J11"/>
    <mergeCell ref="K11:L11"/>
    <mergeCell ref="M11:N11"/>
    <mergeCell ref="O11:P11"/>
    <mergeCell ref="C11:E11"/>
    <mergeCell ref="G6:H9"/>
    <mergeCell ref="S10:T10"/>
    <mergeCell ref="A14:B14"/>
    <mergeCell ref="K7:L9"/>
    <mergeCell ref="M7:N9"/>
    <mergeCell ref="O7:P9"/>
    <mergeCell ref="A13:B13"/>
    <mergeCell ref="C13:E13"/>
    <mergeCell ref="A17:B17"/>
    <mergeCell ref="A72:B72"/>
    <mergeCell ref="A73:B73"/>
    <mergeCell ref="A74:B74"/>
    <mergeCell ref="I42:J42"/>
    <mergeCell ref="G48:H48"/>
    <mergeCell ref="G49:H49"/>
    <mergeCell ref="Q12:R12"/>
    <mergeCell ref="S12:T12"/>
    <mergeCell ref="K12:L12"/>
    <mergeCell ref="G12:H12"/>
    <mergeCell ref="AL8:AL9"/>
    <mergeCell ref="AM8:AM9"/>
    <mergeCell ref="AN8:AN9"/>
    <mergeCell ref="I10:J10"/>
    <mergeCell ref="K10:L10"/>
    <mergeCell ref="Q8:R9"/>
    <mergeCell ref="S8:T9"/>
    <mergeCell ref="AF8:AF9"/>
    <mergeCell ref="K13:L13"/>
    <mergeCell ref="M13:N13"/>
    <mergeCell ref="O13:P13"/>
    <mergeCell ref="Q13:R13"/>
    <mergeCell ref="AK8:AK9"/>
    <mergeCell ref="AE6:AE9"/>
    <mergeCell ref="AF6:AK7"/>
    <mergeCell ref="AJ8:AJ9"/>
    <mergeCell ref="Q10:R10"/>
    <mergeCell ref="S13:T13"/>
    <mergeCell ref="U12:Z12"/>
    <mergeCell ref="U13:Z13"/>
    <mergeCell ref="M12:N12"/>
    <mergeCell ref="O12:P12"/>
    <mergeCell ref="A30:B30"/>
    <mergeCell ref="A31:B31"/>
    <mergeCell ref="A32:B32"/>
    <mergeCell ref="A33:B33"/>
    <mergeCell ref="G55:H55"/>
    <mergeCell ref="G56:H56"/>
    <mergeCell ref="G57:H57"/>
    <mergeCell ref="G58:H58"/>
    <mergeCell ref="G59:H59"/>
    <mergeCell ref="A52:B52"/>
    <mergeCell ref="A53:B53"/>
    <mergeCell ref="A54:B54"/>
    <mergeCell ref="A55:B55"/>
    <mergeCell ref="A56:B56"/>
    <mergeCell ref="C46:E46"/>
    <mergeCell ref="A34:B34"/>
    <mergeCell ref="A35:B35"/>
    <mergeCell ref="A36:B36"/>
    <mergeCell ref="A37:B37"/>
    <mergeCell ref="A38:B38"/>
    <mergeCell ref="C37:E37"/>
    <mergeCell ref="C38:E38"/>
    <mergeCell ref="C52:E52"/>
    <mergeCell ref="C53:E53"/>
    <mergeCell ref="C54:E54"/>
    <mergeCell ref="C55:E55"/>
    <mergeCell ref="C56:E56"/>
    <mergeCell ref="C57:E57"/>
    <mergeCell ref="C58:E58"/>
    <mergeCell ref="C59:E59"/>
    <mergeCell ref="C45:E45"/>
    <mergeCell ref="G54:H54"/>
    <mergeCell ref="O38:P38"/>
    <mergeCell ref="O39:P39"/>
    <mergeCell ref="K69:L69"/>
    <mergeCell ref="K70:L70"/>
    <mergeCell ref="M24:N24"/>
    <mergeCell ref="A117:B117"/>
    <mergeCell ref="C117:E117"/>
    <mergeCell ref="I117:J117"/>
    <mergeCell ref="A88:B88"/>
    <mergeCell ref="C88:E88"/>
    <mergeCell ref="I88:J88"/>
    <mergeCell ref="G88:H88"/>
    <mergeCell ref="G117:H117"/>
    <mergeCell ref="A87:B87"/>
    <mergeCell ref="C87:E87"/>
    <mergeCell ref="I87:J87"/>
    <mergeCell ref="K117:L117"/>
    <mergeCell ref="M117:N117"/>
    <mergeCell ref="C47:E47"/>
    <mergeCell ref="C48:E48"/>
    <mergeCell ref="C49:E49"/>
    <mergeCell ref="C50:E50"/>
    <mergeCell ref="C51:E51"/>
    <mergeCell ref="A39:B39"/>
    <mergeCell ref="A40:B40"/>
    <mergeCell ref="A41:B41"/>
    <mergeCell ref="A42:B42"/>
    <mergeCell ref="A43:B43"/>
    <mergeCell ref="K38:L38"/>
    <mergeCell ref="G87:H87"/>
    <mergeCell ref="K51:L51"/>
    <mergeCell ref="K52:L52"/>
    <mergeCell ref="K138:L138"/>
    <mergeCell ref="K139:L139"/>
    <mergeCell ref="O65:P65"/>
    <mergeCell ref="O66:P66"/>
    <mergeCell ref="O67:P67"/>
    <mergeCell ref="O68:P68"/>
    <mergeCell ref="O69:P69"/>
    <mergeCell ref="K53:L53"/>
    <mergeCell ref="K54:L54"/>
    <mergeCell ref="K55:L55"/>
    <mergeCell ref="K56:L56"/>
    <mergeCell ref="K46:L46"/>
    <mergeCell ref="K47:L47"/>
    <mergeCell ref="O75:P75"/>
    <mergeCell ref="O76:P76"/>
    <mergeCell ref="O20:P20"/>
    <mergeCell ref="O22:P22"/>
    <mergeCell ref="O23:P23"/>
    <mergeCell ref="O24:P24"/>
    <mergeCell ref="O25:P25"/>
    <mergeCell ref="O26:P26"/>
    <mergeCell ref="O27:P27"/>
    <mergeCell ref="O28:P28"/>
    <mergeCell ref="O29:P29"/>
    <mergeCell ref="O30:P30"/>
    <mergeCell ref="O31:P31"/>
    <mergeCell ref="O32:P32"/>
    <mergeCell ref="O33:P33"/>
    <mergeCell ref="O34:P34"/>
    <mergeCell ref="O35:P35"/>
    <mergeCell ref="O36:P36"/>
    <mergeCell ref="K20:L20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M43:N43"/>
    <mergeCell ref="K41:L41"/>
    <mergeCell ref="K42:L42"/>
    <mergeCell ref="K43:L43"/>
    <mergeCell ref="O82:P82"/>
    <mergeCell ref="O83:P83"/>
    <mergeCell ref="O84:P84"/>
    <mergeCell ref="O85:P85"/>
    <mergeCell ref="O86:P86"/>
    <mergeCell ref="O138:P138"/>
    <mergeCell ref="O139:P139"/>
    <mergeCell ref="M45:N45"/>
    <mergeCell ref="M46:N46"/>
    <mergeCell ref="M47:N47"/>
    <mergeCell ref="O88:P88"/>
    <mergeCell ref="O58:P58"/>
    <mergeCell ref="O59:P59"/>
    <mergeCell ref="O89:P89"/>
    <mergeCell ref="M65:N65"/>
    <mergeCell ref="M66:N66"/>
    <mergeCell ref="M103:N103"/>
    <mergeCell ref="O48:P48"/>
    <mergeCell ref="O49:P49"/>
    <mergeCell ref="O50:P50"/>
    <mergeCell ref="M80:N80"/>
    <mergeCell ref="O77:P77"/>
    <mergeCell ref="O78:P78"/>
    <mergeCell ref="O79:P79"/>
    <mergeCell ref="O80:P80"/>
    <mergeCell ref="O81:P81"/>
    <mergeCell ref="O70:P70"/>
    <mergeCell ref="O71:P71"/>
    <mergeCell ref="O72:P72"/>
    <mergeCell ref="O73:P73"/>
    <mergeCell ref="O74:P74"/>
    <mergeCell ref="M62:N62"/>
    <mergeCell ref="O60:P60"/>
    <mergeCell ref="K86:L86"/>
    <mergeCell ref="M25:N25"/>
    <mergeCell ref="M26:N26"/>
    <mergeCell ref="M27:N27"/>
    <mergeCell ref="M28:N28"/>
    <mergeCell ref="M29:N29"/>
    <mergeCell ref="M30:N30"/>
    <mergeCell ref="M31:N31"/>
    <mergeCell ref="M32:N32"/>
    <mergeCell ref="M33:N33"/>
    <mergeCell ref="M34:N34"/>
    <mergeCell ref="M35:N35"/>
    <mergeCell ref="M36:N36"/>
    <mergeCell ref="M37:N37"/>
    <mergeCell ref="M38:N38"/>
    <mergeCell ref="M39:N39"/>
    <mergeCell ref="M40:N40"/>
    <mergeCell ref="M41:N41"/>
    <mergeCell ref="M42:N42"/>
    <mergeCell ref="M48:N48"/>
    <mergeCell ref="M49:N49"/>
    <mergeCell ref="M50:N50"/>
    <mergeCell ref="M51:N51"/>
    <mergeCell ref="M52:N52"/>
    <mergeCell ref="M53:N53"/>
    <mergeCell ref="M54:N54"/>
    <mergeCell ref="M55:N55"/>
    <mergeCell ref="M56:N56"/>
    <mergeCell ref="M57:N57"/>
    <mergeCell ref="K48:L48"/>
    <mergeCell ref="K64:L64"/>
    <mergeCell ref="M64:N64"/>
    <mergeCell ref="M58:N58"/>
    <mergeCell ref="M59:N59"/>
    <mergeCell ref="M60:N60"/>
    <mergeCell ref="M61:N61"/>
    <mergeCell ref="K59:L59"/>
    <mergeCell ref="K60:L60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36:J36"/>
    <mergeCell ref="I37:J37"/>
    <mergeCell ref="I38:J38"/>
    <mergeCell ref="I39:J39"/>
    <mergeCell ref="I40:J40"/>
    <mergeCell ref="I56:J56"/>
    <mergeCell ref="I41:J41"/>
    <mergeCell ref="K44:L44"/>
    <mergeCell ref="K45:L45"/>
    <mergeCell ref="K61:L61"/>
    <mergeCell ref="K62:L62"/>
    <mergeCell ref="K63:L63"/>
    <mergeCell ref="I60:J60"/>
    <mergeCell ref="I61:J61"/>
    <mergeCell ref="G60:H60"/>
    <mergeCell ref="G61:H61"/>
    <mergeCell ref="G62:H62"/>
    <mergeCell ref="G63:H63"/>
    <mergeCell ref="G64:H64"/>
    <mergeCell ref="G65:H65"/>
    <mergeCell ref="I62:J62"/>
    <mergeCell ref="M79:N79"/>
    <mergeCell ref="M67:N67"/>
    <mergeCell ref="M68:N68"/>
    <mergeCell ref="M69:N69"/>
    <mergeCell ref="M70:N70"/>
    <mergeCell ref="M71:N71"/>
    <mergeCell ref="M72:N72"/>
    <mergeCell ref="M73:N73"/>
    <mergeCell ref="M74:N74"/>
    <mergeCell ref="M75:N75"/>
    <mergeCell ref="M76:N76"/>
    <mergeCell ref="M77:N77"/>
    <mergeCell ref="M78:N78"/>
    <mergeCell ref="K79:L79"/>
    <mergeCell ref="K57:L57"/>
    <mergeCell ref="K58:L58"/>
    <mergeCell ref="K65:L65"/>
    <mergeCell ref="I57:J57"/>
    <mergeCell ref="K76:L76"/>
    <mergeCell ref="K77:L77"/>
    <mergeCell ref="K78:L78"/>
    <mergeCell ref="K85:L85"/>
    <mergeCell ref="I72:J72"/>
    <mergeCell ref="I73:J73"/>
    <mergeCell ref="I74:J74"/>
    <mergeCell ref="G81:H81"/>
    <mergeCell ref="G82:H82"/>
    <mergeCell ref="G83:H83"/>
    <mergeCell ref="I67:J67"/>
    <mergeCell ref="I68:J68"/>
    <mergeCell ref="G50:H50"/>
    <mergeCell ref="G66:H66"/>
    <mergeCell ref="G67:H67"/>
    <mergeCell ref="G68:H68"/>
    <mergeCell ref="I45:J45"/>
    <mergeCell ref="I46:J46"/>
    <mergeCell ref="I47:J47"/>
    <mergeCell ref="I48:J48"/>
    <mergeCell ref="I49:J49"/>
    <mergeCell ref="I50:J50"/>
    <mergeCell ref="I51:J51"/>
    <mergeCell ref="I52:J52"/>
    <mergeCell ref="I53:J53"/>
    <mergeCell ref="I54:J54"/>
    <mergeCell ref="I55:J55"/>
    <mergeCell ref="K66:L66"/>
    <mergeCell ref="I58:J58"/>
    <mergeCell ref="I59:J59"/>
    <mergeCell ref="G76:H76"/>
    <mergeCell ref="G77:H77"/>
    <mergeCell ref="G73:H73"/>
    <mergeCell ref="G74:H74"/>
    <mergeCell ref="G75:H75"/>
    <mergeCell ref="I75:J75"/>
    <mergeCell ref="I76:J76"/>
    <mergeCell ref="I77:J77"/>
    <mergeCell ref="M20:N20"/>
    <mergeCell ref="A19:B19"/>
    <mergeCell ref="C19:E19"/>
    <mergeCell ref="I19:J19"/>
    <mergeCell ref="G19:H19"/>
    <mergeCell ref="I85:J85"/>
    <mergeCell ref="I64:J64"/>
    <mergeCell ref="I79:J79"/>
    <mergeCell ref="K81:L81"/>
    <mergeCell ref="K82:L82"/>
    <mergeCell ref="K83:L83"/>
    <mergeCell ref="K67:L67"/>
    <mergeCell ref="K68:L68"/>
    <mergeCell ref="I81:J81"/>
    <mergeCell ref="G79:H79"/>
    <mergeCell ref="G80:H80"/>
    <mergeCell ref="I65:J65"/>
    <mergeCell ref="I66:J66"/>
    <mergeCell ref="K80:L80"/>
    <mergeCell ref="K71:L71"/>
    <mergeCell ref="K72:L72"/>
    <mergeCell ref="K73:L73"/>
    <mergeCell ref="K74:L74"/>
    <mergeCell ref="K75:L75"/>
    <mergeCell ref="I15:J15"/>
    <mergeCell ref="A20:B20"/>
    <mergeCell ref="C80:E80"/>
    <mergeCell ref="C81:E81"/>
    <mergeCell ref="C82:E82"/>
    <mergeCell ref="C83:E83"/>
    <mergeCell ref="C84:E84"/>
    <mergeCell ref="I63:J63"/>
    <mergeCell ref="K49:L49"/>
    <mergeCell ref="K50:L50"/>
    <mergeCell ref="C74:E74"/>
    <mergeCell ref="C75:E75"/>
    <mergeCell ref="C76:E76"/>
    <mergeCell ref="C77:E77"/>
    <mergeCell ref="C78:E78"/>
    <mergeCell ref="C79:E79"/>
    <mergeCell ref="I82:J82"/>
    <mergeCell ref="I83:J83"/>
    <mergeCell ref="I84:J84"/>
    <mergeCell ref="C60:E60"/>
    <mergeCell ref="C61:E61"/>
    <mergeCell ref="C62:E62"/>
    <mergeCell ref="C69:E69"/>
    <mergeCell ref="C70:E70"/>
    <mergeCell ref="C71:E71"/>
    <mergeCell ref="C64:E64"/>
    <mergeCell ref="C65:E65"/>
    <mergeCell ref="C66:E66"/>
    <mergeCell ref="C67:E67"/>
    <mergeCell ref="C68:E68"/>
    <mergeCell ref="G78:H78"/>
    <mergeCell ref="G72:H72"/>
    <mergeCell ref="C85:E85"/>
    <mergeCell ref="C86:E86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73:E73"/>
    <mergeCell ref="C63:E63"/>
    <mergeCell ref="C72:E72"/>
    <mergeCell ref="DC5:DN5"/>
    <mergeCell ref="O19:P19"/>
    <mergeCell ref="M19:N19"/>
    <mergeCell ref="I86:J86"/>
    <mergeCell ref="I138:J138"/>
    <mergeCell ref="I139:J139"/>
    <mergeCell ref="M81:N81"/>
    <mergeCell ref="M82:N82"/>
    <mergeCell ref="M83:N83"/>
    <mergeCell ref="U18:Z18"/>
    <mergeCell ref="Q15:R15"/>
    <mergeCell ref="O15:P15"/>
    <mergeCell ref="M15:N15"/>
    <mergeCell ref="K15:L15"/>
    <mergeCell ref="I43:J43"/>
    <mergeCell ref="I44:J44"/>
    <mergeCell ref="I78:J78"/>
    <mergeCell ref="I80:J80"/>
    <mergeCell ref="M84:N84"/>
    <mergeCell ref="K84:L84"/>
    <mergeCell ref="M85:N85"/>
    <mergeCell ref="M86:N86"/>
    <mergeCell ref="M138:N138"/>
    <mergeCell ref="M139:N139"/>
    <mergeCell ref="I22:J22"/>
    <mergeCell ref="I23:J23"/>
    <mergeCell ref="I24:J24"/>
    <mergeCell ref="I21:J21"/>
    <mergeCell ref="K21:L21"/>
    <mergeCell ref="M21:N21"/>
    <mergeCell ref="O21:P21"/>
    <mergeCell ref="Q21:R21"/>
    <mergeCell ref="B161:J161"/>
    <mergeCell ref="B162:J162"/>
    <mergeCell ref="B163:J163"/>
    <mergeCell ref="C196:J196"/>
    <mergeCell ref="C197:J197"/>
    <mergeCell ref="C198:J198"/>
    <mergeCell ref="C199:J199"/>
    <mergeCell ref="C214:J214"/>
    <mergeCell ref="C215:J215"/>
    <mergeCell ref="C216:J216"/>
    <mergeCell ref="C217:J217"/>
    <mergeCell ref="AF5:AT5"/>
    <mergeCell ref="AU5:BL5"/>
    <mergeCell ref="BM5:BX5"/>
    <mergeCell ref="BY5:CM5"/>
    <mergeCell ref="CN5:DB5"/>
    <mergeCell ref="G15:H15"/>
    <mergeCell ref="A21:B21"/>
    <mergeCell ref="C21:E21"/>
    <mergeCell ref="G21:H21"/>
    <mergeCell ref="S21:T21"/>
    <mergeCell ref="U21:Z21"/>
    <mergeCell ref="A18:B18"/>
    <mergeCell ref="C18:E18"/>
    <mergeCell ref="G18:H18"/>
    <mergeCell ref="I18:J18"/>
    <mergeCell ref="K18:L18"/>
    <mergeCell ref="M18:N18"/>
    <mergeCell ref="O18:P18"/>
    <mergeCell ref="Q18:R18"/>
    <mergeCell ref="C20:E20"/>
    <mergeCell ref="I20:J20"/>
  </mergeCells>
  <phoneticPr fontId="1"/>
  <dataValidations count="5">
    <dataValidation type="list" allowBlank="1" showInputMessage="1" showErrorMessage="1" sqref="P21 P10:P19 O10:O139">
      <formula1>$DO$15:$EN$15</formula1>
    </dataValidation>
    <dataValidation type="list" allowBlank="1" showInputMessage="1" showErrorMessage="1" sqref="L18:L19 N18:N19 N21 R21 L21 R10:R19 K10:N17 Q10:Q139 K18:K139 M18:M139 R87:R139">
      <formula1>$DO$14:$DP$14</formula1>
    </dataValidation>
    <dataValidation type="list" allowBlank="1" showInputMessage="1" showErrorMessage="1" sqref="F10:F139">
      <formula1>$DO$10:$DT$10</formula1>
    </dataValidation>
    <dataValidation type="list" allowBlank="1" showInputMessage="1" showErrorMessage="1" sqref="G10:H139">
      <formula1>$DO$12:$DQ$12</formula1>
    </dataValidation>
    <dataValidation type="list" allowBlank="1" showInputMessage="1" showErrorMessage="1" sqref="J21 J10:J19 I10:I139">
      <formula1>$DO$13:$DP$13</formula1>
    </dataValidation>
  </dataValidations>
  <printOptions horizontalCentered="1"/>
  <pageMargins left="0.7" right="0.7" top="0.75" bottom="0.75" header="0.3" footer="0.3"/>
  <pageSetup paperSize="9" scale="69" orientation="portrait" r:id="rId1"/>
  <rowBreaks count="1" manualBreakCount="1">
    <brk id="139" max="2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9"/>
  <sheetViews>
    <sheetView topLeftCell="B45" workbookViewId="0">
      <selection activeCell="L51" sqref="L51:L54"/>
    </sheetView>
  </sheetViews>
  <sheetFormatPr defaultRowHeight="18.75"/>
  <cols>
    <col min="1" max="1" width="9" style="80"/>
    <col min="2" max="2" width="56.25" style="80" bestFit="1" customWidth="1"/>
    <col min="3" max="4" width="20.625" style="80" bestFit="1" customWidth="1"/>
    <col min="5" max="6" width="15.125" style="80" bestFit="1" customWidth="1"/>
    <col min="7" max="8" width="9" style="80"/>
    <col min="9" max="9" width="21.25" style="80" bestFit="1" customWidth="1"/>
    <col min="10" max="10" width="23.5" style="80" bestFit="1" customWidth="1"/>
    <col min="11" max="11" width="25.625" style="80" bestFit="1" customWidth="1"/>
    <col min="12" max="16384" width="9" style="80"/>
  </cols>
  <sheetData>
    <row r="2" spans="2:9">
      <c r="D2" s="80" t="s">
        <v>297</v>
      </c>
    </row>
    <row r="3" spans="2:9">
      <c r="B3" s="81" t="s">
        <v>323</v>
      </c>
      <c r="C3" s="1500" t="str">
        <f>C6&amp;C7</f>
        <v/>
      </c>
      <c r="D3" s="81" t="e">
        <f>$D$6&amp;D7</f>
        <v>#N/A</v>
      </c>
      <c r="F3" s="208" t="s">
        <v>571</v>
      </c>
      <c r="G3" s="209"/>
      <c r="H3" s="209"/>
      <c r="I3" s="210"/>
    </row>
    <row r="4" spans="2:9">
      <c r="B4" s="81" t="s">
        <v>324</v>
      </c>
      <c r="C4" s="1501"/>
      <c r="D4" s="81" t="e">
        <f>$D$6&amp;D8</f>
        <v>#N/A</v>
      </c>
      <c r="F4" s="211" t="s">
        <v>573</v>
      </c>
      <c r="G4" s="212"/>
      <c r="H4" s="212"/>
      <c r="I4" s="213">
        <f>'請求書（保育所）'!N72</f>
        <v>0</v>
      </c>
    </row>
    <row r="5" spans="2:9">
      <c r="B5" s="81" t="s">
        <v>322</v>
      </c>
      <c r="C5" s="1501"/>
      <c r="D5" s="81" t="e">
        <f>$D$6&amp;D9</f>
        <v>#N/A</v>
      </c>
      <c r="F5" s="211" t="s">
        <v>572</v>
      </c>
      <c r="G5" s="212"/>
      <c r="H5" s="212"/>
      <c r="I5" s="213" t="e">
        <f>LOOKUP(I4,C51:C68,B51:B69)</f>
        <v>#N/A</v>
      </c>
    </row>
    <row r="6" spans="2:9">
      <c r="B6" s="81" t="s">
        <v>298</v>
      </c>
      <c r="C6" s="1501"/>
      <c r="D6" s="82" t="s">
        <v>320</v>
      </c>
      <c r="F6" s="211" t="s">
        <v>573</v>
      </c>
      <c r="G6" s="212"/>
      <c r="H6" s="212"/>
      <c r="I6" s="214" t="e">
        <f>I7&amp;D7</f>
        <v>#N/A</v>
      </c>
    </row>
    <row r="7" spans="2:9">
      <c r="B7" s="81" t="s">
        <v>326</v>
      </c>
      <c r="C7" s="1501"/>
      <c r="D7" s="81" t="e">
        <f>7+4*D10+4*17*計算用!$D$13</f>
        <v>#N/A</v>
      </c>
      <c r="F7" s="215" t="s">
        <v>298</v>
      </c>
      <c r="G7" s="216"/>
      <c r="H7" s="216"/>
      <c r="I7" s="217" t="s">
        <v>574</v>
      </c>
    </row>
    <row r="8" spans="2:9">
      <c r="B8" s="81" t="s">
        <v>327</v>
      </c>
      <c r="C8" s="1501"/>
      <c r="D8" s="81" t="e">
        <f>7+4*D11+4*17*計算用!$D$13</f>
        <v>#N/A</v>
      </c>
    </row>
    <row r="9" spans="2:9">
      <c r="B9" s="81" t="s">
        <v>325</v>
      </c>
      <c r="C9" s="1502"/>
      <c r="D9" s="81" t="e">
        <f>7+4*D12+4*17*計算用!$D$13</f>
        <v>#N/A</v>
      </c>
    </row>
    <row r="10" spans="2:9">
      <c r="B10" s="81" t="s">
        <v>162</v>
      </c>
      <c r="C10" s="81">
        <f>'請求書（保育所）'!F59</f>
        <v>0</v>
      </c>
      <c r="D10" s="81" t="e">
        <f>LOOKUP(C10,C51:C68,B51:B68)</f>
        <v>#N/A</v>
      </c>
    </row>
    <row r="11" spans="2:9">
      <c r="B11" s="81" t="s">
        <v>163</v>
      </c>
      <c r="C11" s="81">
        <f>'請求書（保育所）'!F60</f>
        <v>0</v>
      </c>
      <c r="D11" s="81" t="e">
        <f>LOOKUP(C11,C51:C68,B51:B68)</f>
        <v>#N/A</v>
      </c>
    </row>
    <row r="12" spans="2:9">
      <c r="B12" s="81" t="s">
        <v>321</v>
      </c>
      <c r="C12" s="81">
        <f>'請求書（保育所）'!F61</f>
        <v>0</v>
      </c>
      <c r="D12" s="81" t="e">
        <f>LOOKUP(C12,C52:C68,B52:B68)</f>
        <v>#N/A</v>
      </c>
    </row>
    <row r="13" spans="2:9">
      <c r="B13" s="81" t="s">
        <v>2</v>
      </c>
      <c r="C13" s="81">
        <f>'請求書（保育所）'!F62</f>
        <v>0</v>
      </c>
      <c r="D13" s="81" t="e">
        <f>INDEX(B52:B59,MATCH(C13,D51:D58,0))</f>
        <v>#N/A</v>
      </c>
    </row>
    <row r="15" spans="2:9">
      <c r="B15" s="81" t="s">
        <v>330</v>
      </c>
      <c r="C15" s="83" t="s">
        <v>188</v>
      </c>
      <c r="D15" s="81">
        <v>2</v>
      </c>
    </row>
    <row r="16" spans="2:9">
      <c r="B16" s="81" t="s">
        <v>328</v>
      </c>
      <c r="C16" s="83" t="s">
        <v>188</v>
      </c>
      <c r="D16" s="81">
        <v>5</v>
      </c>
    </row>
    <row r="17" spans="2:4">
      <c r="B17" s="81" t="s">
        <v>329</v>
      </c>
      <c r="C17" s="83" t="s">
        <v>188</v>
      </c>
      <c r="D17" s="81">
        <v>8</v>
      </c>
    </row>
    <row r="18" spans="2:4">
      <c r="B18" s="1506" t="s">
        <v>353</v>
      </c>
      <c r="C18" s="84" t="s">
        <v>354</v>
      </c>
      <c r="D18" s="81">
        <v>12</v>
      </c>
    </row>
    <row r="19" spans="2:4">
      <c r="B19" s="1506"/>
      <c r="C19" s="84" t="s">
        <v>188</v>
      </c>
      <c r="D19" s="81">
        <v>13</v>
      </c>
    </row>
    <row r="20" spans="2:4">
      <c r="B20" s="1506" t="s">
        <v>592</v>
      </c>
      <c r="C20" s="84" t="s">
        <v>354</v>
      </c>
      <c r="D20" s="81">
        <v>15</v>
      </c>
    </row>
    <row r="21" spans="2:4">
      <c r="B21" s="1506"/>
      <c r="C21" s="84" t="s">
        <v>188</v>
      </c>
      <c r="D21" s="81">
        <v>17</v>
      </c>
    </row>
    <row r="22" spans="2:4">
      <c r="B22" s="1503" t="s">
        <v>331</v>
      </c>
      <c r="C22" s="83" t="s">
        <v>354</v>
      </c>
      <c r="D22" s="81">
        <v>20</v>
      </c>
    </row>
    <row r="23" spans="2:4">
      <c r="B23" s="1504"/>
      <c r="C23" s="83" t="s">
        <v>188</v>
      </c>
      <c r="D23" s="81">
        <v>22</v>
      </c>
    </row>
    <row r="24" spans="2:4">
      <c r="B24" s="1505"/>
      <c r="C24" s="83" t="s">
        <v>367</v>
      </c>
      <c r="D24" s="81">
        <f>IFERROR(INDEX(B52:B65,MATCH('請求書（保育所）'!K119,計算用!E51:E64,0)),0)</f>
        <v>0</v>
      </c>
    </row>
    <row r="25" spans="2:4">
      <c r="B25" s="1507" t="s">
        <v>332</v>
      </c>
      <c r="C25" s="83" t="s">
        <v>354</v>
      </c>
      <c r="D25" s="81">
        <v>27</v>
      </c>
    </row>
    <row r="26" spans="2:4">
      <c r="B26" s="1507"/>
      <c r="C26" s="83" t="s">
        <v>188</v>
      </c>
      <c r="D26" s="81">
        <v>30</v>
      </c>
    </row>
    <row r="27" spans="2:4">
      <c r="B27" s="1491" t="s">
        <v>333</v>
      </c>
      <c r="C27" s="84" t="s">
        <v>354</v>
      </c>
      <c r="D27" s="81">
        <v>32</v>
      </c>
    </row>
    <row r="28" spans="2:4">
      <c r="B28" s="1493"/>
      <c r="C28" s="91" t="s">
        <v>367</v>
      </c>
      <c r="D28" s="81">
        <f>IFERROR(INDEX(B52:B53,MATCH('請求書（保育所）'!K128,計算用!F51:F52,0)),0)</f>
        <v>0</v>
      </c>
    </row>
    <row r="29" spans="2:4">
      <c r="B29" s="1491" t="s">
        <v>193</v>
      </c>
      <c r="C29" s="84" t="s">
        <v>354</v>
      </c>
      <c r="D29" s="81">
        <v>36</v>
      </c>
    </row>
    <row r="30" spans="2:4">
      <c r="B30" s="1492"/>
      <c r="C30" s="91" t="s">
        <v>367</v>
      </c>
      <c r="D30" s="81">
        <f>IFERROR(INDEX(B52:B53,MATCH('請求書（保育所）'!K129,計算用!G51:G52,0)),0)</f>
        <v>0</v>
      </c>
    </row>
    <row r="31" spans="2:4">
      <c r="B31" s="1493"/>
      <c r="C31" s="91" t="s">
        <v>367</v>
      </c>
      <c r="D31" s="81">
        <f>IFERROR(INDEX(B52:B55,MATCH('請求書（保育所）'!K130,計算用!H51:H54,0)),0)</f>
        <v>0</v>
      </c>
    </row>
    <row r="32" spans="2:4">
      <c r="B32" s="1496" t="s">
        <v>334</v>
      </c>
      <c r="C32" s="83" t="s">
        <v>354</v>
      </c>
      <c r="D32" s="81">
        <v>39</v>
      </c>
    </row>
    <row r="33" spans="1:6">
      <c r="B33" s="1496"/>
      <c r="C33" s="83" t="s">
        <v>188</v>
      </c>
      <c r="D33" s="81">
        <v>41</v>
      </c>
    </row>
    <row r="34" spans="1:6">
      <c r="B34" s="85" t="s">
        <v>355</v>
      </c>
      <c r="C34" s="83" t="s">
        <v>300</v>
      </c>
      <c r="D34" s="81">
        <v>43</v>
      </c>
    </row>
    <row r="35" spans="1:6" ht="37.5">
      <c r="B35" s="85" t="s">
        <v>63</v>
      </c>
      <c r="C35" s="86" t="s">
        <v>365</v>
      </c>
      <c r="D35" s="81">
        <v>45</v>
      </c>
    </row>
    <row r="36" spans="1:6">
      <c r="B36" s="1497" t="s">
        <v>335</v>
      </c>
      <c r="C36" s="83" t="s">
        <v>354</v>
      </c>
      <c r="D36" s="81">
        <v>47</v>
      </c>
    </row>
    <row r="37" spans="1:6">
      <c r="B37" s="1497"/>
      <c r="C37" s="83" t="s">
        <v>188</v>
      </c>
      <c r="D37" s="81">
        <v>49</v>
      </c>
    </row>
    <row r="38" spans="1:6" ht="37.5">
      <c r="B38" s="1494" t="s">
        <v>198</v>
      </c>
      <c r="C38" s="86" t="s">
        <v>301</v>
      </c>
      <c r="D38" s="81">
        <v>51</v>
      </c>
    </row>
    <row r="39" spans="1:6">
      <c r="B39" s="1495"/>
      <c r="C39" s="91" t="s">
        <v>367</v>
      </c>
      <c r="D39" s="81">
        <f>IFERROR(INDEX(B52:B55,MATCH('請求書（保育所）'!$I$151,計算用!I51:I54,0)),0)</f>
        <v>0</v>
      </c>
    </row>
    <row r="40" spans="1:6">
      <c r="B40" s="81" t="s">
        <v>336</v>
      </c>
      <c r="C40" s="86" t="s">
        <v>585</v>
      </c>
      <c r="D40" s="81">
        <v>52</v>
      </c>
    </row>
    <row r="41" spans="1:6">
      <c r="B41" s="81" t="s">
        <v>302</v>
      </c>
      <c r="C41" s="81">
        <f>IFERROR('請求書（保育所）'!K194,"その他")</f>
        <v>0</v>
      </c>
      <c r="D41" s="81" t="str">
        <f>IFERROR(INDEX(B52:B56,MATCH(C41,J51:J55,0)),"4")</f>
        <v>4</v>
      </c>
    </row>
    <row r="42" spans="1:6">
      <c r="B42" s="81" t="s">
        <v>368</v>
      </c>
      <c r="C42" s="81">
        <f>IFERROR('請求書（保育所）'!I198,"0")</f>
        <v>0</v>
      </c>
      <c r="D42" s="81" t="str">
        <f>IFERROR(INDEX(B52:B54,MATCH(C42,K51:K53,0)),"0")</f>
        <v>0</v>
      </c>
    </row>
    <row r="43" spans="1:6">
      <c r="B43" s="1498" t="s">
        <v>460</v>
      </c>
      <c r="C43" s="127" t="s">
        <v>297</v>
      </c>
      <c r="D43" s="128" t="e">
        <f>C44&amp;D44</f>
        <v>#N/A</v>
      </c>
    </row>
    <row r="44" spans="1:6">
      <c r="B44" s="1499"/>
      <c r="C44" s="128" t="s">
        <v>461</v>
      </c>
      <c r="D44" s="127" t="e">
        <f>4+4*D10</f>
        <v>#N/A</v>
      </c>
    </row>
    <row r="45" spans="1:6">
      <c r="B45" s="1498" t="s">
        <v>462</v>
      </c>
      <c r="C45" s="127" t="s">
        <v>297</v>
      </c>
      <c r="D45" s="128" t="e">
        <f>C46&amp;D46</f>
        <v>#N/A</v>
      </c>
    </row>
    <row r="46" spans="1:6">
      <c r="B46" s="1499"/>
      <c r="C46" s="128" t="s">
        <v>461</v>
      </c>
      <c r="D46" s="127" t="e">
        <f>4+4*D11</f>
        <v>#N/A</v>
      </c>
    </row>
    <row r="48" spans="1:6">
      <c r="A48" s="87"/>
      <c r="B48" s="87"/>
      <c r="C48" s="87"/>
      <c r="D48" s="87"/>
      <c r="E48" s="87"/>
      <c r="F48" s="87"/>
    </row>
    <row r="49" spans="1:12">
      <c r="A49" s="87"/>
      <c r="B49" s="87"/>
      <c r="C49" s="87"/>
      <c r="D49" s="87"/>
      <c r="E49" s="87"/>
      <c r="F49" s="87"/>
    </row>
    <row r="50" spans="1:12">
      <c r="A50" s="87"/>
      <c r="B50" s="87" t="s">
        <v>303</v>
      </c>
      <c r="C50" s="87" t="s">
        <v>318</v>
      </c>
      <c r="D50" s="87" t="s">
        <v>304</v>
      </c>
      <c r="E50" s="87" t="s">
        <v>319</v>
      </c>
      <c r="F50" s="87" t="s">
        <v>166</v>
      </c>
      <c r="G50" s="1490" t="s">
        <v>148</v>
      </c>
      <c r="H50" s="1490"/>
      <c r="I50" s="89" t="s">
        <v>149</v>
      </c>
      <c r="J50" s="87" t="s">
        <v>305</v>
      </c>
      <c r="K50" s="87" t="s">
        <v>369</v>
      </c>
      <c r="L50" s="87" t="s">
        <v>306</v>
      </c>
    </row>
    <row r="51" spans="1:12">
      <c r="B51" s="80">
        <v>0</v>
      </c>
      <c r="C51" s="80">
        <v>10</v>
      </c>
      <c r="D51" s="80" t="s">
        <v>356</v>
      </c>
      <c r="E51" s="88" t="s">
        <v>339</v>
      </c>
      <c r="F51" s="88" t="s">
        <v>50</v>
      </c>
      <c r="G51" s="88" t="s">
        <v>50</v>
      </c>
      <c r="H51" s="88" t="s">
        <v>361</v>
      </c>
      <c r="I51" s="90" t="s">
        <v>152</v>
      </c>
      <c r="J51" s="80" t="s">
        <v>307</v>
      </c>
      <c r="K51" s="92" t="s">
        <v>159</v>
      </c>
      <c r="L51" s="80" t="s">
        <v>419</v>
      </c>
    </row>
    <row r="52" spans="1:12">
      <c r="B52" s="80">
        <v>0</v>
      </c>
      <c r="C52" s="80">
        <v>20</v>
      </c>
      <c r="D52" s="80" t="s">
        <v>357</v>
      </c>
      <c r="E52" s="88" t="s">
        <v>340</v>
      </c>
      <c r="F52" s="88" t="s">
        <v>181</v>
      </c>
      <c r="G52" s="88" t="s">
        <v>181</v>
      </c>
      <c r="H52" s="88" t="s">
        <v>362</v>
      </c>
      <c r="I52" s="90" t="s">
        <v>153</v>
      </c>
      <c r="J52" s="80" t="s">
        <v>308</v>
      </c>
      <c r="K52" s="92" t="s">
        <v>160</v>
      </c>
      <c r="L52" s="80" t="s">
        <v>309</v>
      </c>
    </row>
    <row r="53" spans="1:12">
      <c r="B53" s="80">
        <v>1</v>
      </c>
      <c r="C53" s="80">
        <v>21</v>
      </c>
      <c r="D53" s="80" t="s">
        <v>358</v>
      </c>
      <c r="E53" s="88" t="s">
        <v>341</v>
      </c>
      <c r="F53" s="88"/>
      <c r="G53" s="88"/>
      <c r="H53" s="88" t="s">
        <v>363</v>
      </c>
      <c r="I53" s="90" t="s">
        <v>154</v>
      </c>
      <c r="J53" s="80" t="s">
        <v>310</v>
      </c>
      <c r="K53" s="92" t="s">
        <v>161</v>
      </c>
      <c r="L53" s="80" t="s">
        <v>311</v>
      </c>
    </row>
    <row r="54" spans="1:12">
      <c r="B54" s="80">
        <v>2</v>
      </c>
      <c r="C54" s="80">
        <v>31</v>
      </c>
      <c r="D54" s="80" t="s">
        <v>312</v>
      </c>
      <c r="E54" s="88" t="s">
        <v>342</v>
      </c>
      <c r="F54" s="88"/>
      <c r="G54" s="88"/>
      <c r="H54" s="88" t="s">
        <v>364</v>
      </c>
      <c r="I54" s="90" t="s">
        <v>150</v>
      </c>
      <c r="J54" s="80" t="s">
        <v>313</v>
      </c>
      <c r="L54" s="80" t="s">
        <v>314</v>
      </c>
    </row>
    <row r="55" spans="1:12">
      <c r="B55" s="80">
        <v>3</v>
      </c>
      <c r="C55" s="80">
        <v>41</v>
      </c>
      <c r="D55" s="80" t="s">
        <v>315</v>
      </c>
      <c r="E55" s="88" t="s">
        <v>343</v>
      </c>
      <c r="F55" s="88"/>
      <c r="G55" s="88"/>
      <c r="H55" s="88"/>
      <c r="I55" s="88"/>
      <c r="J55" s="80" t="s">
        <v>84</v>
      </c>
    </row>
    <row r="56" spans="1:12">
      <c r="B56" s="80">
        <v>4</v>
      </c>
      <c r="C56" s="80">
        <v>51</v>
      </c>
      <c r="D56" s="80" t="s">
        <v>316</v>
      </c>
      <c r="E56" s="88" t="s">
        <v>344</v>
      </c>
      <c r="F56" s="88"/>
      <c r="G56" s="88"/>
      <c r="H56" s="88"/>
      <c r="I56" s="88"/>
    </row>
    <row r="57" spans="1:12">
      <c r="B57" s="80">
        <v>5</v>
      </c>
      <c r="C57" s="80">
        <v>61</v>
      </c>
      <c r="D57" s="80" t="s">
        <v>359</v>
      </c>
      <c r="E57" s="88" t="s">
        <v>345</v>
      </c>
      <c r="F57" s="88"/>
      <c r="G57" s="88"/>
      <c r="H57" s="88"/>
      <c r="I57" s="88"/>
    </row>
    <row r="58" spans="1:12">
      <c r="B58" s="80">
        <v>6</v>
      </c>
      <c r="C58" s="80">
        <v>71</v>
      </c>
      <c r="D58" s="80" t="s">
        <v>317</v>
      </c>
      <c r="E58" s="88" t="s">
        <v>346</v>
      </c>
      <c r="F58" s="88"/>
      <c r="G58" s="88"/>
      <c r="H58" s="88"/>
      <c r="I58" s="88"/>
    </row>
    <row r="59" spans="1:12">
      <c r="B59" s="80">
        <v>7</v>
      </c>
      <c r="C59" s="80">
        <v>81</v>
      </c>
      <c r="E59" s="88" t="s">
        <v>347</v>
      </c>
      <c r="F59" s="88"/>
      <c r="G59" s="88"/>
      <c r="H59" s="88"/>
      <c r="I59" s="88"/>
    </row>
    <row r="60" spans="1:12">
      <c r="B60" s="80">
        <v>8</v>
      </c>
      <c r="C60" s="80">
        <v>91</v>
      </c>
      <c r="E60" s="88" t="s">
        <v>348</v>
      </c>
      <c r="F60" s="88"/>
      <c r="G60" s="88"/>
      <c r="H60" s="88"/>
      <c r="I60" s="88"/>
    </row>
    <row r="61" spans="1:12">
      <c r="B61" s="80">
        <v>9</v>
      </c>
      <c r="C61" s="80">
        <v>101</v>
      </c>
      <c r="E61" s="88" t="s">
        <v>349</v>
      </c>
      <c r="F61" s="88"/>
      <c r="G61" s="88"/>
      <c r="H61" s="88"/>
      <c r="I61" s="88"/>
    </row>
    <row r="62" spans="1:12">
      <c r="B62" s="80">
        <v>10</v>
      </c>
      <c r="C62" s="80">
        <v>111</v>
      </c>
      <c r="E62" s="88" t="s">
        <v>350</v>
      </c>
      <c r="F62" s="88"/>
      <c r="G62" s="88"/>
      <c r="H62" s="88"/>
      <c r="I62" s="88"/>
    </row>
    <row r="63" spans="1:12">
      <c r="B63" s="80">
        <v>11</v>
      </c>
      <c r="C63" s="80">
        <v>121</v>
      </c>
      <c r="E63" s="88" t="s">
        <v>351</v>
      </c>
      <c r="F63" s="88"/>
      <c r="G63" s="88"/>
      <c r="H63" s="88"/>
      <c r="I63" s="88"/>
    </row>
    <row r="64" spans="1:12">
      <c r="B64" s="80">
        <v>12</v>
      </c>
      <c r="C64" s="80">
        <v>131</v>
      </c>
      <c r="E64" s="88" t="s">
        <v>352</v>
      </c>
      <c r="F64" s="88"/>
      <c r="G64" s="88"/>
      <c r="H64" s="88"/>
      <c r="I64" s="87"/>
    </row>
    <row r="65" spans="2:8">
      <c r="B65" s="80">
        <v>13</v>
      </c>
      <c r="C65" s="80">
        <v>141</v>
      </c>
    </row>
    <row r="66" spans="2:8">
      <c r="B66" s="80">
        <v>14</v>
      </c>
      <c r="C66" s="80">
        <v>151</v>
      </c>
      <c r="E66" s="87"/>
      <c r="F66" s="87"/>
      <c r="G66" s="87"/>
      <c r="H66" s="87"/>
    </row>
    <row r="67" spans="2:8">
      <c r="B67" s="80">
        <v>15</v>
      </c>
      <c r="C67" s="80">
        <v>161</v>
      </c>
    </row>
    <row r="68" spans="2:8">
      <c r="B68" s="80">
        <v>16</v>
      </c>
      <c r="C68" s="80">
        <v>171</v>
      </c>
    </row>
    <row r="69" spans="2:8">
      <c r="B69" s="80">
        <v>17</v>
      </c>
    </row>
  </sheetData>
  <mergeCells count="13">
    <mergeCell ref="C3:C9"/>
    <mergeCell ref="B22:B24"/>
    <mergeCell ref="B27:B28"/>
    <mergeCell ref="B18:B19"/>
    <mergeCell ref="B25:B26"/>
    <mergeCell ref="B20:B21"/>
    <mergeCell ref="G50:H50"/>
    <mergeCell ref="B29:B31"/>
    <mergeCell ref="B38:B39"/>
    <mergeCell ref="B32:B33"/>
    <mergeCell ref="B36:B37"/>
    <mergeCell ref="B43:B44"/>
    <mergeCell ref="B45:B46"/>
  </mergeCells>
  <phoneticPr fontId="1"/>
  <conditionalFormatting sqref="B19 B18:C18">
    <cfRule type="expression" dxfId="4" priority="3" stopIfTrue="1">
      <formula>#REF!=0</formula>
    </cfRule>
  </conditionalFormatting>
  <conditionalFormatting sqref="C20">
    <cfRule type="expression" dxfId="3" priority="2" stopIfTrue="1">
      <formula>#REF!=0</formula>
    </cfRule>
  </conditionalFormatting>
  <conditionalFormatting sqref="B20:B21">
    <cfRule type="expression" dxfId="2" priority="1" stopIfTrue="1">
      <formula>#REF!=0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621"/>
  <sheetViews>
    <sheetView view="pageBreakPreview" topLeftCell="K301" zoomScaleNormal="100" zoomScaleSheetLayoutView="100" workbookViewId="0">
      <selection activeCell="BJ311" sqref="BJ311:BJ312"/>
    </sheetView>
  </sheetViews>
  <sheetFormatPr defaultRowHeight="13.5"/>
  <cols>
    <col min="1" max="1" width="5.625" style="66" customWidth="1"/>
    <col min="2" max="2" width="7.25" style="66" customWidth="1"/>
    <col min="3" max="3" width="4.5" style="66" bestFit="1" customWidth="1"/>
    <col min="4" max="4" width="9.375" style="66" customWidth="1"/>
    <col min="5" max="5" width="2.25" style="11" customWidth="1"/>
    <col min="6" max="6" width="6.875" style="65" customWidth="1"/>
    <col min="7" max="7" width="8.125" style="67" customWidth="1"/>
    <col min="8" max="8" width="6.875" style="68" customWidth="1"/>
    <col min="9" max="9" width="8.125" style="67" customWidth="1"/>
    <col min="10" max="10" width="2.25" style="107" customWidth="1"/>
    <col min="11" max="11" width="6.25" style="65" customWidth="1"/>
    <col min="12" max="12" width="7" style="67" customWidth="1"/>
    <col min="13" max="13" width="7.625" style="69" customWidth="1"/>
    <col min="14" max="14" width="6.25" style="68" customWidth="1"/>
    <col min="15" max="15" width="6.875" style="67" customWidth="1"/>
    <col min="16" max="16" width="7.625" style="69" customWidth="1"/>
    <col min="17" max="17" width="2.25" style="107" customWidth="1"/>
    <col min="18" max="18" width="6.875" style="65" customWidth="1"/>
    <col min="19" max="19" width="11.375" style="70" bestFit="1" customWidth="1"/>
    <col min="20" max="20" width="2.25" style="69" customWidth="1"/>
    <col min="21" max="21" width="6.875" style="65" customWidth="1"/>
    <col min="22" max="22" width="2.625" style="65" customWidth="1"/>
    <col min="23" max="23" width="11.375" style="70" bestFit="1" customWidth="1"/>
    <col min="24" max="24" width="2.875" style="70" customWidth="1"/>
    <col min="25" max="25" width="1.75" style="107" customWidth="1"/>
    <col min="26" max="26" width="13.625" style="68" customWidth="1"/>
    <col min="27" max="27" width="2.25" style="107" customWidth="1"/>
    <col min="28" max="28" width="13.625" style="70" customWidth="1"/>
    <col min="29" max="29" width="1.75" style="70" customWidth="1"/>
    <col min="30" max="30" width="2.25" style="107" customWidth="1"/>
    <col min="31" max="31" width="10.25" style="70" customWidth="1"/>
    <col min="32" max="32" width="2.25" style="69" customWidth="1"/>
    <col min="33" max="33" width="5.625" style="68" customWidth="1"/>
    <col min="34" max="34" width="5.875" style="68" customWidth="1"/>
    <col min="35" max="35" width="2.25" style="107" customWidth="1"/>
    <col min="36" max="36" width="9.75" style="75" bestFit="1" customWidth="1"/>
    <col min="37" max="37" width="2.25" style="65" customWidth="1"/>
    <col min="38" max="39" width="6.125" style="65" customWidth="1"/>
    <col min="40" max="40" width="2.25" style="65" customWidth="1"/>
    <col min="41" max="41" width="6" style="73" bestFit="1" customWidth="1"/>
    <col min="42" max="43" width="6.125" style="65" customWidth="1"/>
    <col min="44" max="44" width="2.25" style="69" customWidth="1"/>
    <col min="45" max="45" width="14" style="68" customWidth="1"/>
    <col min="46" max="46" width="2.375" style="107" customWidth="1"/>
    <col min="47" max="47" width="19.25" style="65" customWidth="1"/>
    <col min="48" max="48" width="2.25" style="65" customWidth="1"/>
    <col min="49" max="49" width="9.75" style="73" customWidth="1"/>
    <col min="50" max="50" width="2.25" style="65" customWidth="1"/>
    <col min="51" max="51" width="10.25" style="74" customWidth="1"/>
    <col min="52" max="52" width="2.25" style="69" customWidth="1"/>
    <col min="53" max="53" width="6.625" style="68" customWidth="1"/>
    <col min="54" max="54" width="2.25" style="107" customWidth="1"/>
    <col min="55" max="55" width="12.25" style="65" bestFit="1" customWidth="1"/>
    <col min="56" max="56" width="2.25" style="65" customWidth="1"/>
    <col min="57" max="59" width="14.375" style="65" customWidth="1"/>
    <col min="60" max="60" width="14.375" style="73" customWidth="1"/>
    <col min="61" max="61" width="2.25" style="65" customWidth="1"/>
    <col min="62" max="62" width="17.75" style="73" customWidth="1"/>
    <col min="63" max="64" width="6.25" style="65" customWidth="1"/>
    <col min="65" max="65" width="7.5" style="69" customWidth="1"/>
    <col min="66" max="67" width="3.75" style="104" bestFit="1" customWidth="1"/>
    <col min="68" max="68" width="4.5" style="104" bestFit="1" customWidth="1"/>
    <col min="69" max="81" width="9" style="6"/>
    <col min="82" max="299" width="9" style="64"/>
    <col min="300" max="300" width="1.75" style="64" customWidth="1"/>
    <col min="301" max="301" width="2.5" style="64" customWidth="1"/>
    <col min="302" max="302" width="3.625" style="64" customWidth="1"/>
    <col min="303" max="303" width="2.75" style="64" customWidth="1"/>
    <col min="304" max="304" width="0.875" style="64" customWidth="1"/>
    <col min="305" max="305" width="1.25" style="64" customWidth="1"/>
    <col min="306" max="306" width="5.375" style="64" customWidth="1"/>
    <col min="307" max="307" width="6.5" style="64" customWidth="1"/>
    <col min="308" max="308" width="4.125" style="64" customWidth="1"/>
    <col min="309" max="309" width="7.875" style="64" customWidth="1"/>
    <col min="310" max="310" width="8.75" style="64" customWidth="1"/>
    <col min="311" max="314" width="6.25" style="64" customWidth="1"/>
    <col min="315" max="315" width="4.875" style="64" customWidth="1"/>
    <col min="316" max="316" width="2.5" style="64" customWidth="1"/>
    <col min="317" max="317" width="4.875" style="64" customWidth="1"/>
    <col min="318" max="555" width="9" style="64"/>
    <col min="556" max="556" width="1.75" style="64" customWidth="1"/>
    <col min="557" max="557" width="2.5" style="64" customWidth="1"/>
    <col min="558" max="558" width="3.625" style="64" customWidth="1"/>
    <col min="559" max="559" width="2.75" style="64" customWidth="1"/>
    <col min="560" max="560" width="0.875" style="64" customWidth="1"/>
    <col min="561" max="561" width="1.25" style="64" customWidth="1"/>
    <col min="562" max="562" width="5.375" style="64" customWidth="1"/>
    <col min="563" max="563" width="6.5" style="64" customWidth="1"/>
    <col min="564" max="564" width="4.125" style="64" customWidth="1"/>
    <col min="565" max="565" width="7.875" style="64" customWidth="1"/>
    <col min="566" max="566" width="8.75" style="64" customWidth="1"/>
    <col min="567" max="570" width="6.25" style="64" customWidth="1"/>
    <col min="571" max="571" width="4.875" style="64" customWidth="1"/>
    <col min="572" max="572" width="2.5" style="64" customWidth="1"/>
    <col min="573" max="573" width="4.875" style="64" customWidth="1"/>
    <col min="574" max="811" width="9" style="64"/>
    <col min="812" max="812" width="1.75" style="64" customWidth="1"/>
    <col min="813" max="813" width="2.5" style="64" customWidth="1"/>
    <col min="814" max="814" width="3.625" style="64" customWidth="1"/>
    <col min="815" max="815" width="2.75" style="64" customWidth="1"/>
    <col min="816" max="816" width="0.875" style="64" customWidth="1"/>
    <col min="817" max="817" width="1.25" style="64" customWidth="1"/>
    <col min="818" max="818" width="5.375" style="64" customWidth="1"/>
    <col min="819" max="819" width="6.5" style="64" customWidth="1"/>
    <col min="820" max="820" width="4.125" style="64" customWidth="1"/>
    <col min="821" max="821" width="7.875" style="64" customWidth="1"/>
    <col min="822" max="822" width="8.75" style="64" customWidth="1"/>
    <col min="823" max="826" width="6.25" style="64" customWidth="1"/>
    <col min="827" max="827" width="4.875" style="64" customWidth="1"/>
    <col min="828" max="828" width="2.5" style="64" customWidth="1"/>
    <col min="829" max="829" width="4.875" style="64" customWidth="1"/>
    <col min="830" max="1067" width="9" style="64"/>
    <col min="1068" max="1068" width="1.75" style="64" customWidth="1"/>
    <col min="1069" max="1069" width="2.5" style="64" customWidth="1"/>
    <col min="1070" max="1070" width="3.625" style="64" customWidth="1"/>
    <col min="1071" max="1071" width="2.75" style="64" customWidth="1"/>
    <col min="1072" max="1072" width="0.875" style="64" customWidth="1"/>
    <col min="1073" max="1073" width="1.25" style="64" customWidth="1"/>
    <col min="1074" max="1074" width="5.375" style="64" customWidth="1"/>
    <col min="1075" max="1075" width="6.5" style="64" customWidth="1"/>
    <col min="1076" max="1076" width="4.125" style="64" customWidth="1"/>
    <col min="1077" max="1077" width="7.875" style="64" customWidth="1"/>
    <col min="1078" max="1078" width="8.75" style="64" customWidth="1"/>
    <col min="1079" max="1082" width="6.25" style="64" customWidth="1"/>
    <col min="1083" max="1083" width="4.875" style="64" customWidth="1"/>
    <col min="1084" max="1084" width="2.5" style="64" customWidth="1"/>
    <col min="1085" max="1085" width="4.875" style="64" customWidth="1"/>
    <col min="1086" max="1323" width="9" style="64"/>
    <col min="1324" max="1324" width="1.75" style="64" customWidth="1"/>
    <col min="1325" max="1325" width="2.5" style="64" customWidth="1"/>
    <col min="1326" max="1326" width="3.625" style="64" customWidth="1"/>
    <col min="1327" max="1327" width="2.75" style="64" customWidth="1"/>
    <col min="1328" max="1328" width="0.875" style="64" customWidth="1"/>
    <col min="1329" max="1329" width="1.25" style="64" customWidth="1"/>
    <col min="1330" max="1330" width="5.375" style="64" customWidth="1"/>
    <col min="1331" max="1331" width="6.5" style="64" customWidth="1"/>
    <col min="1332" max="1332" width="4.125" style="64" customWidth="1"/>
    <col min="1333" max="1333" width="7.875" style="64" customWidth="1"/>
    <col min="1334" max="1334" width="8.75" style="64" customWidth="1"/>
    <col min="1335" max="1338" width="6.25" style="64" customWidth="1"/>
    <col min="1339" max="1339" width="4.875" style="64" customWidth="1"/>
    <col min="1340" max="1340" width="2.5" style="64" customWidth="1"/>
    <col min="1341" max="1341" width="4.875" style="64" customWidth="1"/>
    <col min="1342" max="1579" width="9" style="64"/>
    <col min="1580" max="1580" width="1.75" style="64" customWidth="1"/>
    <col min="1581" max="1581" width="2.5" style="64" customWidth="1"/>
    <col min="1582" max="1582" width="3.625" style="64" customWidth="1"/>
    <col min="1583" max="1583" width="2.75" style="64" customWidth="1"/>
    <col min="1584" max="1584" width="0.875" style="64" customWidth="1"/>
    <col min="1585" max="1585" width="1.25" style="64" customWidth="1"/>
    <col min="1586" max="1586" width="5.375" style="64" customWidth="1"/>
    <col min="1587" max="1587" width="6.5" style="64" customWidth="1"/>
    <col min="1588" max="1588" width="4.125" style="64" customWidth="1"/>
    <col min="1589" max="1589" width="7.875" style="64" customWidth="1"/>
    <col min="1590" max="1590" width="8.75" style="64" customWidth="1"/>
    <col min="1591" max="1594" width="6.25" style="64" customWidth="1"/>
    <col min="1595" max="1595" width="4.875" style="64" customWidth="1"/>
    <col min="1596" max="1596" width="2.5" style="64" customWidth="1"/>
    <col min="1597" max="1597" width="4.875" style="64" customWidth="1"/>
    <col min="1598" max="1835" width="9" style="64"/>
    <col min="1836" max="1836" width="1.75" style="64" customWidth="1"/>
    <col min="1837" max="1837" width="2.5" style="64" customWidth="1"/>
    <col min="1838" max="1838" width="3.625" style="64" customWidth="1"/>
    <col min="1839" max="1839" width="2.75" style="64" customWidth="1"/>
    <col min="1840" max="1840" width="0.875" style="64" customWidth="1"/>
    <col min="1841" max="1841" width="1.25" style="64" customWidth="1"/>
    <col min="1842" max="1842" width="5.375" style="64" customWidth="1"/>
    <col min="1843" max="1843" width="6.5" style="64" customWidth="1"/>
    <col min="1844" max="1844" width="4.125" style="64" customWidth="1"/>
    <col min="1845" max="1845" width="7.875" style="64" customWidth="1"/>
    <col min="1846" max="1846" width="8.75" style="64" customWidth="1"/>
    <col min="1847" max="1850" width="6.25" style="64" customWidth="1"/>
    <col min="1851" max="1851" width="4.875" style="64" customWidth="1"/>
    <col min="1852" max="1852" width="2.5" style="64" customWidth="1"/>
    <col min="1853" max="1853" width="4.875" style="64" customWidth="1"/>
    <col min="1854" max="2091" width="9" style="64"/>
    <col min="2092" max="2092" width="1.75" style="64" customWidth="1"/>
    <col min="2093" max="2093" width="2.5" style="64" customWidth="1"/>
    <col min="2094" max="2094" width="3.625" style="64" customWidth="1"/>
    <col min="2095" max="2095" width="2.75" style="64" customWidth="1"/>
    <col min="2096" max="2096" width="0.875" style="64" customWidth="1"/>
    <col min="2097" max="2097" width="1.25" style="64" customWidth="1"/>
    <col min="2098" max="2098" width="5.375" style="64" customWidth="1"/>
    <col min="2099" max="2099" width="6.5" style="64" customWidth="1"/>
    <col min="2100" max="2100" width="4.125" style="64" customWidth="1"/>
    <col min="2101" max="2101" width="7.875" style="64" customWidth="1"/>
    <col min="2102" max="2102" width="8.75" style="64" customWidth="1"/>
    <col min="2103" max="2106" width="6.25" style="64" customWidth="1"/>
    <col min="2107" max="2107" width="4.875" style="64" customWidth="1"/>
    <col min="2108" max="2108" width="2.5" style="64" customWidth="1"/>
    <col min="2109" max="2109" width="4.875" style="64" customWidth="1"/>
    <col min="2110" max="2347" width="9" style="64"/>
    <col min="2348" max="2348" width="1.75" style="64" customWidth="1"/>
    <col min="2349" max="2349" width="2.5" style="64" customWidth="1"/>
    <col min="2350" max="2350" width="3.625" style="64" customWidth="1"/>
    <col min="2351" max="2351" width="2.75" style="64" customWidth="1"/>
    <col min="2352" max="2352" width="0.875" style="64" customWidth="1"/>
    <col min="2353" max="2353" width="1.25" style="64" customWidth="1"/>
    <col min="2354" max="2354" width="5.375" style="64" customWidth="1"/>
    <col min="2355" max="2355" width="6.5" style="64" customWidth="1"/>
    <col min="2356" max="2356" width="4.125" style="64" customWidth="1"/>
    <col min="2357" max="2357" width="7.875" style="64" customWidth="1"/>
    <col min="2358" max="2358" width="8.75" style="64" customWidth="1"/>
    <col min="2359" max="2362" width="6.25" style="64" customWidth="1"/>
    <col min="2363" max="2363" width="4.875" style="64" customWidth="1"/>
    <col min="2364" max="2364" width="2.5" style="64" customWidth="1"/>
    <col min="2365" max="2365" width="4.875" style="64" customWidth="1"/>
    <col min="2366" max="2603" width="9" style="64"/>
    <col min="2604" max="2604" width="1.75" style="64" customWidth="1"/>
    <col min="2605" max="2605" width="2.5" style="64" customWidth="1"/>
    <col min="2606" max="2606" width="3.625" style="64" customWidth="1"/>
    <col min="2607" max="2607" width="2.75" style="64" customWidth="1"/>
    <col min="2608" max="2608" width="0.875" style="64" customWidth="1"/>
    <col min="2609" max="2609" width="1.25" style="64" customWidth="1"/>
    <col min="2610" max="2610" width="5.375" style="64" customWidth="1"/>
    <col min="2611" max="2611" width="6.5" style="64" customWidth="1"/>
    <col min="2612" max="2612" width="4.125" style="64" customWidth="1"/>
    <col min="2613" max="2613" width="7.875" style="64" customWidth="1"/>
    <col min="2614" max="2614" width="8.75" style="64" customWidth="1"/>
    <col min="2615" max="2618" width="6.25" style="64" customWidth="1"/>
    <col min="2619" max="2619" width="4.875" style="64" customWidth="1"/>
    <col min="2620" max="2620" width="2.5" style="64" customWidth="1"/>
    <col min="2621" max="2621" width="4.875" style="64" customWidth="1"/>
    <col min="2622" max="2859" width="9" style="64"/>
    <col min="2860" max="2860" width="1.75" style="64" customWidth="1"/>
    <col min="2861" max="2861" width="2.5" style="64" customWidth="1"/>
    <col min="2862" max="2862" width="3.625" style="64" customWidth="1"/>
    <col min="2863" max="2863" width="2.75" style="64" customWidth="1"/>
    <col min="2864" max="2864" width="0.875" style="64" customWidth="1"/>
    <col min="2865" max="2865" width="1.25" style="64" customWidth="1"/>
    <col min="2866" max="2866" width="5.375" style="64" customWidth="1"/>
    <col min="2867" max="2867" width="6.5" style="64" customWidth="1"/>
    <col min="2868" max="2868" width="4.125" style="64" customWidth="1"/>
    <col min="2869" max="2869" width="7.875" style="64" customWidth="1"/>
    <col min="2870" max="2870" width="8.75" style="64" customWidth="1"/>
    <col min="2871" max="2874" width="6.25" style="64" customWidth="1"/>
    <col min="2875" max="2875" width="4.875" style="64" customWidth="1"/>
    <col min="2876" max="2876" width="2.5" style="64" customWidth="1"/>
    <col min="2877" max="2877" width="4.875" style="64" customWidth="1"/>
    <col min="2878" max="3115" width="9" style="64"/>
    <col min="3116" max="3116" width="1.75" style="64" customWidth="1"/>
    <col min="3117" max="3117" width="2.5" style="64" customWidth="1"/>
    <col min="3118" max="3118" width="3.625" style="64" customWidth="1"/>
    <col min="3119" max="3119" width="2.75" style="64" customWidth="1"/>
    <col min="3120" max="3120" width="0.875" style="64" customWidth="1"/>
    <col min="3121" max="3121" width="1.25" style="64" customWidth="1"/>
    <col min="3122" max="3122" width="5.375" style="64" customWidth="1"/>
    <col min="3123" max="3123" width="6.5" style="64" customWidth="1"/>
    <col min="3124" max="3124" width="4.125" style="64" customWidth="1"/>
    <col min="3125" max="3125" width="7.875" style="64" customWidth="1"/>
    <col min="3126" max="3126" width="8.75" style="64" customWidth="1"/>
    <col min="3127" max="3130" width="6.25" style="64" customWidth="1"/>
    <col min="3131" max="3131" width="4.875" style="64" customWidth="1"/>
    <col min="3132" max="3132" width="2.5" style="64" customWidth="1"/>
    <col min="3133" max="3133" width="4.875" style="64" customWidth="1"/>
    <col min="3134" max="3371" width="9" style="64"/>
    <col min="3372" max="3372" width="1.75" style="64" customWidth="1"/>
    <col min="3373" max="3373" width="2.5" style="64" customWidth="1"/>
    <col min="3374" max="3374" width="3.625" style="64" customWidth="1"/>
    <col min="3375" max="3375" width="2.75" style="64" customWidth="1"/>
    <col min="3376" max="3376" width="0.875" style="64" customWidth="1"/>
    <col min="3377" max="3377" width="1.25" style="64" customWidth="1"/>
    <col min="3378" max="3378" width="5.375" style="64" customWidth="1"/>
    <col min="3379" max="3379" width="6.5" style="64" customWidth="1"/>
    <col min="3380" max="3380" width="4.125" style="64" customWidth="1"/>
    <col min="3381" max="3381" width="7.875" style="64" customWidth="1"/>
    <col min="3382" max="3382" width="8.75" style="64" customWidth="1"/>
    <col min="3383" max="3386" width="6.25" style="64" customWidth="1"/>
    <col min="3387" max="3387" width="4.875" style="64" customWidth="1"/>
    <col min="3388" max="3388" width="2.5" style="64" customWidth="1"/>
    <col min="3389" max="3389" width="4.875" style="64" customWidth="1"/>
    <col min="3390" max="3627" width="9" style="64"/>
    <col min="3628" max="3628" width="1.75" style="64" customWidth="1"/>
    <col min="3629" max="3629" width="2.5" style="64" customWidth="1"/>
    <col min="3630" max="3630" width="3.625" style="64" customWidth="1"/>
    <col min="3631" max="3631" width="2.75" style="64" customWidth="1"/>
    <col min="3632" max="3632" width="0.875" style="64" customWidth="1"/>
    <col min="3633" max="3633" width="1.25" style="64" customWidth="1"/>
    <col min="3634" max="3634" width="5.375" style="64" customWidth="1"/>
    <col min="3635" max="3635" width="6.5" style="64" customWidth="1"/>
    <col min="3636" max="3636" width="4.125" style="64" customWidth="1"/>
    <col min="3637" max="3637" width="7.875" style="64" customWidth="1"/>
    <col min="3638" max="3638" width="8.75" style="64" customWidth="1"/>
    <col min="3639" max="3642" width="6.25" style="64" customWidth="1"/>
    <col min="3643" max="3643" width="4.875" style="64" customWidth="1"/>
    <col min="3644" max="3644" width="2.5" style="64" customWidth="1"/>
    <col min="3645" max="3645" width="4.875" style="64" customWidth="1"/>
    <col min="3646" max="3883" width="9" style="64"/>
    <col min="3884" max="3884" width="1.75" style="64" customWidth="1"/>
    <col min="3885" max="3885" width="2.5" style="64" customWidth="1"/>
    <col min="3886" max="3886" width="3.625" style="64" customWidth="1"/>
    <col min="3887" max="3887" width="2.75" style="64" customWidth="1"/>
    <col min="3888" max="3888" width="0.875" style="64" customWidth="1"/>
    <col min="3889" max="3889" width="1.25" style="64" customWidth="1"/>
    <col min="3890" max="3890" width="5.375" style="64" customWidth="1"/>
    <col min="3891" max="3891" width="6.5" style="64" customWidth="1"/>
    <col min="3892" max="3892" width="4.125" style="64" customWidth="1"/>
    <col min="3893" max="3893" width="7.875" style="64" customWidth="1"/>
    <col min="3894" max="3894" width="8.75" style="64" customWidth="1"/>
    <col min="3895" max="3898" width="6.25" style="64" customWidth="1"/>
    <col min="3899" max="3899" width="4.875" style="64" customWidth="1"/>
    <col min="3900" max="3900" width="2.5" style="64" customWidth="1"/>
    <col min="3901" max="3901" width="4.875" style="64" customWidth="1"/>
    <col min="3902" max="4139" width="9" style="64"/>
    <col min="4140" max="4140" width="1.75" style="64" customWidth="1"/>
    <col min="4141" max="4141" width="2.5" style="64" customWidth="1"/>
    <col min="4142" max="4142" width="3.625" style="64" customWidth="1"/>
    <col min="4143" max="4143" width="2.75" style="64" customWidth="1"/>
    <col min="4144" max="4144" width="0.875" style="64" customWidth="1"/>
    <col min="4145" max="4145" width="1.25" style="64" customWidth="1"/>
    <col min="4146" max="4146" width="5.375" style="64" customWidth="1"/>
    <col min="4147" max="4147" width="6.5" style="64" customWidth="1"/>
    <col min="4148" max="4148" width="4.125" style="64" customWidth="1"/>
    <col min="4149" max="4149" width="7.875" style="64" customWidth="1"/>
    <col min="4150" max="4150" width="8.75" style="64" customWidth="1"/>
    <col min="4151" max="4154" width="6.25" style="64" customWidth="1"/>
    <col min="4155" max="4155" width="4.875" style="64" customWidth="1"/>
    <col min="4156" max="4156" width="2.5" style="64" customWidth="1"/>
    <col min="4157" max="4157" width="4.875" style="64" customWidth="1"/>
    <col min="4158" max="4395" width="9" style="64"/>
    <col min="4396" max="4396" width="1.75" style="64" customWidth="1"/>
    <col min="4397" max="4397" width="2.5" style="64" customWidth="1"/>
    <col min="4398" max="4398" width="3.625" style="64" customWidth="1"/>
    <col min="4399" max="4399" width="2.75" style="64" customWidth="1"/>
    <col min="4400" max="4400" width="0.875" style="64" customWidth="1"/>
    <col min="4401" max="4401" width="1.25" style="64" customWidth="1"/>
    <col min="4402" max="4402" width="5.375" style="64" customWidth="1"/>
    <col min="4403" max="4403" width="6.5" style="64" customWidth="1"/>
    <col min="4404" max="4404" width="4.125" style="64" customWidth="1"/>
    <col min="4405" max="4405" width="7.875" style="64" customWidth="1"/>
    <col min="4406" max="4406" width="8.75" style="64" customWidth="1"/>
    <col min="4407" max="4410" width="6.25" style="64" customWidth="1"/>
    <col min="4411" max="4411" width="4.875" style="64" customWidth="1"/>
    <col min="4412" max="4412" width="2.5" style="64" customWidth="1"/>
    <col min="4413" max="4413" width="4.875" style="64" customWidth="1"/>
    <col min="4414" max="4651" width="9" style="64"/>
    <col min="4652" max="4652" width="1.75" style="64" customWidth="1"/>
    <col min="4653" max="4653" width="2.5" style="64" customWidth="1"/>
    <col min="4654" max="4654" width="3.625" style="64" customWidth="1"/>
    <col min="4655" max="4655" width="2.75" style="64" customWidth="1"/>
    <col min="4656" max="4656" width="0.875" style="64" customWidth="1"/>
    <col min="4657" max="4657" width="1.25" style="64" customWidth="1"/>
    <col min="4658" max="4658" width="5.375" style="64" customWidth="1"/>
    <col min="4659" max="4659" width="6.5" style="64" customWidth="1"/>
    <col min="4660" max="4660" width="4.125" style="64" customWidth="1"/>
    <col min="4661" max="4661" width="7.875" style="64" customWidth="1"/>
    <col min="4662" max="4662" width="8.75" style="64" customWidth="1"/>
    <col min="4663" max="4666" width="6.25" style="64" customWidth="1"/>
    <col min="4667" max="4667" width="4.875" style="64" customWidth="1"/>
    <col min="4668" max="4668" width="2.5" style="64" customWidth="1"/>
    <col min="4669" max="4669" width="4.875" style="64" customWidth="1"/>
    <col min="4670" max="4907" width="9" style="64"/>
    <col min="4908" max="4908" width="1.75" style="64" customWidth="1"/>
    <col min="4909" max="4909" width="2.5" style="64" customWidth="1"/>
    <col min="4910" max="4910" width="3.625" style="64" customWidth="1"/>
    <col min="4911" max="4911" width="2.75" style="64" customWidth="1"/>
    <col min="4912" max="4912" width="0.875" style="64" customWidth="1"/>
    <col min="4913" max="4913" width="1.25" style="64" customWidth="1"/>
    <col min="4914" max="4914" width="5.375" style="64" customWidth="1"/>
    <col min="4915" max="4915" width="6.5" style="64" customWidth="1"/>
    <col min="4916" max="4916" width="4.125" style="64" customWidth="1"/>
    <col min="4917" max="4917" width="7.875" style="64" customWidth="1"/>
    <col min="4918" max="4918" width="8.75" style="64" customWidth="1"/>
    <col min="4919" max="4922" width="6.25" style="64" customWidth="1"/>
    <col min="4923" max="4923" width="4.875" style="64" customWidth="1"/>
    <col min="4924" max="4924" width="2.5" style="64" customWidth="1"/>
    <col min="4925" max="4925" width="4.875" style="64" customWidth="1"/>
    <col min="4926" max="5163" width="9" style="64"/>
    <col min="5164" max="5164" width="1.75" style="64" customWidth="1"/>
    <col min="5165" max="5165" width="2.5" style="64" customWidth="1"/>
    <col min="5166" max="5166" width="3.625" style="64" customWidth="1"/>
    <col min="5167" max="5167" width="2.75" style="64" customWidth="1"/>
    <col min="5168" max="5168" width="0.875" style="64" customWidth="1"/>
    <col min="5169" max="5169" width="1.25" style="64" customWidth="1"/>
    <col min="5170" max="5170" width="5.375" style="64" customWidth="1"/>
    <col min="5171" max="5171" width="6.5" style="64" customWidth="1"/>
    <col min="5172" max="5172" width="4.125" style="64" customWidth="1"/>
    <col min="5173" max="5173" width="7.875" style="64" customWidth="1"/>
    <col min="5174" max="5174" width="8.75" style="64" customWidth="1"/>
    <col min="5175" max="5178" width="6.25" style="64" customWidth="1"/>
    <col min="5179" max="5179" width="4.875" style="64" customWidth="1"/>
    <col min="5180" max="5180" width="2.5" style="64" customWidth="1"/>
    <col min="5181" max="5181" width="4.875" style="64" customWidth="1"/>
    <col min="5182" max="5419" width="9" style="64"/>
    <col min="5420" max="5420" width="1.75" style="64" customWidth="1"/>
    <col min="5421" max="5421" width="2.5" style="64" customWidth="1"/>
    <col min="5422" max="5422" width="3.625" style="64" customWidth="1"/>
    <col min="5423" max="5423" width="2.75" style="64" customWidth="1"/>
    <col min="5424" max="5424" width="0.875" style="64" customWidth="1"/>
    <col min="5425" max="5425" width="1.25" style="64" customWidth="1"/>
    <col min="5426" max="5426" width="5.375" style="64" customWidth="1"/>
    <col min="5427" max="5427" width="6.5" style="64" customWidth="1"/>
    <col min="5428" max="5428" width="4.125" style="64" customWidth="1"/>
    <col min="5429" max="5429" width="7.875" style="64" customWidth="1"/>
    <col min="5430" max="5430" width="8.75" style="64" customWidth="1"/>
    <col min="5431" max="5434" width="6.25" style="64" customWidth="1"/>
    <col min="5435" max="5435" width="4.875" style="64" customWidth="1"/>
    <col min="5436" max="5436" width="2.5" style="64" customWidth="1"/>
    <col min="5437" max="5437" width="4.875" style="64" customWidth="1"/>
    <col min="5438" max="5675" width="9" style="64"/>
    <col min="5676" max="5676" width="1.75" style="64" customWidth="1"/>
    <col min="5677" max="5677" width="2.5" style="64" customWidth="1"/>
    <col min="5678" max="5678" width="3.625" style="64" customWidth="1"/>
    <col min="5679" max="5679" width="2.75" style="64" customWidth="1"/>
    <col min="5680" max="5680" width="0.875" style="64" customWidth="1"/>
    <col min="5681" max="5681" width="1.25" style="64" customWidth="1"/>
    <col min="5682" max="5682" width="5.375" style="64" customWidth="1"/>
    <col min="5683" max="5683" width="6.5" style="64" customWidth="1"/>
    <col min="5684" max="5684" width="4.125" style="64" customWidth="1"/>
    <col min="5685" max="5685" width="7.875" style="64" customWidth="1"/>
    <col min="5686" max="5686" width="8.75" style="64" customWidth="1"/>
    <col min="5687" max="5690" width="6.25" style="64" customWidth="1"/>
    <col min="5691" max="5691" width="4.875" style="64" customWidth="1"/>
    <col min="5692" max="5692" width="2.5" style="64" customWidth="1"/>
    <col min="5693" max="5693" width="4.875" style="64" customWidth="1"/>
    <col min="5694" max="5931" width="9" style="64"/>
    <col min="5932" max="5932" width="1.75" style="64" customWidth="1"/>
    <col min="5933" max="5933" width="2.5" style="64" customWidth="1"/>
    <col min="5934" max="5934" width="3.625" style="64" customWidth="1"/>
    <col min="5935" max="5935" width="2.75" style="64" customWidth="1"/>
    <col min="5936" max="5936" width="0.875" style="64" customWidth="1"/>
    <col min="5937" max="5937" width="1.25" style="64" customWidth="1"/>
    <col min="5938" max="5938" width="5.375" style="64" customWidth="1"/>
    <col min="5939" max="5939" width="6.5" style="64" customWidth="1"/>
    <col min="5940" max="5940" width="4.125" style="64" customWidth="1"/>
    <col min="5941" max="5941" width="7.875" style="64" customWidth="1"/>
    <col min="5942" max="5942" width="8.75" style="64" customWidth="1"/>
    <col min="5943" max="5946" width="6.25" style="64" customWidth="1"/>
    <col min="5947" max="5947" width="4.875" style="64" customWidth="1"/>
    <col min="5948" max="5948" width="2.5" style="64" customWidth="1"/>
    <col min="5949" max="5949" width="4.875" style="64" customWidth="1"/>
    <col min="5950" max="6187" width="9" style="64"/>
    <col min="6188" max="6188" width="1.75" style="64" customWidth="1"/>
    <col min="6189" max="6189" width="2.5" style="64" customWidth="1"/>
    <col min="6190" max="6190" width="3.625" style="64" customWidth="1"/>
    <col min="6191" max="6191" width="2.75" style="64" customWidth="1"/>
    <col min="6192" max="6192" width="0.875" style="64" customWidth="1"/>
    <col min="6193" max="6193" width="1.25" style="64" customWidth="1"/>
    <col min="6194" max="6194" width="5.375" style="64" customWidth="1"/>
    <col min="6195" max="6195" width="6.5" style="64" customWidth="1"/>
    <col min="6196" max="6196" width="4.125" style="64" customWidth="1"/>
    <col min="6197" max="6197" width="7.875" style="64" customWidth="1"/>
    <col min="6198" max="6198" width="8.75" style="64" customWidth="1"/>
    <col min="6199" max="6202" width="6.25" style="64" customWidth="1"/>
    <col min="6203" max="6203" width="4.875" style="64" customWidth="1"/>
    <col min="6204" max="6204" width="2.5" style="64" customWidth="1"/>
    <col min="6205" max="6205" width="4.875" style="64" customWidth="1"/>
    <col min="6206" max="6443" width="9" style="64"/>
    <col min="6444" max="6444" width="1.75" style="64" customWidth="1"/>
    <col min="6445" max="6445" width="2.5" style="64" customWidth="1"/>
    <col min="6446" max="6446" width="3.625" style="64" customWidth="1"/>
    <col min="6447" max="6447" width="2.75" style="64" customWidth="1"/>
    <col min="6448" max="6448" width="0.875" style="64" customWidth="1"/>
    <col min="6449" max="6449" width="1.25" style="64" customWidth="1"/>
    <col min="6450" max="6450" width="5.375" style="64" customWidth="1"/>
    <col min="6451" max="6451" width="6.5" style="64" customWidth="1"/>
    <col min="6452" max="6452" width="4.125" style="64" customWidth="1"/>
    <col min="6453" max="6453" width="7.875" style="64" customWidth="1"/>
    <col min="6454" max="6454" width="8.75" style="64" customWidth="1"/>
    <col min="6455" max="6458" width="6.25" style="64" customWidth="1"/>
    <col min="6459" max="6459" width="4.875" style="64" customWidth="1"/>
    <col min="6460" max="6460" width="2.5" style="64" customWidth="1"/>
    <col min="6461" max="6461" width="4.875" style="64" customWidth="1"/>
    <col min="6462" max="6699" width="9" style="64"/>
    <col min="6700" max="6700" width="1.75" style="64" customWidth="1"/>
    <col min="6701" max="6701" width="2.5" style="64" customWidth="1"/>
    <col min="6702" max="6702" width="3.625" style="64" customWidth="1"/>
    <col min="6703" max="6703" width="2.75" style="64" customWidth="1"/>
    <col min="6704" max="6704" width="0.875" style="64" customWidth="1"/>
    <col min="6705" max="6705" width="1.25" style="64" customWidth="1"/>
    <col min="6706" max="6706" width="5.375" style="64" customWidth="1"/>
    <col min="6707" max="6707" width="6.5" style="64" customWidth="1"/>
    <col min="6708" max="6708" width="4.125" style="64" customWidth="1"/>
    <col min="6709" max="6709" width="7.875" style="64" customWidth="1"/>
    <col min="6710" max="6710" width="8.75" style="64" customWidth="1"/>
    <col min="6711" max="6714" width="6.25" style="64" customWidth="1"/>
    <col min="6715" max="6715" width="4.875" style="64" customWidth="1"/>
    <col min="6716" max="6716" width="2.5" style="64" customWidth="1"/>
    <col min="6717" max="6717" width="4.875" style="64" customWidth="1"/>
    <col min="6718" max="6955" width="9" style="64"/>
    <col min="6956" max="6956" width="1.75" style="64" customWidth="1"/>
    <col min="6957" max="6957" width="2.5" style="64" customWidth="1"/>
    <col min="6958" max="6958" width="3.625" style="64" customWidth="1"/>
    <col min="6959" max="6959" width="2.75" style="64" customWidth="1"/>
    <col min="6960" max="6960" width="0.875" style="64" customWidth="1"/>
    <col min="6961" max="6961" width="1.25" style="64" customWidth="1"/>
    <col min="6962" max="6962" width="5.375" style="64" customWidth="1"/>
    <col min="6963" max="6963" width="6.5" style="64" customWidth="1"/>
    <col min="6964" max="6964" width="4.125" style="64" customWidth="1"/>
    <col min="6965" max="6965" width="7.875" style="64" customWidth="1"/>
    <col min="6966" max="6966" width="8.75" style="64" customWidth="1"/>
    <col min="6967" max="6970" width="6.25" style="64" customWidth="1"/>
    <col min="6971" max="6971" width="4.875" style="64" customWidth="1"/>
    <col min="6972" max="6972" width="2.5" style="64" customWidth="1"/>
    <col min="6973" max="6973" width="4.875" style="64" customWidth="1"/>
    <col min="6974" max="7211" width="9" style="64"/>
    <col min="7212" max="7212" width="1.75" style="64" customWidth="1"/>
    <col min="7213" max="7213" width="2.5" style="64" customWidth="1"/>
    <col min="7214" max="7214" width="3.625" style="64" customWidth="1"/>
    <col min="7215" max="7215" width="2.75" style="64" customWidth="1"/>
    <col min="7216" max="7216" width="0.875" style="64" customWidth="1"/>
    <col min="7217" max="7217" width="1.25" style="64" customWidth="1"/>
    <col min="7218" max="7218" width="5.375" style="64" customWidth="1"/>
    <col min="7219" max="7219" width="6.5" style="64" customWidth="1"/>
    <col min="7220" max="7220" width="4.125" style="64" customWidth="1"/>
    <col min="7221" max="7221" width="7.875" style="64" customWidth="1"/>
    <col min="7222" max="7222" width="8.75" style="64" customWidth="1"/>
    <col min="7223" max="7226" width="6.25" style="64" customWidth="1"/>
    <col min="7227" max="7227" width="4.875" style="64" customWidth="1"/>
    <col min="7228" max="7228" width="2.5" style="64" customWidth="1"/>
    <col min="7229" max="7229" width="4.875" style="64" customWidth="1"/>
    <col min="7230" max="7467" width="9" style="64"/>
    <col min="7468" max="7468" width="1.75" style="64" customWidth="1"/>
    <col min="7469" max="7469" width="2.5" style="64" customWidth="1"/>
    <col min="7470" max="7470" width="3.625" style="64" customWidth="1"/>
    <col min="7471" max="7471" width="2.75" style="64" customWidth="1"/>
    <col min="7472" max="7472" width="0.875" style="64" customWidth="1"/>
    <col min="7473" max="7473" width="1.25" style="64" customWidth="1"/>
    <col min="7474" max="7474" width="5.375" style="64" customWidth="1"/>
    <col min="7475" max="7475" width="6.5" style="64" customWidth="1"/>
    <col min="7476" max="7476" width="4.125" style="64" customWidth="1"/>
    <col min="7477" max="7477" width="7.875" style="64" customWidth="1"/>
    <col min="7478" max="7478" width="8.75" style="64" customWidth="1"/>
    <col min="7479" max="7482" width="6.25" style="64" customWidth="1"/>
    <col min="7483" max="7483" width="4.875" style="64" customWidth="1"/>
    <col min="7484" max="7484" width="2.5" style="64" customWidth="1"/>
    <col min="7485" max="7485" width="4.875" style="64" customWidth="1"/>
    <col min="7486" max="7723" width="9" style="64"/>
    <col min="7724" max="7724" width="1.75" style="64" customWidth="1"/>
    <col min="7725" max="7725" width="2.5" style="64" customWidth="1"/>
    <col min="7726" max="7726" width="3.625" style="64" customWidth="1"/>
    <col min="7727" max="7727" width="2.75" style="64" customWidth="1"/>
    <col min="7728" max="7728" width="0.875" style="64" customWidth="1"/>
    <col min="7729" max="7729" width="1.25" style="64" customWidth="1"/>
    <col min="7730" max="7730" width="5.375" style="64" customWidth="1"/>
    <col min="7731" max="7731" width="6.5" style="64" customWidth="1"/>
    <col min="7732" max="7732" width="4.125" style="64" customWidth="1"/>
    <col min="7733" max="7733" width="7.875" style="64" customWidth="1"/>
    <col min="7734" max="7734" width="8.75" style="64" customWidth="1"/>
    <col min="7735" max="7738" width="6.25" style="64" customWidth="1"/>
    <col min="7739" max="7739" width="4.875" style="64" customWidth="1"/>
    <col min="7740" max="7740" width="2.5" style="64" customWidth="1"/>
    <col min="7741" max="7741" width="4.875" style="64" customWidth="1"/>
    <col min="7742" max="7979" width="9" style="64"/>
    <col min="7980" max="7980" width="1.75" style="64" customWidth="1"/>
    <col min="7981" max="7981" width="2.5" style="64" customWidth="1"/>
    <col min="7982" max="7982" width="3.625" style="64" customWidth="1"/>
    <col min="7983" max="7983" width="2.75" style="64" customWidth="1"/>
    <col min="7984" max="7984" width="0.875" style="64" customWidth="1"/>
    <col min="7985" max="7985" width="1.25" style="64" customWidth="1"/>
    <col min="7986" max="7986" width="5.375" style="64" customWidth="1"/>
    <col min="7987" max="7987" width="6.5" style="64" customWidth="1"/>
    <col min="7988" max="7988" width="4.125" style="64" customWidth="1"/>
    <col min="7989" max="7989" width="7.875" style="64" customWidth="1"/>
    <col min="7990" max="7990" width="8.75" style="64" customWidth="1"/>
    <col min="7991" max="7994" width="6.25" style="64" customWidth="1"/>
    <col min="7995" max="7995" width="4.875" style="64" customWidth="1"/>
    <col min="7996" max="7996" width="2.5" style="64" customWidth="1"/>
    <col min="7997" max="7997" width="4.875" style="64" customWidth="1"/>
    <col min="7998" max="8235" width="9" style="64"/>
    <col min="8236" max="8236" width="1.75" style="64" customWidth="1"/>
    <col min="8237" max="8237" width="2.5" style="64" customWidth="1"/>
    <col min="8238" max="8238" width="3.625" style="64" customWidth="1"/>
    <col min="8239" max="8239" width="2.75" style="64" customWidth="1"/>
    <col min="8240" max="8240" width="0.875" style="64" customWidth="1"/>
    <col min="8241" max="8241" width="1.25" style="64" customWidth="1"/>
    <col min="8242" max="8242" width="5.375" style="64" customWidth="1"/>
    <col min="8243" max="8243" width="6.5" style="64" customWidth="1"/>
    <col min="8244" max="8244" width="4.125" style="64" customWidth="1"/>
    <col min="8245" max="8245" width="7.875" style="64" customWidth="1"/>
    <col min="8246" max="8246" width="8.75" style="64" customWidth="1"/>
    <col min="8247" max="8250" width="6.25" style="64" customWidth="1"/>
    <col min="8251" max="8251" width="4.875" style="64" customWidth="1"/>
    <col min="8252" max="8252" width="2.5" style="64" customWidth="1"/>
    <col min="8253" max="8253" width="4.875" style="64" customWidth="1"/>
    <col min="8254" max="8491" width="9" style="64"/>
    <col min="8492" max="8492" width="1.75" style="64" customWidth="1"/>
    <col min="8493" max="8493" width="2.5" style="64" customWidth="1"/>
    <col min="8494" max="8494" width="3.625" style="64" customWidth="1"/>
    <col min="8495" max="8495" width="2.75" style="64" customWidth="1"/>
    <col min="8496" max="8496" width="0.875" style="64" customWidth="1"/>
    <col min="8497" max="8497" width="1.25" style="64" customWidth="1"/>
    <col min="8498" max="8498" width="5.375" style="64" customWidth="1"/>
    <col min="8499" max="8499" width="6.5" style="64" customWidth="1"/>
    <col min="8500" max="8500" width="4.125" style="64" customWidth="1"/>
    <col min="8501" max="8501" width="7.875" style="64" customWidth="1"/>
    <col min="8502" max="8502" width="8.75" style="64" customWidth="1"/>
    <col min="8503" max="8506" width="6.25" style="64" customWidth="1"/>
    <col min="8507" max="8507" width="4.875" style="64" customWidth="1"/>
    <col min="8508" max="8508" width="2.5" style="64" customWidth="1"/>
    <col min="8509" max="8509" width="4.875" style="64" customWidth="1"/>
    <col min="8510" max="8747" width="9" style="64"/>
    <col min="8748" max="8748" width="1.75" style="64" customWidth="1"/>
    <col min="8749" max="8749" width="2.5" style="64" customWidth="1"/>
    <col min="8750" max="8750" width="3.625" style="64" customWidth="1"/>
    <col min="8751" max="8751" width="2.75" style="64" customWidth="1"/>
    <col min="8752" max="8752" width="0.875" style="64" customWidth="1"/>
    <col min="8753" max="8753" width="1.25" style="64" customWidth="1"/>
    <col min="8754" max="8754" width="5.375" style="64" customWidth="1"/>
    <col min="8755" max="8755" width="6.5" style="64" customWidth="1"/>
    <col min="8756" max="8756" width="4.125" style="64" customWidth="1"/>
    <col min="8757" max="8757" width="7.875" style="64" customWidth="1"/>
    <col min="8758" max="8758" width="8.75" style="64" customWidth="1"/>
    <col min="8759" max="8762" width="6.25" style="64" customWidth="1"/>
    <col min="8763" max="8763" width="4.875" style="64" customWidth="1"/>
    <col min="8764" max="8764" width="2.5" style="64" customWidth="1"/>
    <col min="8765" max="8765" width="4.875" style="64" customWidth="1"/>
    <col min="8766" max="9003" width="9" style="64"/>
    <col min="9004" max="9004" width="1.75" style="64" customWidth="1"/>
    <col min="9005" max="9005" width="2.5" style="64" customWidth="1"/>
    <col min="9006" max="9006" width="3.625" style="64" customWidth="1"/>
    <col min="9007" max="9007" width="2.75" style="64" customWidth="1"/>
    <col min="9008" max="9008" width="0.875" style="64" customWidth="1"/>
    <col min="9009" max="9009" width="1.25" style="64" customWidth="1"/>
    <col min="9010" max="9010" width="5.375" style="64" customWidth="1"/>
    <col min="9011" max="9011" width="6.5" style="64" customWidth="1"/>
    <col min="9012" max="9012" width="4.125" style="64" customWidth="1"/>
    <col min="9013" max="9013" width="7.875" style="64" customWidth="1"/>
    <col min="9014" max="9014" width="8.75" style="64" customWidth="1"/>
    <col min="9015" max="9018" width="6.25" style="64" customWidth="1"/>
    <col min="9019" max="9019" width="4.875" style="64" customWidth="1"/>
    <col min="9020" max="9020" width="2.5" style="64" customWidth="1"/>
    <col min="9021" max="9021" width="4.875" style="64" customWidth="1"/>
    <col min="9022" max="9259" width="9" style="64"/>
    <col min="9260" max="9260" width="1.75" style="64" customWidth="1"/>
    <col min="9261" max="9261" width="2.5" style="64" customWidth="1"/>
    <col min="9262" max="9262" width="3.625" style="64" customWidth="1"/>
    <col min="9263" max="9263" width="2.75" style="64" customWidth="1"/>
    <col min="9264" max="9264" width="0.875" style="64" customWidth="1"/>
    <col min="9265" max="9265" width="1.25" style="64" customWidth="1"/>
    <col min="9266" max="9266" width="5.375" style="64" customWidth="1"/>
    <col min="9267" max="9267" width="6.5" style="64" customWidth="1"/>
    <col min="9268" max="9268" width="4.125" style="64" customWidth="1"/>
    <col min="9269" max="9269" width="7.875" style="64" customWidth="1"/>
    <col min="9270" max="9270" width="8.75" style="64" customWidth="1"/>
    <col min="9271" max="9274" width="6.25" style="64" customWidth="1"/>
    <col min="9275" max="9275" width="4.875" style="64" customWidth="1"/>
    <col min="9276" max="9276" width="2.5" style="64" customWidth="1"/>
    <col min="9277" max="9277" width="4.875" style="64" customWidth="1"/>
    <col min="9278" max="9515" width="9" style="64"/>
    <col min="9516" max="9516" width="1.75" style="64" customWidth="1"/>
    <col min="9517" max="9517" width="2.5" style="64" customWidth="1"/>
    <col min="9518" max="9518" width="3.625" style="64" customWidth="1"/>
    <col min="9519" max="9519" width="2.75" style="64" customWidth="1"/>
    <col min="9520" max="9520" width="0.875" style="64" customWidth="1"/>
    <col min="9521" max="9521" width="1.25" style="64" customWidth="1"/>
    <col min="9522" max="9522" width="5.375" style="64" customWidth="1"/>
    <col min="9523" max="9523" width="6.5" style="64" customWidth="1"/>
    <col min="9524" max="9524" width="4.125" style="64" customWidth="1"/>
    <col min="9525" max="9525" width="7.875" style="64" customWidth="1"/>
    <col min="9526" max="9526" width="8.75" style="64" customWidth="1"/>
    <col min="9527" max="9530" width="6.25" style="64" customWidth="1"/>
    <col min="9531" max="9531" width="4.875" style="64" customWidth="1"/>
    <col min="9532" max="9532" width="2.5" style="64" customWidth="1"/>
    <col min="9533" max="9533" width="4.875" style="64" customWidth="1"/>
    <col min="9534" max="9771" width="9" style="64"/>
    <col min="9772" max="9772" width="1.75" style="64" customWidth="1"/>
    <col min="9773" max="9773" width="2.5" style="64" customWidth="1"/>
    <col min="9774" max="9774" width="3.625" style="64" customWidth="1"/>
    <col min="9775" max="9775" width="2.75" style="64" customWidth="1"/>
    <col min="9776" max="9776" width="0.875" style="64" customWidth="1"/>
    <col min="9777" max="9777" width="1.25" style="64" customWidth="1"/>
    <col min="9778" max="9778" width="5.375" style="64" customWidth="1"/>
    <col min="9779" max="9779" width="6.5" style="64" customWidth="1"/>
    <col min="9780" max="9780" width="4.125" style="64" customWidth="1"/>
    <col min="9781" max="9781" width="7.875" style="64" customWidth="1"/>
    <col min="9782" max="9782" width="8.75" style="64" customWidth="1"/>
    <col min="9783" max="9786" width="6.25" style="64" customWidth="1"/>
    <col min="9787" max="9787" width="4.875" style="64" customWidth="1"/>
    <col min="9788" max="9788" width="2.5" style="64" customWidth="1"/>
    <col min="9789" max="9789" width="4.875" style="64" customWidth="1"/>
    <col min="9790" max="10027" width="9" style="64"/>
    <col min="10028" max="10028" width="1.75" style="64" customWidth="1"/>
    <col min="10029" max="10029" width="2.5" style="64" customWidth="1"/>
    <col min="10030" max="10030" width="3.625" style="64" customWidth="1"/>
    <col min="10031" max="10031" width="2.75" style="64" customWidth="1"/>
    <col min="10032" max="10032" width="0.875" style="64" customWidth="1"/>
    <col min="10033" max="10033" width="1.25" style="64" customWidth="1"/>
    <col min="10034" max="10034" width="5.375" style="64" customWidth="1"/>
    <col min="10035" max="10035" width="6.5" style="64" customWidth="1"/>
    <col min="10036" max="10036" width="4.125" style="64" customWidth="1"/>
    <col min="10037" max="10037" width="7.875" style="64" customWidth="1"/>
    <col min="10038" max="10038" width="8.75" style="64" customWidth="1"/>
    <col min="10039" max="10042" width="6.25" style="64" customWidth="1"/>
    <col min="10043" max="10043" width="4.875" style="64" customWidth="1"/>
    <col min="10044" max="10044" width="2.5" style="64" customWidth="1"/>
    <col min="10045" max="10045" width="4.875" style="64" customWidth="1"/>
    <col min="10046" max="10283" width="9" style="64"/>
    <col min="10284" max="10284" width="1.75" style="64" customWidth="1"/>
    <col min="10285" max="10285" width="2.5" style="64" customWidth="1"/>
    <col min="10286" max="10286" width="3.625" style="64" customWidth="1"/>
    <col min="10287" max="10287" width="2.75" style="64" customWidth="1"/>
    <col min="10288" max="10288" width="0.875" style="64" customWidth="1"/>
    <col min="10289" max="10289" width="1.25" style="64" customWidth="1"/>
    <col min="10290" max="10290" width="5.375" style="64" customWidth="1"/>
    <col min="10291" max="10291" width="6.5" style="64" customWidth="1"/>
    <col min="10292" max="10292" width="4.125" style="64" customWidth="1"/>
    <col min="10293" max="10293" width="7.875" style="64" customWidth="1"/>
    <col min="10294" max="10294" width="8.75" style="64" customWidth="1"/>
    <col min="10295" max="10298" width="6.25" style="64" customWidth="1"/>
    <col min="10299" max="10299" width="4.875" style="64" customWidth="1"/>
    <col min="10300" max="10300" width="2.5" style="64" customWidth="1"/>
    <col min="10301" max="10301" width="4.875" style="64" customWidth="1"/>
    <col min="10302" max="10539" width="9" style="64"/>
    <col min="10540" max="10540" width="1.75" style="64" customWidth="1"/>
    <col min="10541" max="10541" width="2.5" style="64" customWidth="1"/>
    <col min="10542" max="10542" width="3.625" style="64" customWidth="1"/>
    <col min="10543" max="10543" width="2.75" style="64" customWidth="1"/>
    <col min="10544" max="10544" width="0.875" style="64" customWidth="1"/>
    <col min="10545" max="10545" width="1.25" style="64" customWidth="1"/>
    <col min="10546" max="10546" width="5.375" style="64" customWidth="1"/>
    <col min="10547" max="10547" width="6.5" style="64" customWidth="1"/>
    <col min="10548" max="10548" width="4.125" style="64" customWidth="1"/>
    <col min="10549" max="10549" width="7.875" style="64" customWidth="1"/>
    <col min="10550" max="10550" width="8.75" style="64" customWidth="1"/>
    <col min="10551" max="10554" width="6.25" style="64" customWidth="1"/>
    <col min="10555" max="10555" width="4.875" style="64" customWidth="1"/>
    <col min="10556" max="10556" width="2.5" style="64" customWidth="1"/>
    <col min="10557" max="10557" width="4.875" style="64" customWidth="1"/>
    <col min="10558" max="10795" width="9" style="64"/>
    <col min="10796" max="10796" width="1.75" style="64" customWidth="1"/>
    <col min="10797" max="10797" width="2.5" style="64" customWidth="1"/>
    <col min="10798" max="10798" width="3.625" style="64" customWidth="1"/>
    <col min="10799" max="10799" width="2.75" style="64" customWidth="1"/>
    <col min="10800" max="10800" width="0.875" style="64" customWidth="1"/>
    <col min="10801" max="10801" width="1.25" style="64" customWidth="1"/>
    <col min="10802" max="10802" width="5.375" style="64" customWidth="1"/>
    <col min="10803" max="10803" width="6.5" style="64" customWidth="1"/>
    <col min="10804" max="10804" width="4.125" style="64" customWidth="1"/>
    <col min="10805" max="10805" width="7.875" style="64" customWidth="1"/>
    <col min="10806" max="10806" width="8.75" style="64" customWidth="1"/>
    <col min="10807" max="10810" width="6.25" style="64" customWidth="1"/>
    <col min="10811" max="10811" width="4.875" style="64" customWidth="1"/>
    <col min="10812" max="10812" width="2.5" style="64" customWidth="1"/>
    <col min="10813" max="10813" width="4.875" style="64" customWidth="1"/>
    <col min="10814" max="11051" width="9" style="64"/>
    <col min="11052" max="11052" width="1.75" style="64" customWidth="1"/>
    <col min="11053" max="11053" width="2.5" style="64" customWidth="1"/>
    <col min="11054" max="11054" width="3.625" style="64" customWidth="1"/>
    <col min="11055" max="11055" width="2.75" style="64" customWidth="1"/>
    <col min="11056" max="11056" width="0.875" style="64" customWidth="1"/>
    <col min="11057" max="11057" width="1.25" style="64" customWidth="1"/>
    <col min="11058" max="11058" width="5.375" style="64" customWidth="1"/>
    <col min="11059" max="11059" width="6.5" style="64" customWidth="1"/>
    <col min="11060" max="11060" width="4.125" style="64" customWidth="1"/>
    <col min="11061" max="11061" width="7.875" style="64" customWidth="1"/>
    <col min="11062" max="11062" width="8.75" style="64" customWidth="1"/>
    <col min="11063" max="11066" width="6.25" style="64" customWidth="1"/>
    <col min="11067" max="11067" width="4.875" style="64" customWidth="1"/>
    <col min="11068" max="11068" width="2.5" style="64" customWidth="1"/>
    <col min="11069" max="11069" width="4.875" style="64" customWidth="1"/>
    <col min="11070" max="11307" width="9" style="64"/>
    <col min="11308" max="11308" width="1.75" style="64" customWidth="1"/>
    <col min="11309" max="11309" width="2.5" style="64" customWidth="1"/>
    <col min="11310" max="11310" width="3.625" style="64" customWidth="1"/>
    <col min="11311" max="11311" width="2.75" style="64" customWidth="1"/>
    <col min="11312" max="11312" width="0.875" style="64" customWidth="1"/>
    <col min="11313" max="11313" width="1.25" style="64" customWidth="1"/>
    <col min="11314" max="11314" width="5.375" style="64" customWidth="1"/>
    <col min="11315" max="11315" width="6.5" style="64" customWidth="1"/>
    <col min="11316" max="11316" width="4.125" style="64" customWidth="1"/>
    <col min="11317" max="11317" width="7.875" style="64" customWidth="1"/>
    <col min="11318" max="11318" width="8.75" style="64" customWidth="1"/>
    <col min="11319" max="11322" width="6.25" style="64" customWidth="1"/>
    <col min="11323" max="11323" width="4.875" style="64" customWidth="1"/>
    <col min="11324" max="11324" width="2.5" style="64" customWidth="1"/>
    <col min="11325" max="11325" width="4.875" style="64" customWidth="1"/>
    <col min="11326" max="11563" width="9" style="64"/>
    <col min="11564" max="11564" width="1.75" style="64" customWidth="1"/>
    <col min="11565" max="11565" width="2.5" style="64" customWidth="1"/>
    <col min="11566" max="11566" width="3.625" style="64" customWidth="1"/>
    <col min="11567" max="11567" width="2.75" style="64" customWidth="1"/>
    <col min="11568" max="11568" width="0.875" style="64" customWidth="1"/>
    <col min="11569" max="11569" width="1.25" style="64" customWidth="1"/>
    <col min="11570" max="11570" width="5.375" style="64" customWidth="1"/>
    <col min="11571" max="11571" width="6.5" style="64" customWidth="1"/>
    <col min="11572" max="11572" width="4.125" style="64" customWidth="1"/>
    <col min="11573" max="11573" width="7.875" style="64" customWidth="1"/>
    <col min="11574" max="11574" width="8.75" style="64" customWidth="1"/>
    <col min="11575" max="11578" width="6.25" style="64" customWidth="1"/>
    <col min="11579" max="11579" width="4.875" style="64" customWidth="1"/>
    <col min="11580" max="11580" width="2.5" style="64" customWidth="1"/>
    <col min="11581" max="11581" width="4.875" style="64" customWidth="1"/>
    <col min="11582" max="11819" width="9" style="64"/>
    <col min="11820" max="11820" width="1.75" style="64" customWidth="1"/>
    <col min="11821" max="11821" width="2.5" style="64" customWidth="1"/>
    <col min="11822" max="11822" width="3.625" style="64" customWidth="1"/>
    <col min="11823" max="11823" width="2.75" style="64" customWidth="1"/>
    <col min="11824" max="11824" width="0.875" style="64" customWidth="1"/>
    <col min="11825" max="11825" width="1.25" style="64" customWidth="1"/>
    <col min="11826" max="11826" width="5.375" style="64" customWidth="1"/>
    <col min="11827" max="11827" width="6.5" style="64" customWidth="1"/>
    <col min="11828" max="11828" width="4.125" style="64" customWidth="1"/>
    <col min="11829" max="11829" width="7.875" style="64" customWidth="1"/>
    <col min="11830" max="11830" width="8.75" style="64" customWidth="1"/>
    <col min="11831" max="11834" width="6.25" style="64" customWidth="1"/>
    <col min="11835" max="11835" width="4.875" style="64" customWidth="1"/>
    <col min="11836" max="11836" width="2.5" style="64" customWidth="1"/>
    <col min="11837" max="11837" width="4.875" style="64" customWidth="1"/>
    <col min="11838" max="12075" width="9" style="64"/>
    <col min="12076" max="12076" width="1.75" style="64" customWidth="1"/>
    <col min="12077" max="12077" width="2.5" style="64" customWidth="1"/>
    <col min="12078" max="12078" width="3.625" style="64" customWidth="1"/>
    <col min="12079" max="12079" width="2.75" style="64" customWidth="1"/>
    <col min="12080" max="12080" width="0.875" style="64" customWidth="1"/>
    <col min="12081" max="12081" width="1.25" style="64" customWidth="1"/>
    <col min="12082" max="12082" width="5.375" style="64" customWidth="1"/>
    <col min="12083" max="12083" width="6.5" style="64" customWidth="1"/>
    <col min="12084" max="12084" width="4.125" style="64" customWidth="1"/>
    <col min="12085" max="12085" width="7.875" style="64" customWidth="1"/>
    <col min="12086" max="12086" width="8.75" style="64" customWidth="1"/>
    <col min="12087" max="12090" width="6.25" style="64" customWidth="1"/>
    <col min="12091" max="12091" width="4.875" style="64" customWidth="1"/>
    <col min="12092" max="12092" width="2.5" style="64" customWidth="1"/>
    <col min="12093" max="12093" width="4.875" style="64" customWidth="1"/>
    <col min="12094" max="12331" width="9" style="64"/>
    <col min="12332" max="12332" width="1.75" style="64" customWidth="1"/>
    <col min="12333" max="12333" width="2.5" style="64" customWidth="1"/>
    <col min="12334" max="12334" width="3.625" style="64" customWidth="1"/>
    <col min="12335" max="12335" width="2.75" style="64" customWidth="1"/>
    <col min="12336" max="12336" width="0.875" style="64" customWidth="1"/>
    <col min="12337" max="12337" width="1.25" style="64" customWidth="1"/>
    <col min="12338" max="12338" width="5.375" style="64" customWidth="1"/>
    <col min="12339" max="12339" width="6.5" style="64" customWidth="1"/>
    <col min="12340" max="12340" width="4.125" style="64" customWidth="1"/>
    <col min="12341" max="12341" width="7.875" style="64" customWidth="1"/>
    <col min="12342" max="12342" width="8.75" style="64" customWidth="1"/>
    <col min="12343" max="12346" width="6.25" style="64" customWidth="1"/>
    <col min="12347" max="12347" width="4.875" style="64" customWidth="1"/>
    <col min="12348" max="12348" width="2.5" style="64" customWidth="1"/>
    <col min="12349" max="12349" width="4.875" style="64" customWidth="1"/>
    <col min="12350" max="12587" width="9" style="64"/>
    <col min="12588" max="12588" width="1.75" style="64" customWidth="1"/>
    <col min="12589" max="12589" width="2.5" style="64" customWidth="1"/>
    <col min="12590" max="12590" width="3.625" style="64" customWidth="1"/>
    <col min="12591" max="12591" width="2.75" style="64" customWidth="1"/>
    <col min="12592" max="12592" width="0.875" style="64" customWidth="1"/>
    <col min="12593" max="12593" width="1.25" style="64" customWidth="1"/>
    <col min="12594" max="12594" width="5.375" style="64" customWidth="1"/>
    <col min="12595" max="12595" width="6.5" style="64" customWidth="1"/>
    <col min="12596" max="12596" width="4.125" style="64" customWidth="1"/>
    <col min="12597" max="12597" width="7.875" style="64" customWidth="1"/>
    <col min="12598" max="12598" width="8.75" style="64" customWidth="1"/>
    <col min="12599" max="12602" width="6.25" style="64" customWidth="1"/>
    <col min="12603" max="12603" width="4.875" style="64" customWidth="1"/>
    <col min="12604" max="12604" width="2.5" style="64" customWidth="1"/>
    <col min="12605" max="12605" width="4.875" style="64" customWidth="1"/>
    <col min="12606" max="12843" width="9" style="64"/>
    <col min="12844" max="12844" width="1.75" style="64" customWidth="1"/>
    <col min="12845" max="12845" width="2.5" style="64" customWidth="1"/>
    <col min="12846" max="12846" width="3.625" style="64" customWidth="1"/>
    <col min="12847" max="12847" width="2.75" style="64" customWidth="1"/>
    <col min="12848" max="12848" width="0.875" style="64" customWidth="1"/>
    <col min="12849" max="12849" width="1.25" style="64" customWidth="1"/>
    <col min="12850" max="12850" width="5.375" style="64" customWidth="1"/>
    <col min="12851" max="12851" width="6.5" style="64" customWidth="1"/>
    <col min="12852" max="12852" width="4.125" style="64" customWidth="1"/>
    <col min="12853" max="12853" width="7.875" style="64" customWidth="1"/>
    <col min="12854" max="12854" width="8.75" style="64" customWidth="1"/>
    <col min="12855" max="12858" width="6.25" style="64" customWidth="1"/>
    <col min="12859" max="12859" width="4.875" style="64" customWidth="1"/>
    <col min="12860" max="12860" width="2.5" style="64" customWidth="1"/>
    <col min="12861" max="12861" width="4.875" style="64" customWidth="1"/>
    <col min="12862" max="13099" width="9" style="64"/>
    <col min="13100" max="13100" width="1.75" style="64" customWidth="1"/>
    <col min="13101" max="13101" width="2.5" style="64" customWidth="1"/>
    <col min="13102" max="13102" width="3.625" style="64" customWidth="1"/>
    <col min="13103" max="13103" width="2.75" style="64" customWidth="1"/>
    <col min="13104" max="13104" width="0.875" style="64" customWidth="1"/>
    <col min="13105" max="13105" width="1.25" style="64" customWidth="1"/>
    <col min="13106" max="13106" width="5.375" style="64" customWidth="1"/>
    <col min="13107" max="13107" width="6.5" style="64" customWidth="1"/>
    <col min="13108" max="13108" width="4.125" style="64" customWidth="1"/>
    <col min="13109" max="13109" width="7.875" style="64" customWidth="1"/>
    <col min="13110" max="13110" width="8.75" style="64" customWidth="1"/>
    <col min="13111" max="13114" width="6.25" style="64" customWidth="1"/>
    <col min="13115" max="13115" width="4.875" style="64" customWidth="1"/>
    <col min="13116" max="13116" width="2.5" style="64" customWidth="1"/>
    <col min="13117" max="13117" width="4.875" style="64" customWidth="1"/>
    <col min="13118" max="13355" width="9" style="64"/>
    <col min="13356" max="13356" width="1.75" style="64" customWidth="1"/>
    <col min="13357" max="13357" width="2.5" style="64" customWidth="1"/>
    <col min="13358" max="13358" width="3.625" style="64" customWidth="1"/>
    <col min="13359" max="13359" width="2.75" style="64" customWidth="1"/>
    <col min="13360" max="13360" width="0.875" style="64" customWidth="1"/>
    <col min="13361" max="13361" width="1.25" style="64" customWidth="1"/>
    <col min="13362" max="13362" width="5.375" style="64" customWidth="1"/>
    <col min="13363" max="13363" width="6.5" style="64" customWidth="1"/>
    <col min="13364" max="13364" width="4.125" style="64" customWidth="1"/>
    <col min="13365" max="13365" width="7.875" style="64" customWidth="1"/>
    <col min="13366" max="13366" width="8.75" style="64" customWidth="1"/>
    <col min="13367" max="13370" width="6.25" style="64" customWidth="1"/>
    <col min="13371" max="13371" width="4.875" style="64" customWidth="1"/>
    <col min="13372" max="13372" width="2.5" style="64" customWidth="1"/>
    <col min="13373" max="13373" width="4.875" style="64" customWidth="1"/>
    <col min="13374" max="13611" width="9" style="64"/>
    <col min="13612" max="13612" width="1.75" style="64" customWidth="1"/>
    <col min="13613" max="13613" width="2.5" style="64" customWidth="1"/>
    <col min="13614" max="13614" width="3.625" style="64" customWidth="1"/>
    <col min="13615" max="13615" width="2.75" style="64" customWidth="1"/>
    <col min="13616" max="13616" width="0.875" style="64" customWidth="1"/>
    <col min="13617" max="13617" width="1.25" style="64" customWidth="1"/>
    <col min="13618" max="13618" width="5.375" style="64" customWidth="1"/>
    <col min="13619" max="13619" width="6.5" style="64" customWidth="1"/>
    <col min="13620" max="13620" width="4.125" style="64" customWidth="1"/>
    <col min="13621" max="13621" width="7.875" style="64" customWidth="1"/>
    <col min="13622" max="13622" width="8.75" style="64" customWidth="1"/>
    <col min="13623" max="13626" width="6.25" style="64" customWidth="1"/>
    <col min="13627" max="13627" width="4.875" style="64" customWidth="1"/>
    <col min="13628" max="13628" width="2.5" style="64" customWidth="1"/>
    <col min="13629" max="13629" width="4.875" style="64" customWidth="1"/>
    <col min="13630" max="13867" width="9" style="64"/>
    <col min="13868" max="13868" width="1.75" style="64" customWidth="1"/>
    <col min="13869" max="13869" width="2.5" style="64" customWidth="1"/>
    <col min="13870" max="13870" width="3.625" style="64" customWidth="1"/>
    <col min="13871" max="13871" width="2.75" style="64" customWidth="1"/>
    <col min="13872" max="13872" width="0.875" style="64" customWidth="1"/>
    <col min="13873" max="13873" width="1.25" style="64" customWidth="1"/>
    <col min="13874" max="13874" width="5.375" style="64" customWidth="1"/>
    <col min="13875" max="13875" width="6.5" style="64" customWidth="1"/>
    <col min="13876" max="13876" width="4.125" style="64" customWidth="1"/>
    <col min="13877" max="13877" width="7.875" style="64" customWidth="1"/>
    <col min="13878" max="13878" width="8.75" style="64" customWidth="1"/>
    <col min="13879" max="13882" width="6.25" style="64" customWidth="1"/>
    <col min="13883" max="13883" width="4.875" style="64" customWidth="1"/>
    <col min="13884" max="13884" width="2.5" style="64" customWidth="1"/>
    <col min="13885" max="13885" width="4.875" style="64" customWidth="1"/>
    <col min="13886" max="14123" width="9" style="64"/>
    <col min="14124" max="14124" width="1.75" style="64" customWidth="1"/>
    <col min="14125" max="14125" width="2.5" style="64" customWidth="1"/>
    <col min="14126" max="14126" width="3.625" style="64" customWidth="1"/>
    <col min="14127" max="14127" width="2.75" style="64" customWidth="1"/>
    <col min="14128" max="14128" width="0.875" style="64" customWidth="1"/>
    <col min="14129" max="14129" width="1.25" style="64" customWidth="1"/>
    <col min="14130" max="14130" width="5.375" style="64" customWidth="1"/>
    <col min="14131" max="14131" width="6.5" style="64" customWidth="1"/>
    <col min="14132" max="14132" width="4.125" style="64" customWidth="1"/>
    <col min="14133" max="14133" width="7.875" style="64" customWidth="1"/>
    <col min="14134" max="14134" width="8.75" style="64" customWidth="1"/>
    <col min="14135" max="14138" width="6.25" style="64" customWidth="1"/>
    <col min="14139" max="14139" width="4.875" style="64" customWidth="1"/>
    <col min="14140" max="14140" width="2.5" style="64" customWidth="1"/>
    <col min="14141" max="14141" width="4.875" style="64" customWidth="1"/>
    <col min="14142" max="14379" width="9" style="64"/>
    <col min="14380" max="14380" width="1.75" style="64" customWidth="1"/>
    <col min="14381" max="14381" width="2.5" style="64" customWidth="1"/>
    <col min="14382" max="14382" width="3.625" style="64" customWidth="1"/>
    <col min="14383" max="14383" width="2.75" style="64" customWidth="1"/>
    <col min="14384" max="14384" width="0.875" style="64" customWidth="1"/>
    <col min="14385" max="14385" width="1.25" style="64" customWidth="1"/>
    <col min="14386" max="14386" width="5.375" style="64" customWidth="1"/>
    <col min="14387" max="14387" width="6.5" style="64" customWidth="1"/>
    <col min="14388" max="14388" width="4.125" style="64" customWidth="1"/>
    <col min="14389" max="14389" width="7.875" style="64" customWidth="1"/>
    <col min="14390" max="14390" width="8.75" style="64" customWidth="1"/>
    <col min="14391" max="14394" width="6.25" style="64" customWidth="1"/>
    <col min="14395" max="14395" width="4.875" style="64" customWidth="1"/>
    <col min="14396" max="14396" width="2.5" style="64" customWidth="1"/>
    <col min="14397" max="14397" width="4.875" style="64" customWidth="1"/>
    <col min="14398" max="14635" width="9" style="64"/>
    <col min="14636" max="14636" width="1.75" style="64" customWidth="1"/>
    <col min="14637" max="14637" width="2.5" style="64" customWidth="1"/>
    <col min="14638" max="14638" width="3.625" style="64" customWidth="1"/>
    <col min="14639" max="14639" width="2.75" style="64" customWidth="1"/>
    <col min="14640" max="14640" width="0.875" style="64" customWidth="1"/>
    <col min="14641" max="14641" width="1.25" style="64" customWidth="1"/>
    <col min="14642" max="14642" width="5.375" style="64" customWidth="1"/>
    <col min="14643" max="14643" width="6.5" style="64" customWidth="1"/>
    <col min="14644" max="14644" width="4.125" style="64" customWidth="1"/>
    <col min="14645" max="14645" width="7.875" style="64" customWidth="1"/>
    <col min="14646" max="14646" width="8.75" style="64" customWidth="1"/>
    <col min="14647" max="14650" width="6.25" style="64" customWidth="1"/>
    <col min="14651" max="14651" width="4.875" style="64" customWidth="1"/>
    <col min="14652" max="14652" width="2.5" style="64" customWidth="1"/>
    <col min="14653" max="14653" width="4.875" style="64" customWidth="1"/>
    <col min="14654" max="14891" width="9" style="64"/>
    <col min="14892" max="14892" width="1.75" style="64" customWidth="1"/>
    <col min="14893" max="14893" width="2.5" style="64" customWidth="1"/>
    <col min="14894" max="14894" width="3.625" style="64" customWidth="1"/>
    <col min="14895" max="14895" width="2.75" style="64" customWidth="1"/>
    <col min="14896" max="14896" width="0.875" style="64" customWidth="1"/>
    <col min="14897" max="14897" width="1.25" style="64" customWidth="1"/>
    <col min="14898" max="14898" width="5.375" style="64" customWidth="1"/>
    <col min="14899" max="14899" width="6.5" style="64" customWidth="1"/>
    <col min="14900" max="14900" width="4.125" style="64" customWidth="1"/>
    <col min="14901" max="14901" width="7.875" style="64" customWidth="1"/>
    <col min="14902" max="14902" width="8.75" style="64" customWidth="1"/>
    <col min="14903" max="14906" width="6.25" style="64" customWidth="1"/>
    <col min="14907" max="14907" width="4.875" style="64" customWidth="1"/>
    <col min="14908" max="14908" width="2.5" style="64" customWidth="1"/>
    <col min="14909" max="14909" width="4.875" style="64" customWidth="1"/>
    <col min="14910" max="15147" width="9" style="64"/>
    <col min="15148" max="15148" width="1.75" style="64" customWidth="1"/>
    <col min="15149" max="15149" width="2.5" style="64" customWidth="1"/>
    <col min="15150" max="15150" width="3.625" style="64" customWidth="1"/>
    <col min="15151" max="15151" width="2.75" style="64" customWidth="1"/>
    <col min="15152" max="15152" width="0.875" style="64" customWidth="1"/>
    <col min="15153" max="15153" width="1.25" style="64" customWidth="1"/>
    <col min="15154" max="15154" width="5.375" style="64" customWidth="1"/>
    <col min="15155" max="15155" width="6.5" style="64" customWidth="1"/>
    <col min="15156" max="15156" width="4.125" style="64" customWidth="1"/>
    <col min="15157" max="15157" width="7.875" style="64" customWidth="1"/>
    <col min="15158" max="15158" width="8.75" style="64" customWidth="1"/>
    <col min="15159" max="15162" width="6.25" style="64" customWidth="1"/>
    <col min="15163" max="15163" width="4.875" style="64" customWidth="1"/>
    <col min="15164" max="15164" width="2.5" style="64" customWidth="1"/>
    <col min="15165" max="15165" width="4.875" style="64" customWidth="1"/>
    <col min="15166" max="15403" width="9" style="64"/>
    <col min="15404" max="15404" width="1.75" style="64" customWidth="1"/>
    <col min="15405" max="15405" width="2.5" style="64" customWidth="1"/>
    <col min="15406" max="15406" width="3.625" style="64" customWidth="1"/>
    <col min="15407" max="15407" width="2.75" style="64" customWidth="1"/>
    <col min="15408" max="15408" width="0.875" style="64" customWidth="1"/>
    <col min="15409" max="15409" width="1.25" style="64" customWidth="1"/>
    <col min="15410" max="15410" width="5.375" style="64" customWidth="1"/>
    <col min="15411" max="15411" width="6.5" style="64" customWidth="1"/>
    <col min="15412" max="15412" width="4.125" style="64" customWidth="1"/>
    <col min="15413" max="15413" width="7.875" style="64" customWidth="1"/>
    <col min="15414" max="15414" width="8.75" style="64" customWidth="1"/>
    <col min="15415" max="15418" width="6.25" style="64" customWidth="1"/>
    <col min="15419" max="15419" width="4.875" style="64" customWidth="1"/>
    <col min="15420" max="15420" width="2.5" style="64" customWidth="1"/>
    <col min="15421" max="15421" width="4.875" style="64" customWidth="1"/>
    <col min="15422" max="15659" width="9" style="64"/>
    <col min="15660" max="15660" width="1.75" style="64" customWidth="1"/>
    <col min="15661" max="15661" width="2.5" style="64" customWidth="1"/>
    <col min="15662" max="15662" width="3.625" style="64" customWidth="1"/>
    <col min="15663" max="15663" width="2.75" style="64" customWidth="1"/>
    <col min="15664" max="15664" width="0.875" style="64" customWidth="1"/>
    <col min="15665" max="15665" width="1.25" style="64" customWidth="1"/>
    <col min="15666" max="15666" width="5.375" style="64" customWidth="1"/>
    <col min="15667" max="15667" width="6.5" style="64" customWidth="1"/>
    <col min="15668" max="15668" width="4.125" style="64" customWidth="1"/>
    <col min="15669" max="15669" width="7.875" style="64" customWidth="1"/>
    <col min="15670" max="15670" width="8.75" style="64" customWidth="1"/>
    <col min="15671" max="15674" width="6.25" style="64" customWidth="1"/>
    <col min="15675" max="15675" width="4.875" style="64" customWidth="1"/>
    <col min="15676" max="15676" width="2.5" style="64" customWidth="1"/>
    <col min="15677" max="15677" width="4.875" style="64" customWidth="1"/>
    <col min="15678" max="15915" width="9" style="64"/>
    <col min="15916" max="15916" width="1.75" style="64" customWidth="1"/>
    <col min="15917" max="15917" width="2.5" style="64" customWidth="1"/>
    <col min="15918" max="15918" width="3.625" style="64" customWidth="1"/>
    <col min="15919" max="15919" width="2.75" style="64" customWidth="1"/>
    <col min="15920" max="15920" width="0.875" style="64" customWidth="1"/>
    <col min="15921" max="15921" width="1.25" style="64" customWidth="1"/>
    <col min="15922" max="15922" width="5.375" style="64" customWidth="1"/>
    <col min="15923" max="15923" width="6.5" style="64" customWidth="1"/>
    <col min="15924" max="15924" width="4.125" style="64" customWidth="1"/>
    <col min="15925" max="15925" width="7.875" style="64" customWidth="1"/>
    <col min="15926" max="15926" width="8.75" style="64" customWidth="1"/>
    <col min="15927" max="15930" width="6.25" style="64" customWidth="1"/>
    <col min="15931" max="15931" width="4.875" style="64" customWidth="1"/>
    <col min="15932" max="15932" width="2.5" style="64" customWidth="1"/>
    <col min="15933" max="15933" width="4.875" style="64" customWidth="1"/>
    <col min="15934" max="16171" width="9" style="64"/>
    <col min="16172" max="16172" width="1.75" style="64" customWidth="1"/>
    <col min="16173" max="16173" width="2.5" style="64" customWidth="1"/>
    <col min="16174" max="16174" width="3.625" style="64" customWidth="1"/>
    <col min="16175" max="16175" width="2.75" style="64" customWidth="1"/>
    <col min="16176" max="16176" width="0.875" style="64" customWidth="1"/>
    <col min="16177" max="16177" width="1.25" style="64" customWidth="1"/>
    <col min="16178" max="16178" width="5.375" style="64" customWidth="1"/>
    <col min="16179" max="16179" width="6.5" style="64" customWidth="1"/>
    <col min="16180" max="16180" width="4.125" style="64" customWidth="1"/>
    <col min="16181" max="16181" width="7.875" style="64" customWidth="1"/>
    <col min="16182" max="16182" width="8.75" style="64" customWidth="1"/>
    <col min="16183" max="16186" width="6.25" style="64" customWidth="1"/>
    <col min="16187" max="16187" width="4.875" style="64" customWidth="1"/>
    <col min="16188" max="16188" width="2.5" style="64" customWidth="1"/>
    <col min="16189" max="16189" width="4.875" style="64" customWidth="1"/>
    <col min="16190" max="16384" width="9" style="64"/>
  </cols>
  <sheetData>
    <row r="1" spans="1:81" s="1" customFormat="1" ht="23.25" customHeight="1">
      <c r="A1" s="1636" t="s">
        <v>183</v>
      </c>
      <c r="B1" s="1636" t="s">
        <v>184</v>
      </c>
      <c r="C1" s="1636" t="s">
        <v>185</v>
      </c>
      <c r="D1" s="1636" t="s">
        <v>186</v>
      </c>
      <c r="E1" s="129"/>
      <c r="F1" s="1637" t="s">
        <v>187</v>
      </c>
      <c r="G1" s="1637"/>
      <c r="H1" s="1637"/>
      <c r="I1" s="1637"/>
      <c r="J1" s="130"/>
      <c r="K1" s="1665" t="s">
        <v>464</v>
      </c>
      <c r="L1" s="1665"/>
      <c r="M1" s="1665"/>
      <c r="N1" s="1665"/>
      <c r="O1" s="1665"/>
      <c r="P1" s="1665"/>
      <c r="Q1" s="130"/>
      <c r="R1" s="1658" t="s">
        <v>189</v>
      </c>
      <c r="S1" s="1659"/>
      <c r="T1" s="130"/>
      <c r="U1" s="1666" t="s">
        <v>586</v>
      </c>
      <c r="V1" s="1667"/>
      <c r="W1" s="1668"/>
      <c r="X1" s="341"/>
      <c r="Y1" s="130"/>
      <c r="Z1" s="1658" t="s">
        <v>190</v>
      </c>
      <c r="AA1" s="1662"/>
      <c r="AB1" s="1662"/>
      <c r="AC1" s="1662"/>
      <c r="AD1" s="1662"/>
      <c r="AE1" s="1659"/>
      <c r="AF1" s="130"/>
      <c r="AG1" s="1658" t="s">
        <v>191</v>
      </c>
      <c r="AH1" s="1662"/>
      <c r="AI1" s="1662"/>
      <c r="AJ1" s="1659"/>
      <c r="AK1" s="130"/>
      <c r="AL1" s="1637" t="s">
        <v>192</v>
      </c>
      <c r="AM1" s="1637"/>
      <c r="AN1" s="130"/>
      <c r="AO1" s="1637" t="s">
        <v>193</v>
      </c>
      <c r="AP1" s="1637"/>
      <c r="AQ1" s="1637"/>
      <c r="AR1" s="130"/>
      <c r="AS1" s="1658" t="s">
        <v>194</v>
      </c>
      <c r="AT1" s="1662"/>
      <c r="AU1" s="1659"/>
      <c r="AV1" s="130"/>
      <c r="AW1" s="1609" t="s">
        <v>195</v>
      </c>
      <c r="AX1" s="130"/>
      <c r="AY1" s="1648" t="s">
        <v>196</v>
      </c>
      <c r="AZ1" s="130"/>
      <c r="BA1" s="1646" t="s">
        <v>197</v>
      </c>
      <c r="BB1" s="1650"/>
      <c r="BC1" s="1647"/>
      <c r="BD1" s="130"/>
      <c r="BE1" s="1654" t="s">
        <v>198</v>
      </c>
      <c r="BF1" s="1655"/>
      <c r="BG1" s="1655"/>
      <c r="BH1" s="1656"/>
      <c r="BI1" s="130"/>
      <c r="BJ1" s="1609" t="s">
        <v>199</v>
      </c>
      <c r="BK1" s="104"/>
      <c r="BL1" s="104"/>
      <c r="BM1" s="104"/>
      <c r="BN1" s="1657" t="s">
        <v>200</v>
      </c>
      <c r="BO1" s="1551"/>
      <c r="BP1" s="1551" t="s">
        <v>201</v>
      </c>
    </row>
    <row r="2" spans="1:81" s="1" customFormat="1" ht="13.5" customHeight="1">
      <c r="A2" s="1636"/>
      <c r="B2" s="1636"/>
      <c r="C2" s="1636"/>
      <c r="D2" s="1636"/>
      <c r="E2" s="129"/>
      <c r="F2" s="1637" t="s">
        <v>202</v>
      </c>
      <c r="G2" s="1637"/>
      <c r="H2" s="1638" t="s">
        <v>203</v>
      </c>
      <c r="I2" s="1638"/>
      <c r="J2" s="131"/>
      <c r="K2" s="1637" t="s">
        <v>202</v>
      </c>
      <c r="L2" s="1637"/>
      <c r="M2" s="1639"/>
      <c r="N2" s="1638" t="s">
        <v>203</v>
      </c>
      <c r="O2" s="1638"/>
      <c r="P2" s="1638"/>
      <c r="Q2" s="131"/>
      <c r="R2" s="1660"/>
      <c r="S2" s="1661"/>
      <c r="T2" s="131"/>
      <c r="U2" s="1669"/>
      <c r="V2" s="1670"/>
      <c r="W2" s="1671"/>
      <c r="X2" s="341"/>
      <c r="Y2" s="131"/>
      <c r="Z2" s="1660"/>
      <c r="AA2" s="1663"/>
      <c r="AB2" s="1663"/>
      <c r="AC2" s="1663"/>
      <c r="AD2" s="1663"/>
      <c r="AE2" s="1661"/>
      <c r="AF2" s="131"/>
      <c r="AG2" s="1660"/>
      <c r="AH2" s="1663"/>
      <c r="AI2" s="1663"/>
      <c r="AJ2" s="1661"/>
      <c r="AK2" s="130"/>
      <c r="AL2" s="1664"/>
      <c r="AM2" s="1664"/>
      <c r="AN2" s="130"/>
      <c r="AO2" s="1664"/>
      <c r="AP2" s="1664"/>
      <c r="AQ2" s="1664"/>
      <c r="AR2" s="131"/>
      <c r="AS2" s="1660"/>
      <c r="AT2" s="1663"/>
      <c r="AU2" s="1661"/>
      <c r="AV2" s="130"/>
      <c r="AW2" s="1610"/>
      <c r="AX2" s="130"/>
      <c r="AY2" s="1649"/>
      <c r="AZ2" s="131"/>
      <c r="BA2" s="1651"/>
      <c r="BB2" s="1652"/>
      <c r="BC2" s="1653"/>
      <c r="BD2" s="130"/>
      <c r="BE2" s="1640" t="s">
        <v>204</v>
      </c>
      <c r="BF2" s="1642" t="s">
        <v>205</v>
      </c>
      <c r="BG2" s="1642" t="s">
        <v>206</v>
      </c>
      <c r="BH2" s="1644" t="s">
        <v>207</v>
      </c>
      <c r="BI2" s="130"/>
      <c r="BJ2" s="1610"/>
      <c r="BK2" s="104"/>
      <c r="BL2" s="104"/>
      <c r="BM2" s="107"/>
      <c r="BN2" s="1551"/>
      <c r="BO2" s="1551"/>
      <c r="BP2" s="1551"/>
    </row>
    <row r="3" spans="1:81" s="7" customFormat="1" ht="13.5" customHeight="1">
      <c r="A3" s="1636"/>
      <c r="B3" s="1636"/>
      <c r="C3" s="1636"/>
      <c r="D3" s="1636"/>
      <c r="E3" s="132"/>
      <c r="F3" s="1646" t="s">
        <v>208</v>
      </c>
      <c r="G3" s="1647"/>
      <c r="H3" s="1646" t="s">
        <v>208</v>
      </c>
      <c r="I3" s="1647"/>
      <c r="J3" s="133"/>
      <c r="K3" s="134"/>
      <c r="L3" s="135"/>
      <c r="M3" s="136"/>
      <c r="N3" s="134"/>
      <c r="O3" s="135"/>
      <c r="P3" s="137"/>
      <c r="Q3" s="133"/>
      <c r="R3" s="138"/>
      <c r="S3" s="1627" t="s">
        <v>464</v>
      </c>
      <c r="T3" s="136"/>
      <c r="U3" s="349"/>
      <c r="V3" s="350"/>
      <c r="W3" s="1672" t="s">
        <v>188</v>
      </c>
      <c r="X3" s="342"/>
      <c r="Y3" s="136"/>
      <c r="Z3" s="139"/>
      <c r="AA3" s="140"/>
      <c r="AB3" s="1627" t="s">
        <v>464</v>
      </c>
      <c r="AC3" s="141"/>
      <c r="AD3" s="133"/>
      <c r="AE3" s="1630"/>
      <c r="AF3" s="136"/>
      <c r="AG3" s="139"/>
      <c r="AH3" s="142"/>
      <c r="AI3" s="140"/>
      <c r="AJ3" s="1631" t="s">
        <v>465</v>
      </c>
      <c r="AK3" s="133"/>
      <c r="AL3" s="1633" t="s">
        <v>209</v>
      </c>
      <c r="AM3" s="1634"/>
      <c r="AN3" s="133"/>
      <c r="AO3" s="139"/>
      <c r="AP3" s="1635" t="s">
        <v>209</v>
      </c>
      <c r="AQ3" s="1634"/>
      <c r="AR3" s="136"/>
      <c r="AS3" s="139"/>
      <c r="AT3" s="140"/>
      <c r="AU3" s="1609" t="s">
        <v>464</v>
      </c>
      <c r="AV3" s="133"/>
      <c r="AW3" s="1610"/>
      <c r="AX3" s="133"/>
      <c r="AY3" s="1649"/>
      <c r="AZ3" s="136"/>
      <c r="BA3" s="139"/>
      <c r="BB3" s="140"/>
      <c r="BC3" s="1627" t="s">
        <v>464</v>
      </c>
      <c r="BD3" s="133"/>
      <c r="BE3" s="1641"/>
      <c r="BF3" s="1643"/>
      <c r="BG3" s="1643"/>
      <c r="BH3" s="1645"/>
      <c r="BI3" s="133"/>
      <c r="BJ3" s="1610"/>
      <c r="BK3" s="5"/>
      <c r="BL3" s="5"/>
      <c r="BM3" s="3"/>
      <c r="BN3" s="1551"/>
      <c r="BO3" s="1551"/>
      <c r="BP3" s="1551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</row>
    <row r="4" spans="1:81" s="7" customFormat="1" ht="13.5" customHeight="1">
      <c r="A4" s="1609"/>
      <c r="B4" s="1609"/>
      <c r="C4" s="1609"/>
      <c r="D4" s="1609"/>
      <c r="E4" s="132"/>
      <c r="F4" s="134"/>
      <c r="G4" s="143" t="s">
        <v>466</v>
      </c>
      <c r="H4" s="134"/>
      <c r="I4" s="143" t="s">
        <v>466</v>
      </c>
      <c r="J4" s="144"/>
      <c r="K4" s="139"/>
      <c r="L4" s="145" t="s">
        <v>210</v>
      </c>
      <c r="M4" s="136"/>
      <c r="N4" s="146"/>
      <c r="O4" s="145" t="s">
        <v>210</v>
      </c>
      <c r="P4" s="137"/>
      <c r="Q4" s="131"/>
      <c r="R4" s="139"/>
      <c r="S4" s="1628"/>
      <c r="T4" s="136"/>
      <c r="U4" s="351"/>
      <c r="V4" s="352"/>
      <c r="W4" s="1673"/>
      <c r="X4" s="342"/>
      <c r="Y4" s="136"/>
      <c r="Z4" s="134"/>
      <c r="AA4" s="144"/>
      <c r="AB4" s="1628"/>
      <c r="AC4" s="141"/>
      <c r="AD4" s="131"/>
      <c r="AE4" s="1630"/>
      <c r="AF4" s="136"/>
      <c r="AG4" s="134"/>
      <c r="AH4" s="147" t="s">
        <v>466</v>
      </c>
      <c r="AI4" s="144"/>
      <c r="AJ4" s="1632"/>
      <c r="AK4" s="133"/>
      <c r="AL4" s="148" t="s">
        <v>211</v>
      </c>
      <c r="AM4" s="149" t="s">
        <v>212</v>
      </c>
      <c r="AN4" s="133"/>
      <c r="AO4" s="139"/>
      <c r="AP4" s="150" t="s">
        <v>211</v>
      </c>
      <c r="AQ4" s="149" t="s">
        <v>212</v>
      </c>
      <c r="AR4" s="136"/>
      <c r="AS4" s="134"/>
      <c r="AT4" s="144"/>
      <c r="AU4" s="1610"/>
      <c r="AV4" s="133"/>
      <c r="AW4" s="1610"/>
      <c r="AX4" s="133"/>
      <c r="AY4" s="1649"/>
      <c r="AZ4" s="136"/>
      <c r="BA4" s="134"/>
      <c r="BB4" s="144"/>
      <c r="BC4" s="1628"/>
      <c r="BD4" s="133"/>
      <c r="BE4" s="1641"/>
      <c r="BF4" s="1643"/>
      <c r="BG4" s="1643"/>
      <c r="BH4" s="1645"/>
      <c r="BI4" s="133"/>
      <c r="BJ4" s="1610"/>
      <c r="BK4" s="8"/>
      <c r="BL4" s="8"/>
      <c r="BM4" s="3"/>
      <c r="BN4" s="1551"/>
      <c r="BO4" s="1551"/>
      <c r="BP4" s="1551"/>
      <c r="BQ4" s="6"/>
      <c r="BR4" s="9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</row>
    <row r="5" spans="1:81" s="7" customFormat="1" ht="12" customHeight="1">
      <c r="A5" s="151" t="s">
        <v>467</v>
      </c>
      <c r="B5" s="151" t="s">
        <v>468</v>
      </c>
      <c r="C5" s="151" t="s">
        <v>469</v>
      </c>
      <c r="D5" s="151" t="s">
        <v>470</v>
      </c>
      <c r="E5" s="133"/>
      <c r="F5" s="1623" t="s">
        <v>471</v>
      </c>
      <c r="G5" s="1623"/>
      <c r="H5" s="1623" t="s">
        <v>471</v>
      </c>
      <c r="I5" s="1623"/>
      <c r="J5" s="131"/>
      <c r="K5" s="1623" t="s">
        <v>472</v>
      </c>
      <c r="L5" s="1623"/>
      <c r="M5" s="1623"/>
      <c r="N5" s="1629" t="s">
        <v>472</v>
      </c>
      <c r="O5" s="1629"/>
      <c r="P5" s="1629"/>
      <c r="Q5" s="131"/>
      <c r="R5" s="1623" t="s">
        <v>473</v>
      </c>
      <c r="S5" s="1623"/>
      <c r="T5" s="136"/>
      <c r="U5" s="1508" t="s">
        <v>587</v>
      </c>
      <c r="V5" s="1508"/>
      <c r="W5" s="1508"/>
      <c r="X5" s="343"/>
      <c r="Y5" s="136"/>
      <c r="Z5" s="1623" t="s">
        <v>474</v>
      </c>
      <c r="AA5" s="1623"/>
      <c r="AB5" s="1623"/>
      <c r="AC5" s="1623"/>
      <c r="AD5" s="1623"/>
      <c r="AE5" s="1623"/>
      <c r="AF5" s="136"/>
      <c r="AG5" s="1623" t="s">
        <v>475</v>
      </c>
      <c r="AH5" s="1623"/>
      <c r="AI5" s="1623"/>
      <c r="AJ5" s="1623"/>
      <c r="AK5" s="133"/>
      <c r="AL5" s="1623" t="s">
        <v>476</v>
      </c>
      <c r="AM5" s="1623"/>
      <c r="AN5" s="133"/>
      <c r="AO5" s="1623" t="s">
        <v>477</v>
      </c>
      <c r="AP5" s="1623"/>
      <c r="AQ5" s="1623"/>
      <c r="AR5" s="136"/>
      <c r="AS5" s="1623" t="s">
        <v>478</v>
      </c>
      <c r="AT5" s="1623"/>
      <c r="AU5" s="1623"/>
      <c r="AV5" s="133"/>
      <c r="AW5" s="152" t="s">
        <v>479</v>
      </c>
      <c r="AX5" s="133"/>
      <c r="AY5" s="10" t="s">
        <v>480</v>
      </c>
      <c r="AZ5" s="136"/>
      <c r="BA5" s="1624" t="s">
        <v>481</v>
      </c>
      <c r="BB5" s="1625"/>
      <c r="BC5" s="1626"/>
      <c r="BD5" s="133"/>
      <c r="BE5" s="1624" t="s">
        <v>482</v>
      </c>
      <c r="BF5" s="1625"/>
      <c r="BG5" s="1625"/>
      <c r="BH5" s="1626"/>
      <c r="BI5" s="133"/>
      <c r="BJ5" s="152" t="s">
        <v>483</v>
      </c>
      <c r="BK5" s="8"/>
      <c r="BL5" s="8"/>
      <c r="BM5" s="3"/>
      <c r="BN5" s="104"/>
      <c r="BO5" s="104"/>
      <c r="BP5" s="104"/>
      <c r="BQ5" s="6"/>
      <c r="BR5" s="9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</row>
    <row r="6" spans="1:81" s="4" customFormat="1" ht="18.75" customHeight="1">
      <c r="A6" s="153"/>
      <c r="B6" s="154"/>
      <c r="C6" s="154"/>
      <c r="D6" s="154"/>
      <c r="E6" s="155"/>
      <c r="F6" s="156">
        <v>0</v>
      </c>
      <c r="G6" s="157">
        <v>1</v>
      </c>
      <c r="H6" s="158">
        <v>2</v>
      </c>
      <c r="I6" s="157">
        <v>3</v>
      </c>
      <c r="J6" s="131">
        <v>4</v>
      </c>
      <c r="K6" s="159">
        <v>5</v>
      </c>
      <c r="L6" s="160">
        <v>6</v>
      </c>
      <c r="M6" s="161">
        <v>7</v>
      </c>
      <c r="N6" s="158">
        <v>8</v>
      </c>
      <c r="O6" s="160">
        <v>9</v>
      </c>
      <c r="P6" s="161">
        <v>10</v>
      </c>
      <c r="Q6" s="131">
        <v>11</v>
      </c>
      <c r="R6" s="159">
        <v>12</v>
      </c>
      <c r="S6" s="162">
        <v>13</v>
      </c>
      <c r="T6" s="136">
        <v>14</v>
      </c>
      <c r="U6" s="353">
        <v>15</v>
      </c>
      <c r="V6" s="354">
        <v>16</v>
      </c>
      <c r="W6" s="355">
        <v>17</v>
      </c>
      <c r="X6" s="344">
        <v>18</v>
      </c>
      <c r="Y6" s="136">
        <v>19</v>
      </c>
      <c r="Z6" s="163">
        <v>20</v>
      </c>
      <c r="AA6" s="131">
        <v>21</v>
      </c>
      <c r="AB6" s="164">
        <v>22</v>
      </c>
      <c r="AC6" s="165">
        <v>23</v>
      </c>
      <c r="AD6" s="131">
        <v>24</v>
      </c>
      <c r="AE6" s="164">
        <v>25</v>
      </c>
      <c r="AF6" s="136">
        <v>26</v>
      </c>
      <c r="AG6" s="163">
        <v>27</v>
      </c>
      <c r="AH6" s="163">
        <v>28</v>
      </c>
      <c r="AI6" s="131">
        <v>29</v>
      </c>
      <c r="AJ6" s="166">
        <v>30</v>
      </c>
      <c r="AK6" s="167">
        <v>31</v>
      </c>
      <c r="AL6" s="168">
        <v>32</v>
      </c>
      <c r="AM6" s="168">
        <v>33</v>
      </c>
      <c r="AN6" s="167">
        <v>34</v>
      </c>
      <c r="AO6" s="169">
        <v>35</v>
      </c>
      <c r="AP6" s="168">
        <v>36</v>
      </c>
      <c r="AQ6" s="168">
        <v>37</v>
      </c>
      <c r="AR6" s="136">
        <v>38</v>
      </c>
      <c r="AS6" s="163">
        <v>39</v>
      </c>
      <c r="AT6" s="131">
        <v>40</v>
      </c>
      <c r="AU6" s="170">
        <v>41</v>
      </c>
      <c r="AV6" s="167">
        <v>42</v>
      </c>
      <c r="AW6" s="169">
        <v>43</v>
      </c>
      <c r="AX6" s="167">
        <v>44</v>
      </c>
      <c r="AY6" s="12">
        <v>45</v>
      </c>
      <c r="AZ6" s="136">
        <v>46</v>
      </c>
      <c r="BA6" s="163">
        <v>47</v>
      </c>
      <c r="BB6" s="131">
        <v>48</v>
      </c>
      <c r="BC6" s="170">
        <v>49</v>
      </c>
      <c r="BD6" s="167">
        <v>50</v>
      </c>
      <c r="BE6" s="171">
        <v>51</v>
      </c>
      <c r="BF6" s="171">
        <v>52</v>
      </c>
      <c r="BG6" s="171">
        <v>53</v>
      </c>
      <c r="BH6" s="172">
        <v>54</v>
      </c>
      <c r="BI6" s="167"/>
      <c r="BJ6" s="169"/>
      <c r="BK6" s="13"/>
      <c r="BL6" s="13"/>
      <c r="BM6" s="3"/>
      <c r="BN6" s="104"/>
      <c r="BO6" s="104"/>
      <c r="BP6" s="104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</row>
    <row r="7" spans="1:81" s="7" customFormat="1" ht="13.5" customHeight="1">
      <c r="A7" s="1609" t="s">
        <v>484</v>
      </c>
      <c r="B7" s="1600" t="s">
        <v>213</v>
      </c>
      <c r="C7" s="1592" t="s">
        <v>214</v>
      </c>
      <c r="D7" s="173" t="s">
        <v>215</v>
      </c>
      <c r="E7" s="174"/>
      <c r="F7" s="316">
        <v>132240</v>
      </c>
      <c r="G7" s="317">
        <v>140530</v>
      </c>
      <c r="H7" s="316">
        <v>104470</v>
      </c>
      <c r="I7" s="317">
        <v>112760</v>
      </c>
      <c r="J7" s="318" t="s">
        <v>216</v>
      </c>
      <c r="K7" s="319">
        <v>1300</v>
      </c>
      <c r="L7" s="320">
        <v>1380</v>
      </c>
      <c r="M7" s="321" t="s">
        <v>217</v>
      </c>
      <c r="N7" s="319">
        <v>1020</v>
      </c>
      <c r="O7" s="320">
        <v>1100</v>
      </c>
      <c r="P7" s="321" t="s">
        <v>217</v>
      </c>
      <c r="Q7" s="318" t="s">
        <v>216</v>
      </c>
      <c r="R7" s="322">
        <v>8290</v>
      </c>
      <c r="S7" s="323">
        <v>80</v>
      </c>
      <c r="T7" s="1612" t="s">
        <v>218</v>
      </c>
      <c r="U7" s="329">
        <v>3310</v>
      </c>
      <c r="V7" s="340" t="s">
        <v>218</v>
      </c>
      <c r="W7" s="330">
        <v>30</v>
      </c>
      <c r="X7" s="345"/>
      <c r="Y7" s="131"/>
      <c r="Z7" s="364"/>
      <c r="AA7" s="1577" t="s">
        <v>216</v>
      </c>
      <c r="AB7" s="365"/>
      <c r="AC7" s="176"/>
      <c r="AD7" s="1613" t="s">
        <v>485</v>
      </c>
      <c r="AE7" s="175"/>
      <c r="AF7" s="1604" t="s">
        <v>218</v>
      </c>
      <c r="AG7" s="1537">
        <v>30750</v>
      </c>
      <c r="AH7" s="24"/>
      <c r="AI7" s="1511" t="s">
        <v>216</v>
      </c>
      <c r="AJ7" s="1521">
        <v>230</v>
      </c>
      <c r="AK7" s="1605" t="s">
        <v>218</v>
      </c>
      <c r="AL7" s="1597">
        <v>8500</v>
      </c>
      <c r="AM7" s="1581">
        <v>9400</v>
      </c>
      <c r="AN7" s="1570" t="s">
        <v>216</v>
      </c>
      <c r="AO7" s="373" t="s">
        <v>220</v>
      </c>
      <c r="AP7" s="374">
        <v>15800</v>
      </c>
      <c r="AQ7" s="375">
        <v>17600</v>
      </c>
      <c r="AR7" s="1577" t="s">
        <v>216</v>
      </c>
      <c r="AS7" s="1584">
        <v>24880</v>
      </c>
      <c r="AT7" s="1577" t="s">
        <v>216</v>
      </c>
      <c r="AU7" s="1587">
        <v>240</v>
      </c>
      <c r="AV7" s="1570" t="s">
        <v>216</v>
      </c>
      <c r="AW7" s="1571">
        <v>4800</v>
      </c>
      <c r="AX7" s="1573" t="s">
        <v>221</v>
      </c>
      <c r="AY7" s="376"/>
      <c r="AZ7" s="1573" t="s">
        <v>221</v>
      </c>
      <c r="BA7" s="1574">
        <v>28200</v>
      </c>
      <c r="BB7" s="1577" t="s">
        <v>216</v>
      </c>
      <c r="BC7" s="1578">
        <v>280</v>
      </c>
      <c r="BD7" s="1562" t="s">
        <v>221</v>
      </c>
      <c r="BE7" s="1563" t="s">
        <v>588</v>
      </c>
      <c r="BF7" s="1565" t="s">
        <v>588</v>
      </c>
      <c r="BG7" s="1565" t="s">
        <v>588</v>
      </c>
      <c r="BH7" s="1567" t="s">
        <v>589</v>
      </c>
      <c r="BI7" s="176"/>
      <c r="BJ7" s="1608"/>
      <c r="BK7" s="13"/>
      <c r="BM7" s="3"/>
      <c r="BN7" s="104">
        <v>1</v>
      </c>
      <c r="BO7" s="104">
        <v>2</v>
      </c>
      <c r="BP7" s="1551">
        <v>1</v>
      </c>
      <c r="BQ7" s="6"/>
      <c r="BR7" s="9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</row>
    <row r="8" spans="1:81" s="7" customFormat="1" ht="13.5" customHeight="1">
      <c r="A8" s="1610"/>
      <c r="B8" s="1591"/>
      <c r="C8" s="1593"/>
      <c r="D8" s="177" t="s">
        <v>222</v>
      </c>
      <c r="E8" s="174"/>
      <c r="F8" s="324">
        <v>140530</v>
      </c>
      <c r="G8" s="325">
        <v>207150</v>
      </c>
      <c r="H8" s="324">
        <v>112760</v>
      </c>
      <c r="I8" s="325">
        <v>179380</v>
      </c>
      <c r="J8" s="318" t="s">
        <v>216</v>
      </c>
      <c r="K8" s="326">
        <v>1380</v>
      </c>
      <c r="L8" s="327">
        <v>1950</v>
      </c>
      <c r="M8" s="328" t="s">
        <v>217</v>
      </c>
      <c r="N8" s="326">
        <v>1100</v>
      </c>
      <c r="O8" s="327">
        <v>1670</v>
      </c>
      <c r="P8" s="328" t="s">
        <v>217</v>
      </c>
      <c r="Q8" s="318" t="s">
        <v>216</v>
      </c>
      <c r="R8" s="329">
        <v>8290</v>
      </c>
      <c r="S8" s="330">
        <v>80</v>
      </c>
      <c r="T8" s="1612"/>
      <c r="U8" s="356"/>
      <c r="V8" s="357"/>
      <c r="W8" s="356"/>
      <c r="X8" s="346"/>
      <c r="Y8" s="131"/>
      <c r="Z8" s="366"/>
      <c r="AA8" s="1577"/>
      <c r="AB8" s="367"/>
      <c r="AC8" s="176"/>
      <c r="AD8" s="1613"/>
      <c r="AE8" s="179"/>
      <c r="AF8" s="1604"/>
      <c r="AG8" s="1538"/>
      <c r="AH8" s="36">
        <v>28990</v>
      </c>
      <c r="AI8" s="1511"/>
      <c r="AJ8" s="1522"/>
      <c r="AK8" s="1605"/>
      <c r="AL8" s="1598"/>
      <c r="AM8" s="1582"/>
      <c r="AN8" s="1570"/>
      <c r="AO8" s="351" t="s">
        <v>223</v>
      </c>
      <c r="AP8" s="377">
        <v>8700</v>
      </c>
      <c r="AQ8" s="378">
        <v>9700</v>
      </c>
      <c r="AR8" s="1577"/>
      <c r="AS8" s="1585"/>
      <c r="AT8" s="1577"/>
      <c r="AU8" s="1588"/>
      <c r="AV8" s="1570"/>
      <c r="AW8" s="1572"/>
      <c r="AX8" s="1573"/>
      <c r="AY8" s="379"/>
      <c r="AZ8" s="1573"/>
      <c r="BA8" s="1575"/>
      <c r="BB8" s="1577"/>
      <c r="BC8" s="1579"/>
      <c r="BD8" s="1562"/>
      <c r="BE8" s="1564"/>
      <c r="BF8" s="1566"/>
      <c r="BG8" s="1566"/>
      <c r="BH8" s="1568"/>
      <c r="BI8" s="176"/>
      <c r="BJ8" s="1569"/>
      <c r="BK8" s="13"/>
      <c r="BM8" s="3"/>
      <c r="BN8" s="104">
        <v>1</v>
      </c>
      <c r="BO8" s="104">
        <v>2</v>
      </c>
      <c r="BP8" s="1551"/>
      <c r="BQ8" s="6"/>
      <c r="BR8" s="9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</row>
    <row r="9" spans="1:81" s="7" customFormat="1" ht="13.5" customHeight="1">
      <c r="A9" s="1610"/>
      <c r="B9" s="1591"/>
      <c r="C9" s="1552" t="s">
        <v>224</v>
      </c>
      <c r="D9" s="177" t="s">
        <v>225</v>
      </c>
      <c r="E9" s="174"/>
      <c r="F9" s="324">
        <v>207150</v>
      </c>
      <c r="G9" s="325">
        <v>290080</v>
      </c>
      <c r="H9" s="324">
        <v>179380</v>
      </c>
      <c r="I9" s="325">
        <v>262310</v>
      </c>
      <c r="J9" s="318" t="s">
        <v>216</v>
      </c>
      <c r="K9" s="326">
        <v>1950</v>
      </c>
      <c r="L9" s="327">
        <v>2780</v>
      </c>
      <c r="M9" s="328" t="s">
        <v>217</v>
      </c>
      <c r="N9" s="326">
        <v>1670</v>
      </c>
      <c r="O9" s="327">
        <v>2500</v>
      </c>
      <c r="P9" s="328" t="s">
        <v>217</v>
      </c>
      <c r="Q9" s="331"/>
      <c r="R9" s="332"/>
      <c r="S9" s="333"/>
      <c r="T9" s="1612"/>
      <c r="U9" s="332"/>
      <c r="V9" s="332"/>
      <c r="W9" s="339"/>
      <c r="X9" s="339"/>
      <c r="Y9" s="131"/>
      <c r="Z9" s="366"/>
      <c r="AA9" s="1577"/>
      <c r="AB9" s="367"/>
      <c r="AC9" s="176"/>
      <c r="AD9" s="1613"/>
      <c r="AE9" s="179"/>
      <c r="AF9" s="1604" t="s">
        <v>218</v>
      </c>
      <c r="AG9" s="1543">
        <v>28990</v>
      </c>
      <c r="AH9" s="43"/>
      <c r="AI9" s="1511"/>
      <c r="AJ9" s="1522"/>
      <c r="AK9" s="1605"/>
      <c r="AL9" s="1598"/>
      <c r="AM9" s="1582"/>
      <c r="AN9" s="1570"/>
      <c r="AO9" s="351" t="s">
        <v>226</v>
      </c>
      <c r="AP9" s="377">
        <v>7600</v>
      </c>
      <c r="AQ9" s="378">
        <v>8400</v>
      </c>
      <c r="AR9" s="1577"/>
      <c r="AS9" s="1585"/>
      <c r="AT9" s="1577"/>
      <c r="AU9" s="1588"/>
      <c r="AV9" s="380"/>
      <c r="AW9" s="381"/>
      <c r="AX9" s="1573"/>
      <c r="AY9" s="379"/>
      <c r="AZ9" s="1573"/>
      <c r="BA9" s="1575"/>
      <c r="BB9" s="1577"/>
      <c r="BC9" s="1579"/>
      <c r="BD9" s="1562"/>
      <c r="BE9" s="1554">
        <v>0.01</v>
      </c>
      <c r="BF9" s="1556">
        <v>0.03</v>
      </c>
      <c r="BG9" s="1556">
        <v>0.04</v>
      </c>
      <c r="BH9" s="1558">
        <v>0.05</v>
      </c>
      <c r="BI9" s="176"/>
      <c r="BJ9" s="1560"/>
      <c r="BK9" s="13"/>
      <c r="BM9" s="3"/>
      <c r="BN9" s="104">
        <v>1</v>
      </c>
      <c r="BO9" s="104">
        <v>2</v>
      </c>
      <c r="BP9" s="1551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</row>
    <row r="10" spans="1:81" s="7" customFormat="1" ht="13.5" customHeight="1">
      <c r="A10" s="1610"/>
      <c r="B10" s="1591"/>
      <c r="C10" s="1553"/>
      <c r="D10" s="181" t="s">
        <v>53</v>
      </c>
      <c r="E10" s="174"/>
      <c r="F10" s="334">
        <v>290080</v>
      </c>
      <c r="G10" s="335"/>
      <c r="H10" s="334">
        <v>262310</v>
      </c>
      <c r="I10" s="335"/>
      <c r="J10" s="318" t="s">
        <v>216</v>
      </c>
      <c r="K10" s="329">
        <v>2780</v>
      </c>
      <c r="L10" s="336"/>
      <c r="M10" s="337" t="s">
        <v>217</v>
      </c>
      <c r="N10" s="329">
        <v>2500</v>
      </c>
      <c r="O10" s="336"/>
      <c r="P10" s="337" t="s">
        <v>217</v>
      </c>
      <c r="Q10" s="331"/>
      <c r="R10" s="332"/>
      <c r="S10" s="338"/>
      <c r="T10" s="1612"/>
      <c r="U10" s="358"/>
      <c r="V10" s="332"/>
      <c r="W10" s="338"/>
      <c r="X10" s="339"/>
      <c r="Y10" s="131"/>
      <c r="Z10" s="366"/>
      <c r="AA10" s="1577"/>
      <c r="AB10" s="367"/>
      <c r="AC10" s="176"/>
      <c r="AD10" s="1613"/>
      <c r="AE10" s="179"/>
      <c r="AF10" s="1604"/>
      <c r="AG10" s="1544"/>
      <c r="AH10" s="50"/>
      <c r="AI10" s="1511"/>
      <c r="AJ10" s="1523"/>
      <c r="AK10" s="1605"/>
      <c r="AL10" s="1599"/>
      <c r="AM10" s="1583"/>
      <c r="AN10" s="1570"/>
      <c r="AO10" s="382" t="s">
        <v>227</v>
      </c>
      <c r="AP10" s="383">
        <v>6800</v>
      </c>
      <c r="AQ10" s="384">
        <v>7500</v>
      </c>
      <c r="AR10" s="1577"/>
      <c r="AS10" s="1586"/>
      <c r="AT10" s="1577"/>
      <c r="AU10" s="1589"/>
      <c r="AV10" s="380"/>
      <c r="AW10" s="381"/>
      <c r="AX10" s="1573"/>
      <c r="AY10" s="379"/>
      <c r="AZ10" s="1573"/>
      <c r="BA10" s="1576"/>
      <c r="BB10" s="1577"/>
      <c r="BC10" s="1580"/>
      <c r="BD10" s="1562"/>
      <c r="BE10" s="1555"/>
      <c r="BF10" s="1557"/>
      <c r="BG10" s="1557"/>
      <c r="BH10" s="1559"/>
      <c r="BI10" s="176"/>
      <c r="BJ10" s="1560"/>
      <c r="BK10" s="13"/>
      <c r="BM10" s="3"/>
      <c r="BN10" s="104">
        <v>1</v>
      </c>
      <c r="BO10" s="104">
        <v>2</v>
      </c>
      <c r="BP10" s="1551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</row>
    <row r="11" spans="1:81" s="7" customFormat="1" ht="13.5" customHeight="1">
      <c r="A11" s="1610"/>
      <c r="B11" s="1590" t="s">
        <v>228</v>
      </c>
      <c r="C11" s="1592" t="s">
        <v>214</v>
      </c>
      <c r="D11" s="173" t="s">
        <v>215</v>
      </c>
      <c r="E11" s="174"/>
      <c r="F11" s="316">
        <v>95300</v>
      </c>
      <c r="G11" s="317">
        <v>103590</v>
      </c>
      <c r="H11" s="316">
        <v>76790</v>
      </c>
      <c r="I11" s="317">
        <v>85080</v>
      </c>
      <c r="J11" s="318" t="s">
        <v>216</v>
      </c>
      <c r="K11" s="319">
        <v>930</v>
      </c>
      <c r="L11" s="320">
        <v>1010</v>
      </c>
      <c r="M11" s="321" t="s">
        <v>217</v>
      </c>
      <c r="N11" s="319">
        <v>740</v>
      </c>
      <c r="O11" s="320">
        <v>820</v>
      </c>
      <c r="P11" s="321" t="s">
        <v>217</v>
      </c>
      <c r="Q11" s="318" t="s">
        <v>216</v>
      </c>
      <c r="R11" s="322">
        <v>8290</v>
      </c>
      <c r="S11" s="323">
        <v>80</v>
      </c>
      <c r="T11" s="1612"/>
      <c r="U11" s="359">
        <v>3310</v>
      </c>
      <c r="V11" s="340" t="s">
        <v>218</v>
      </c>
      <c r="W11" s="330">
        <v>30</v>
      </c>
      <c r="X11" s="345"/>
      <c r="Y11" s="131"/>
      <c r="Z11" s="366"/>
      <c r="AA11" s="1577"/>
      <c r="AB11" s="367"/>
      <c r="AC11" s="176"/>
      <c r="AD11" s="1613"/>
      <c r="AE11" s="179"/>
      <c r="AF11" s="1604" t="s">
        <v>218</v>
      </c>
      <c r="AG11" s="1537">
        <v>22860</v>
      </c>
      <c r="AH11" s="24"/>
      <c r="AI11" s="1511" t="s">
        <v>216</v>
      </c>
      <c r="AJ11" s="1521">
        <v>150</v>
      </c>
      <c r="AK11" s="1605" t="s">
        <v>218</v>
      </c>
      <c r="AL11" s="1597">
        <v>5900</v>
      </c>
      <c r="AM11" s="1581">
        <v>6500</v>
      </c>
      <c r="AN11" s="1570" t="s">
        <v>216</v>
      </c>
      <c r="AO11" s="373" t="s">
        <v>220</v>
      </c>
      <c r="AP11" s="374">
        <v>10900</v>
      </c>
      <c r="AQ11" s="375">
        <v>12200</v>
      </c>
      <c r="AR11" s="1577" t="s">
        <v>216</v>
      </c>
      <c r="AS11" s="1584">
        <v>16580</v>
      </c>
      <c r="AT11" s="1577" t="s">
        <v>216</v>
      </c>
      <c r="AU11" s="1587">
        <v>160</v>
      </c>
      <c r="AV11" s="1570" t="s">
        <v>216</v>
      </c>
      <c r="AW11" s="1571">
        <v>4800</v>
      </c>
      <c r="AX11" s="1573"/>
      <c r="AY11" s="379"/>
      <c r="AZ11" s="1573" t="s">
        <v>221</v>
      </c>
      <c r="BA11" s="1574">
        <v>18800</v>
      </c>
      <c r="BB11" s="1577" t="s">
        <v>216</v>
      </c>
      <c r="BC11" s="1578">
        <v>180</v>
      </c>
      <c r="BD11" s="1562" t="s">
        <v>221</v>
      </c>
      <c r="BE11" s="1563" t="s">
        <v>588</v>
      </c>
      <c r="BF11" s="1565" t="s">
        <v>588</v>
      </c>
      <c r="BG11" s="1565" t="s">
        <v>588</v>
      </c>
      <c r="BH11" s="1567" t="s">
        <v>588</v>
      </c>
      <c r="BI11" s="176"/>
      <c r="BJ11" s="1569"/>
      <c r="BK11" s="13"/>
      <c r="BM11" s="3"/>
      <c r="BN11" s="104">
        <v>3</v>
      </c>
      <c r="BO11" s="104">
        <v>4</v>
      </c>
      <c r="BP11" s="1551">
        <v>2</v>
      </c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</row>
    <row r="12" spans="1:81" s="7" customFormat="1" ht="13.5" customHeight="1">
      <c r="A12" s="1610"/>
      <c r="B12" s="1591"/>
      <c r="C12" s="1593"/>
      <c r="D12" s="177" t="s">
        <v>222</v>
      </c>
      <c r="E12" s="174"/>
      <c r="F12" s="324">
        <v>103590</v>
      </c>
      <c r="G12" s="325">
        <v>170210</v>
      </c>
      <c r="H12" s="324">
        <v>85080</v>
      </c>
      <c r="I12" s="325">
        <v>151700</v>
      </c>
      <c r="J12" s="318" t="s">
        <v>216</v>
      </c>
      <c r="K12" s="326">
        <v>1010</v>
      </c>
      <c r="L12" s="327">
        <v>1580</v>
      </c>
      <c r="M12" s="328" t="s">
        <v>217</v>
      </c>
      <c r="N12" s="326">
        <v>820</v>
      </c>
      <c r="O12" s="327">
        <v>1400</v>
      </c>
      <c r="P12" s="328" t="s">
        <v>217</v>
      </c>
      <c r="Q12" s="318" t="s">
        <v>216</v>
      </c>
      <c r="R12" s="329">
        <v>8290</v>
      </c>
      <c r="S12" s="330">
        <v>80</v>
      </c>
      <c r="T12" s="1612"/>
      <c r="U12" s="360"/>
      <c r="V12" s="357"/>
      <c r="W12" s="356"/>
      <c r="X12" s="346"/>
      <c r="Y12" s="131"/>
      <c r="Z12" s="366"/>
      <c r="AA12" s="1577"/>
      <c r="AB12" s="367"/>
      <c r="AC12" s="176"/>
      <c r="AD12" s="1613"/>
      <c r="AE12" s="179"/>
      <c r="AF12" s="1604"/>
      <c r="AG12" s="1538"/>
      <c r="AH12" s="36">
        <v>21090</v>
      </c>
      <c r="AI12" s="1511"/>
      <c r="AJ12" s="1522"/>
      <c r="AK12" s="1605"/>
      <c r="AL12" s="1598"/>
      <c r="AM12" s="1582"/>
      <c r="AN12" s="1570"/>
      <c r="AO12" s="351" t="s">
        <v>223</v>
      </c>
      <c r="AP12" s="377">
        <v>6000</v>
      </c>
      <c r="AQ12" s="378">
        <v>6700</v>
      </c>
      <c r="AR12" s="1577"/>
      <c r="AS12" s="1585"/>
      <c r="AT12" s="1577"/>
      <c r="AU12" s="1588"/>
      <c r="AV12" s="1570"/>
      <c r="AW12" s="1572"/>
      <c r="AX12" s="1573"/>
      <c r="AY12" s="379"/>
      <c r="AZ12" s="1573"/>
      <c r="BA12" s="1575"/>
      <c r="BB12" s="1577"/>
      <c r="BC12" s="1579"/>
      <c r="BD12" s="1562"/>
      <c r="BE12" s="1564"/>
      <c r="BF12" s="1566"/>
      <c r="BG12" s="1566"/>
      <c r="BH12" s="1568"/>
      <c r="BI12" s="176"/>
      <c r="BJ12" s="1569"/>
      <c r="BK12" s="13"/>
      <c r="BM12" s="3"/>
      <c r="BN12" s="104">
        <v>3</v>
      </c>
      <c r="BO12" s="104">
        <v>4</v>
      </c>
      <c r="BP12" s="1551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</row>
    <row r="13" spans="1:81" s="7" customFormat="1" ht="13.5" customHeight="1">
      <c r="A13" s="1610"/>
      <c r="B13" s="1591"/>
      <c r="C13" s="1552" t="s">
        <v>224</v>
      </c>
      <c r="D13" s="177" t="s">
        <v>225</v>
      </c>
      <c r="E13" s="174"/>
      <c r="F13" s="324">
        <v>170210</v>
      </c>
      <c r="G13" s="325">
        <v>253140</v>
      </c>
      <c r="H13" s="324">
        <v>151700</v>
      </c>
      <c r="I13" s="325">
        <v>234630</v>
      </c>
      <c r="J13" s="318" t="s">
        <v>216</v>
      </c>
      <c r="K13" s="326">
        <v>1580</v>
      </c>
      <c r="L13" s="327">
        <v>2410</v>
      </c>
      <c r="M13" s="328" t="s">
        <v>217</v>
      </c>
      <c r="N13" s="326">
        <v>1400</v>
      </c>
      <c r="O13" s="327">
        <v>2230</v>
      </c>
      <c r="P13" s="328" t="s">
        <v>217</v>
      </c>
      <c r="Q13" s="331"/>
      <c r="R13" s="332"/>
      <c r="S13" s="333"/>
      <c r="T13" s="1612"/>
      <c r="U13" s="332"/>
      <c r="V13" s="332"/>
      <c r="W13" s="339"/>
      <c r="X13" s="339"/>
      <c r="Y13" s="131"/>
      <c r="Z13" s="368"/>
      <c r="AA13" s="1577"/>
      <c r="AB13" s="367"/>
      <c r="AC13" s="176"/>
      <c r="AD13" s="1613"/>
      <c r="AE13" s="179"/>
      <c r="AF13" s="1604" t="s">
        <v>218</v>
      </c>
      <c r="AG13" s="1543">
        <v>21090</v>
      </c>
      <c r="AH13" s="43"/>
      <c r="AI13" s="1511"/>
      <c r="AJ13" s="1522">
        <v>0</v>
      </c>
      <c r="AK13" s="1605"/>
      <c r="AL13" s="1598"/>
      <c r="AM13" s="1582"/>
      <c r="AN13" s="1570"/>
      <c r="AO13" s="351" t="s">
        <v>226</v>
      </c>
      <c r="AP13" s="377">
        <v>5200</v>
      </c>
      <c r="AQ13" s="378">
        <v>5800</v>
      </c>
      <c r="AR13" s="1577"/>
      <c r="AS13" s="1585"/>
      <c r="AT13" s="1577"/>
      <c r="AU13" s="1588"/>
      <c r="AV13" s="380"/>
      <c r="AW13" s="381"/>
      <c r="AX13" s="1573"/>
      <c r="AY13" s="379"/>
      <c r="AZ13" s="1573"/>
      <c r="BA13" s="1575"/>
      <c r="BB13" s="1577"/>
      <c r="BC13" s="1579"/>
      <c r="BD13" s="1562"/>
      <c r="BE13" s="1554">
        <v>0.01</v>
      </c>
      <c r="BF13" s="1556">
        <v>0.03</v>
      </c>
      <c r="BG13" s="1556">
        <v>0.04</v>
      </c>
      <c r="BH13" s="1558">
        <v>0.05</v>
      </c>
      <c r="BI13" s="176"/>
      <c r="BJ13" s="1560"/>
      <c r="BK13" s="13"/>
      <c r="BM13" s="3"/>
      <c r="BN13" s="104">
        <v>3</v>
      </c>
      <c r="BO13" s="104">
        <v>4</v>
      </c>
      <c r="BP13" s="1551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</row>
    <row r="14" spans="1:81" s="7" customFormat="1" ht="13.5" customHeight="1">
      <c r="A14" s="1610"/>
      <c r="B14" s="1591"/>
      <c r="C14" s="1553"/>
      <c r="D14" s="181" t="s">
        <v>53</v>
      </c>
      <c r="E14" s="174"/>
      <c r="F14" s="334">
        <v>253140</v>
      </c>
      <c r="G14" s="335"/>
      <c r="H14" s="334">
        <v>234630</v>
      </c>
      <c r="I14" s="335"/>
      <c r="J14" s="318" t="s">
        <v>216</v>
      </c>
      <c r="K14" s="329">
        <v>2410</v>
      </c>
      <c r="L14" s="336"/>
      <c r="M14" s="337" t="s">
        <v>217</v>
      </c>
      <c r="N14" s="329">
        <v>2230</v>
      </c>
      <c r="O14" s="336"/>
      <c r="P14" s="337" t="s">
        <v>217</v>
      </c>
      <c r="Q14" s="331"/>
      <c r="R14" s="332"/>
      <c r="S14" s="338"/>
      <c r="T14" s="1612"/>
      <c r="U14" s="358"/>
      <c r="V14" s="332"/>
      <c r="W14" s="338"/>
      <c r="X14" s="339"/>
      <c r="Y14" s="131"/>
      <c r="Z14" s="368"/>
      <c r="AA14" s="1577"/>
      <c r="AB14" s="367"/>
      <c r="AC14" s="176"/>
      <c r="AD14" s="1613"/>
      <c r="AE14" s="179"/>
      <c r="AF14" s="1604"/>
      <c r="AG14" s="1544"/>
      <c r="AH14" s="50"/>
      <c r="AI14" s="1511"/>
      <c r="AJ14" s="1523"/>
      <c r="AK14" s="1605"/>
      <c r="AL14" s="1599"/>
      <c r="AM14" s="1583"/>
      <c r="AN14" s="1570"/>
      <c r="AO14" s="382" t="s">
        <v>227</v>
      </c>
      <c r="AP14" s="383">
        <v>4700</v>
      </c>
      <c r="AQ14" s="384">
        <v>5200</v>
      </c>
      <c r="AR14" s="1577"/>
      <c r="AS14" s="1586"/>
      <c r="AT14" s="1577"/>
      <c r="AU14" s="1589"/>
      <c r="AV14" s="380"/>
      <c r="AW14" s="381"/>
      <c r="AX14" s="1573"/>
      <c r="AY14" s="379"/>
      <c r="AZ14" s="1573"/>
      <c r="BA14" s="1576"/>
      <c r="BB14" s="1577"/>
      <c r="BC14" s="1580"/>
      <c r="BD14" s="1562"/>
      <c r="BE14" s="1555"/>
      <c r="BF14" s="1557"/>
      <c r="BG14" s="1557"/>
      <c r="BH14" s="1559"/>
      <c r="BI14" s="176"/>
      <c r="BJ14" s="1560"/>
      <c r="BK14" s="13"/>
      <c r="BM14" s="3"/>
      <c r="BN14" s="104">
        <v>3</v>
      </c>
      <c r="BO14" s="104">
        <v>4</v>
      </c>
      <c r="BP14" s="1551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</row>
    <row r="15" spans="1:81" s="7" customFormat="1" ht="13.5" customHeight="1">
      <c r="A15" s="1610"/>
      <c r="B15" s="1590" t="s">
        <v>230</v>
      </c>
      <c r="C15" s="1592" t="s">
        <v>214</v>
      </c>
      <c r="D15" s="173" t="s">
        <v>215</v>
      </c>
      <c r="E15" s="174"/>
      <c r="F15" s="316">
        <v>77240</v>
      </c>
      <c r="G15" s="317">
        <v>85530</v>
      </c>
      <c r="H15" s="316">
        <v>63360</v>
      </c>
      <c r="I15" s="317">
        <v>71650</v>
      </c>
      <c r="J15" s="318" t="s">
        <v>216</v>
      </c>
      <c r="K15" s="319">
        <v>750</v>
      </c>
      <c r="L15" s="320">
        <v>830</v>
      </c>
      <c r="M15" s="321" t="s">
        <v>217</v>
      </c>
      <c r="N15" s="319">
        <v>610</v>
      </c>
      <c r="O15" s="320">
        <v>690</v>
      </c>
      <c r="P15" s="321" t="s">
        <v>217</v>
      </c>
      <c r="Q15" s="318" t="s">
        <v>216</v>
      </c>
      <c r="R15" s="322">
        <v>8290</v>
      </c>
      <c r="S15" s="323">
        <v>80</v>
      </c>
      <c r="T15" s="1612"/>
      <c r="U15" s="359">
        <v>3310</v>
      </c>
      <c r="V15" s="340" t="s">
        <v>218</v>
      </c>
      <c r="W15" s="330">
        <v>30</v>
      </c>
      <c r="X15" s="345"/>
      <c r="Y15" s="131"/>
      <c r="Z15" s="368"/>
      <c r="AA15" s="1577"/>
      <c r="AB15" s="367"/>
      <c r="AC15" s="176"/>
      <c r="AD15" s="1613"/>
      <c r="AE15" s="179"/>
      <c r="AF15" s="1604" t="s">
        <v>218</v>
      </c>
      <c r="AG15" s="1537">
        <v>18910</v>
      </c>
      <c r="AH15" s="24"/>
      <c r="AI15" s="1511" t="s">
        <v>216</v>
      </c>
      <c r="AJ15" s="1521">
        <v>110</v>
      </c>
      <c r="AK15" s="1605" t="s">
        <v>218</v>
      </c>
      <c r="AL15" s="1597">
        <v>5200</v>
      </c>
      <c r="AM15" s="1581">
        <v>5700</v>
      </c>
      <c r="AN15" s="1570" t="s">
        <v>216</v>
      </c>
      <c r="AO15" s="373" t="s">
        <v>220</v>
      </c>
      <c r="AP15" s="374">
        <v>9800</v>
      </c>
      <c r="AQ15" s="375">
        <v>10900</v>
      </c>
      <c r="AR15" s="1577" t="s">
        <v>216</v>
      </c>
      <c r="AS15" s="1584">
        <v>12440</v>
      </c>
      <c r="AT15" s="1577" t="s">
        <v>216</v>
      </c>
      <c r="AU15" s="1587">
        <v>120</v>
      </c>
      <c r="AV15" s="1570" t="s">
        <v>216</v>
      </c>
      <c r="AW15" s="1571">
        <v>4800</v>
      </c>
      <c r="AX15" s="1573"/>
      <c r="AY15" s="379"/>
      <c r="AZ15" s="1573" t="s">
        <v>221</v>
      </c>
      <c r="BA15" s="1574">
        <v>14100</v>
      </c>
      <c r="BB15" s="1577" t="s">
        <v>216</v>
      </c>
      <c r="BC15" s="1578">
        <v>140</v>
      </c>
      <c r="BD15" s="1562" t="s">
        <v>221</v>
      </c>
      <c r="BE15" s="1563" t="s">
        <v>588</v>
      </c>
      <c r="BF15" s="1565" t="s">
        <v>588</v>
      </c>
      <c r="BG15" s="1565" t="s">
        <v>588</v>
      </c>
      <c r="BH15" s="1567" t="s">
        <v>588</v>
      </c>
      <c r="BI15" s="176"/>
      <c r="BJ15" s="1569"/>
      <c r="BK15" s="13"/>
      <c r="BM15" s="3"/>
      <c r="BN15" s="104">
        <v>5</v>
      </c>
      <c r="BO15" s="104">
        <v>6</v>
      </c>
      <c r="BP15" s="1551">
        <v>3</v>
      </c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</row>
    <row r="16" spans="1:81" s="7" customFormat="1" ht="13.5" customHeight="1">
      <c r="A16" s="1610"/>
      <c r="B16" s="1591"/>
      <c r="C16" s="1593"/>
      <c r="D16" s="177" t="s">
        <v>222</v>
      </c>
      <c r="E16" s="174"/>
      <c r="F16" s="324">
        <v>85530</v>
      </c>
      <c r="G16" s="325">
        <v>152150</v>
      </c>
      <c r="H16" s="324">
        <v>71650</v>
      </c>
      <c r="I16" s="325">
        <v>138270</v>
      </c>
      <c r="J16" s="318" t="s">
        <v>216</v>
      </c>
      <c r="K16" s="326">
        <v>830</v>
      </c>
      <c r="L16" s="327">
        <v>1400</v>
      </c>
      <c r="M16" s="328" t="s">
        <v>217</v>
      </c>
      <c r="N16" s="326">
        <v>690</v>
      </c>
      <c r="O16" s="327">
        <v>1260</v>
      </c>
      <c r="P16" s="328" t="s">
        <v>217</v>
      </c>
      <c r="Q16" s="318" t="s">
        <v>216</v>
      </c>
      <c r="R16" s="329">
        <v>8290</v>
      </c>
      <c r="S16" s="330">
        <v>80</v>
      </c>
      <c r="T16" s="1612"/>
      <c r="U16" s="356"/>
      <c r="V16" s="357"/>
      <c r="W16" s="356"/>
      <c r="X16" s="346"/>
      <c r="Y16" s="131"/>
      <c r="Z16" s="368"/>
      <c r="AA16" s="1577"/>
      <c r="AB16" s="367"/>
      <c r="AC16" s="176"/>
      <c r="AD16" s="1613"/>
      <c r="AE16" s="179"/>
      <c r="AF16" s="1604"/>
      <c r="AG16" s="1538"/>
      <c r="AH16" s="36">
        <v>17140</v>
      </c>
      <c r="AI16" s="1511"/>
      <c r="AJ16" s="1522"/>
      <c r="AK16" s="1605"/>
      <c r="AL16" s="1598"/>
      <c r="AM16" s="1582"/>
      <c r="AN16" s="1570"/>
      <c r="AO16" s="351" t="s">
        <v>223</v>
      </c>
      <c r="AP16" s="377">
        <v>5400</v>
      </c>
      <c r="AQ16" s="378">
        <v>6000</v>
      </c>
      <c r="AR16" s="1577"/>
      <c r="AS16" s="1585"/>
      <c r="AT16" s="1577"/>
      <c r="AU16" s="1588"/>
      <c r="AV16" s="1570"/>
      <c r="AW16" s="1572"/>
      <c r="AX16" s="1573"/>
      <c r="AY16" s="379"/>
      <c r="AZ16" s="1573"/>
      <c r="BA16" s="1575"/>
      <c r="BB16" s="1577"/>
      <c r="BC16" s="1579"/>
      <c r="BD16" s="1562"/>
      <c r="BE16" s="1564"/>
      <c r="BF16" s="1566"/>
      <c r="BG16" s="1566"/>
      <c r="BH16" s="1568"/>
      <c r="BI16" s="176"/>
      <c r="BJ16" s="1569"/>
      <c r="BK16" s="13"/>
      <c r="BM16" s="3"/>
      <c r="BN16" s="104">
        <v>5</v>
      </c>
      <c r="BO16" s="104">
        <v>6</v>
      </c>
      <c r="BP16" s="1551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</row>
    <row r="17" spans="1:81" s="7" customFormat="1" ht="13.5" customHeight="1">
      <c r="A17" s="1610"/>
      <c r="B17" s="1591"/>
      <c r="C17" s="1552" t="s">
        <v>224</v>
      </c>
      <c r="D17" s="177" t="s">
        <v>225</v>
      </c>
      <c r="E17" s="174"/>
      <c r="F17" s="324">
        <v>152150</v>
      </c>
      <c r="G17" s="325">
        <v>235080</v>
      </c>
      <c r="H17" s="324">
        <v>138270</v>
      </c>
      <c r="I17" s="325">
        <v>221200</v>
      </c>
      <c r="J17" s="318" t="s">
        <v>216</v>
      </c>
      <c r="K17" s="326">
        <v>1400</v>
      </c>
      <c r="L17" s="327">
        <v>2230</v>
      </c>
      <c r="M17" s="328" t="s">
        <v>217</v>
      </c>
      <c r="N17" s="326">
        <v>1260</v>
      </c>
      <c r="O17" s="327">
        <v>2090</v>
      </c>
      <c r="P17" s="328" t="s">
        <v>217</v>
      </c>
      <c r="Q17" s="331"/>
      <c r="R17" s="332"/>
      <c r="S17" s="333"/>
      <c r="T17" s="1612"/>
      <c r="U17" s="332"/>
      <c r="V17" s="332"/>
      <c r="W17" s="339"/>
      <c r="X17" s="339"/>
      <c r="Y17" s="131"/>
      <c r="Z17" s="368"/>
      <c r="AA17" s="1577"/>
      <c r="AB17" s="367"/>
      <c r="AC17" s="176"/>
      <c r="AD17" s="1613"/>
      <c r="AE17" s="179"/>
      <c r="AF17" s="1604" t="s">
        <v>218</v>
      </c>
      <c r="AG17" s="1543">
        <v>17140</v>
      </c>
      <c r="AH17" s="43"/>
      <c r="AI17" s="1511"/>
      <c r="AJ17" s="1522">
        <v>0</v>
      </c>
      <c r="AK17" s="1605"/>
      <c r="AL17" s="1598"/>
      <c r="AM17" s="1582"/>
      <c r="AN17" s="1570"/>
      <c r="AO17" s="351" t="s">
        <v>226</v>
      </c>
      <c r="AP17" s="377">
        <v>4700</v>
      </c>
      <c r="AQ17" s="378">
        <v>5200</v>
      </c>
      <c r="AR17" s="1577"/>
      <c r="AS17" s="1585"/>
      <c r="AT17" s="1577"/>
      <c r="AU17" s="1588"/>
      <c r="AV17" s="380"/>
      <c r="AW17" s="381"/>
      <c r="AX17" s="1573"/>
      <c r="AY17" s="379"/>
      <c r="AZ17" s="1573"/>
      <c r="BA17" s="1575"/>
      <c r="BB17" s="1577"/>
      <c r="BC17" s="1579"/>
      <c r="BD17" s="1562"/>
      <c r="BE17" s="1554">
        <v>0.01</v>
      </c>
      <c r="BF17" s="1556">
        <v>0.03</v>
      </c>
      <c r="BG17" s="1556">
        <v>0.04</v>
      </c>
      <c r="BH17" s="1558">
        <v>0.05</v>
      </c>
      <c r="BI17" s="176"/>
      <c r="BJ17" s="1560"/>
      <c r="BK17" s="13"/>
      <c r="BM17" s="3"/>
      <c r="BN17" s="104">
        <v>5</v>
      </c>
      <c r="BO17" s="104">
        <v>6</v>
      </c>
      <c r="BP17" s="1551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</row>
    <row r="18" spans="1:81" s="7" customFormat="1" ht="13.5" customHeight="1">
      <c r="A18" s="1610"/>
      <c r="B18" s="1591"/>
      <c r="C18" s="1553"/>
      <c r="D18" s="181" t="s">
        <v>53</v>
      </c>
      <c r="E18" s="174"/>
      <c r="F18" s="334">
        <v>235080</v>
      </c>
      <c r="G18" s="335"/>
      <c r="H18" s="334">
        <v>221200</v>
      </c>
      <c r="I18" s="335"/>
      <c r="J18" s="318" t="s">
        <v>216</v>
      </c>
      <c r="K18" s="329">
        <v>2230</v>
      </c>
      <c r="L18" s="336"/>
      <c r="M18" s="337" t="s">
        <v>217</v>
      </c>
      <c r="N18" s="329">
        <v>2090</v>
      </c>
      <c r="O18" s="336"/>
      <c r="P18" s="337" t="s">
        <v>217</v>
      </c>
      <c r="Q18" s="331"/>
      <c r="R18" s="332"/>
      <c r="S18" s="338"/>
      <c r="T18" s="1612"/>
      <c r="U18" s="358"/>
      <c r="V18" s="332"/>
      <c r="W18" s="338"/>
      <c r="X18" s="339"/>
      <c r="Y18" s="131"/>
      <c r="Z18" s="368"/>
      <c r="AA18" s="1577"/>
      <c r="AB18" s="367"/>
      <c r="AC18" s="176"/>
      <c r="AD18" s="1613"/>
      <c r="AE18" s="179"/>
      <c r="AF18" s="1604"/>
      <c r="AG18" s="1544"/>
      <c r="AH18" s="50"/>
      <c r="AI18" s="1511"/>
      <c r="AJ18" s="1523"/>
      <c r="AK18" s="1605"/>
      <c r="AL18" s="1599"/>
      <c r="AM18" s="1583"/>
      <c r="AN18" s="1570"/>
      <c r="AO18" s="382" t="s">
        <v>227</v>
      </c>
      <c r="AP18" s="383">
        <v>4200</v>
      </c>
      <c r="AQ18" s="384">
        <v>4600</v>
      </c>
      <c r="AR18" s="1577"/>
      <c r="AS18" s="1586"/>
      <c r="AT18" s="1577"/>
      <c r="AU18" s="1589"/>
      <c r="AV18" s="380"/>
      <c r="AW18" s="381"/>
      <c r="AX18" s="1573"/>
      <c r="AY18" s="379"/>
      <c r="AZ18" s="1573"/>
      <c r="BA18" s="1576"/>
      <c r="BB18" s="1577"/>
      <c r="BC18" s="1580"/>
      <c r="BD18" s="1562"/>
      <c r="BE18" s="1555"/>
      <c r="BF18" s="1557"/>
      <c r="BG18" s="1557"/>
      <c r="BH18" s="1559"/>
      <c r="BI18" s="176"/>
      <c r="BJ18" s="1560"/>
      <c r="BK18" s="13"/>
      <c r="BN18" s="104">
        <v>5</v>
      </c>
      <c r="BO18" s="104">
        <v>6</v>
      </c>
      <c r="BP18" s="1551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</row>
    <row r="19" spans="1:81" s="54" customFormat="1" ht="13.5" customHeight="1">
      <c r="A19" s="1610"/>
      <c r="B19" s="1600" t="s">
        <v>231</v>
      </c>
      <c r="C19" s="1592" t="s">
        <v>214</v>
      </c>
      <c r="D19" s="173" t="s">
        <v>215</v>
      </c>
      <c r="E19" s="174"/>
      <c r="F19" s="316">
        <v>72520</v>
      </c>
      <c r="G19" s="317">
        <v>80810</v>
      </c>
      <c r="H19" s="316">
        <v>61410</v>
      </c>
      <c r="I19" s="317">
        <v>69700</v>
      </c>
      <c r="J19" s="318" t="s">
        <v>216</v>
      </c>
      <c r="K19" s="319">
        <v>700</v>
      </c>
      <c r="L19" s="320">
        <v>780</v>
      </c>
      <c r="M19" s="321" t="s">
        <v>217</v>
      </c>
      <c r="N19" s="319">
        <v>590</v>
      </c>
      <c r="O19" s="320">
        <v>670</v>
      </c>
      <c r="P19" s="321" t="s">
        <v>217</v>
      </c>
      <c r="Q19" s="318" t="s">
        <v>216</v>
      </c>
      <c r="R19" s="322">
        <v>8290</v>
      </c>
      <c r="S19" s="323">
        <v>80</v>
      </c>
      <c r="T19" s="1612"/>
      <c r="U19" s="359">
        <v>3310</v>
      </c>
      <c r="V19" s="340" t="s">
        <v>218</v>
      </c>
      <c r="W19" s="330">
        <v>30</v>
      </c>
      <c r="X19" s="345"/>
      <c r="Y19" s="131"/>
      <c r="Z19" s="1606" t="s">
        <v>232</v>
      </c>
      <c r="AA19" s="1577"/>
      <c r="AB19" s="1607" t="s">
        <v>232</v>
      </c>
      <c r="AC19" s="134"/>
      <c r="AD19" s="1613"/>
      <c r="AE19" s="138"/>
      <c r="AF19" s="1604" t="s">
        <v>218</v>
      </c>
      <c r="AG19" s="1537">
        <v>16540</v>
      </c>
      <c r="AH19" s="24"/>
      <c r="AI19" s="1511" t="s">
        <v>216</v>
      </c>
      <c r="AJ19" s="1521">
        <v>90</v>
      </c>
      <c r="AK19" s="1605" t="s">
        <v>218</v>
      </c>
      <c r="AL19" s="1597">
        <v>4700</v>
      </c>
      <c r="AM19" s="1581">
        <v>5200</v>
      </c>
      <c r="AN19" s="1570" t="s">
        <v>216</v>
      </c>
      <c r="AO19" s="373" t="s">
        <v>220</v>
      </c>
      <c r="AP19" s="374">
        <v>8800</v>
      </c>
      <c r="AQ19" s="375">
        <v>9800</v>
      </c>
      <c r="AR19" s="1577" t="s">
        <v>216</v>
      </c>
      <c r="AS19" s="1584">
        <v>9950</v>
      </c>
      <c r="AT19" s="1577" t="s">
        <v>216</v>
      </c>
      <c r="AU19" s="1587">
        <v>90</v>
      </c>
      <c r="AV19" s="1570" t="s">
        <v>216</v>
      </c>
      <c r="AW19" s="1571">
        <v>4800</v>
      </c>
      <c r="AX19" s="1573"/>
      <c r="AY19" s="379"/>
      <c r="AZ19" s="1573" t="s">
        <v>221</v>
      </c>
      <c r="BA19" s="1574">
        <v>11280</v>
      </c>
      <c r="BB19" s="1577" t="s">
        <v>216</v>
      </c>
      <c r="BC19" s="1578">
        <v>110</v>
      </c>
      <c r="BD19" s="1562" t="s">
        <v>221</v>
      </c>
      <c r="BE19" s="1563" t="s">
        <v>588</v>
      </c>
      <c r="BF19" s="1565" t="s">
        <v>588</v>
      </c>
      <c r="BG19" s="1565" t="s">
        <v>588</v>
      </c>
      <c r="BH19" s="1567" t="s">
        <v>588</v>
      </c>
      <c r="BI19" s="176"/>
      <c r="BJ19" s="1569"/>
      <c r="BK19" s="13"/>
      <c r="BM19" s="107"/>
      <c r="BN19" s="104">
        <v>7</v>
      </c>
      <c r="BO19" s="104">
        <v>8</v>
      </c>
      <c r="BP19" s="1551">
        <v>4</v>
      </c>
      <c r="BQ19" s="6"/>
      <c r="BR19" s="6"/>
      <c r="BS19" s="55"/>
      <c r="BT19" s="3"/>
      <c r="BU19" s="6"/>
      <c r="BV19" s="6"/>
      <c r="BW19" s="6"/>
      <c r="BX19" s="6"/>
      <c r="BY19" s="6"/>
      <c r="BZ19" s="6"/>
      <c r="CA19" s="6"/>
      <c r="CB19" s="6"/>
      <c r="CC19" s="6"/>
    </row>
    <row r="20" spans="1:81" s="54" customFormat="1" ht="13.5" customHeight="1">
      <c r="A20" s="1610"/>
      <c r="B20" s="1591"/>
      <c r="C20" s="1593"/>
      <c r="D20" s="177" t="s">
        <v>222</v>
      </c>
      <c r="E20" s="174"/>
      <c r="F20" s="324">
        <v>80810</v>
      </c>
      <c r="G20" s="325">
        <v>147430</v>
      </c>
      <c r="H20" s="324">
        <v>69700</v>
      </c>
      <c r="I20" s="325">
        <v>136320</v>
      </c>
      <c r="J20" s="318" t="s">
        <v>216</v>
      </c>
      <c r="K20" s="326">
        <v>780</v>
      </c>
      <c r="L20" s="327">
        <v>1350</v>
      </c>
      <c r="M20" s="328" t="s">
        <v>217</v>
      </c>
      <c r="N20" s="326">
        <v>670</v>
      </c>
      <c r="O20" s="327">
        <v>1240</v>
      </c>
      <c r="P20" s="328" t="s">
        <v>217</v>
      </c>
      <c r="Q20" s="318" t="s">
        <v>216</v>
      </c>
      <c r="R20" s="329">
        <v>8290</v>
      </c>
      <c r="S20" s="330">
        <v>80</v>
      </c>
      <c r="T20" s="1612"/>
      <c r="U20" s="360"/>
      <c r="V20" s="357"/>
      <c r="W20" s="356"/>
      <c r="X20" s="346"/>
      <c r="Y20" s="131"/>
      <c r="Z20" s="1606"/>
      <c r="AA20" s="1577"/>
      <c r="AB20" s="1607"/>
      <c r="AC20" s="134"/>
      <c r="AD20" s="1613"/>
      <c r="AE20" s="138"/>
      <c r="AF20" s="1604"/>
      <c r="AG20" s="1538"/>
      <c r="AH20" s="36">
        <v>14770</v>
      </c>
      <c r="AI20" s="1511"/>
      <c r="AJ20" s="1522"/>
      <c r="AK20" s="1605"/>
      <c r="AL20" s="1598"/>
      <c r="AM20" s="1582"/>
      <c r="AN20" s="1570"/>
      <c r="AO20" s="351" t="s">
        <v>223</v>
      </c>
      <c r="AP20" s="377">
        <v>4800</v>
      </c>
      <c r="AQ20" s="378">
        <v>5400</v>
      </c>
      <c r="AR20" s="1577"/>
      <c r="AS20" s="1585"/>
      <c r="AT20" s="1577"/>
      <c r="AU20" s="1588"/>
      <c r="AV20" s="1570"/>
      <c r="AW20" s="1572"/>
      <c r="AX20" s="1573"/>
      <c r="AY20" s="379"/>
      <c r="AZ20" s="1573"/>
      <c r="BA20" s="1575"/>
      <c r="BB20" s="1577"/>
      <c r="BC20" s="1579"/>
      <c r="BD20" s="1562"/>
      <c r="BE20" s="1564"/>
      <c r="BF20" s="1566"/>
      <c r="BG20" s="1566"/>
      <c r="BH20" s="1568"/>
      <c r="BI20" s="176"/>
      <c r="BJ20" s="1569"/>
      <c r="BK20" s="13"/>
      <c r="BM20" s="107"/>
      <c r="BN20" s="104">
        <v>7</v>
      </c>
      <c r="BO20" s="104">
        <v>8</v>
      </c>
      <c r="BP20" s="1551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</row>
    <row r="21" spans="1:81" s="54" customFormat="1" ht="13.5" customHeight="1">
      <c r="A21" s="1610"/>
      <c r="B21" s="1591"/>
      <c r="C21" s="1552" t="s">
        <v>224</v>
      </c>
      <c r="D21" s="177" t="s">
        <v>225</v>
      </c>
      <c r="E21" s="174"/>
      <c r="F21" s="324">
        <v>147430</v>
      </c>
      <c r="G21" s="325">
        <v>230360</v>
      </c>
      <c r="H21" s="324">
        <v>136320</v>
      </c>
      <c r="I21" s="325">
        <v>219250</v>
      </c>
      <c r="J21" s="318" t="s">
        <v>216</v>
      </c>
      <c r="K21" s="326">
        <v>1350</v>
      </c>
      <c r="L21" s="327">
        <v>2180</v>
      </c>
      <c r="M21" s="328" t="s">
        <v>217</v>
      </c>
      <c r="N21" s="326">
        <v>1240</v>
      </c>
      <c r="O21" s="327">
        <v>2070</v>
      </c>
      <c r="P21" s="328" t="s">
        <v>217</v>
      </c>
      <c r="Q21" s="331"/>
      <c r="R21" s="332"/>
      <c r="S21" s="333"/>
      <c r="T21" s="1612"/>
      <c r="U21" s="332"/>
      <c r="V21" s="332"/>
      <c r="W21" s="339"/>
      <c r="X21" s="339"/>
      <c r="Y21" s="131"/>
      <c r="Z21" s="1606"/>
      <c r="AA21" s="1577"/>
      <c r="AB21" s="1607"/>
      <c r="AC21" s="134"/>
      <c r="AD21" s="1613"/>
      <c r="AE21" s="138"/>
      <c r="AF21" s="1604" t="s">
        <v>218</v>
      </c>
      <c r="AG21" s="1543">
        <v>14770</v>
      </c>
      <c r="AH21" s="43"/>
      <c r="AI21" s="1511"/>
      <c r="AJ21" s="1522">
        <v>0</v>
      </c>
      <c r="AK21" s="1605"/>
      <c r="AL21" s="1598"/>
      <c r="AM21" s="1582"/>
      <c r="AN21" s="1570"/>
      <c r="AO21" s="351" t="s">
        <v>226</v>
      </c>
      <c r="AP21" s="377">
        <v>4200</v>
      </c>
      <c r="AQ21" s="378">
        <v>4700</v>
      </c>
      <c r="AR21" s="1577"/>
      <c r="AS21" s="1585"/>
      <c r="AT21" s="1577"/>
      <c r="AU21" s="1588"/>
      <c r="AV21" s="380"/>
      <c r="AW21" s="381"/>
      <c r="AX21" s="1573"/>
      <c r="AY21" s="379"/>
      <c r="AZ21" s="1573"/>
      <c r="BA21" s="1575"/>
      <c r="BB21" s="1577"/>
      <c r="BC21" s="1579"/>
      <c r="BD21" s="1562"/>
      <c r="BE21" s="1554">
        <v>0.01</v>
      </c>
      <c r="BF21" s="1556">
        <v>0.03</v>
      </c>
      <c r="BG21" s="1556">
        <v>0.04</v>
      </c>
      <c r="BH21" s="1558">
        <v>0.06</v>
      </c>
      <c r="BI21" s="176"/>
      <c r="BJ21" s="1560"/>
      <c r="BK21" s="13"/>
      <c r="BM21" s="107"/>
      <c r="BN21" s="104">
        <v>7</v>
      </c>
      <c r="BO21" s="104">
        <v>8</v>
      </c>
      <c r="BP21" s="1551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</row>
    <row r="22" spans="1:81" s="54" customFormat="1" ht="13.5" customHeight="1">
      <c r="A22" s="1610"/>
      <c r="B22" s="1591"/>
      <c r="C22" s="1553"/>
      <c r="D22" s="181" t="s">
        <v>53</v>
      </c>
      <c r="E22" s="174"/>
      <c r="F22" s="334">
        <v>230360</v>
      </c>
      <c r="G22" s="335"/>
      <c r="H22" s="334">
        <v>219250</v>
      </c>
      <c r="I22" s="335"/>
      <c r="J22" s="318" t="s">
        <v>216</v>
      </c>
      <c r="K22" s="329">
        <v>2180</v>
      </c>
      <c r="L22" s="336"/>
      <c r="M22" s="337" t="s">
        <v>217</v>
      </c>
      <c r="N22" s="329">
        <v>2070</v>
      </c>
      <c r="O22" s="336"/>
      <c r="P22" s="337" t="s">
        <v>217</v>
      </c>
      <c r="Q22" s="331"/>
      <c r="R22" s="332"/>
      <c r="S22" s="338"/>
      <c r="T22" s="1612"/>
      <c r="U22" s="358"/>
      <c r="V22" s="332"/>
      <c r="W22" s="338"/>
      <c r="X22" s="339"/>
      <c r="Y22" s="131"/>
      <c r="Z22" s="366" t="s">
        <v>233</v>
      </c>
      <c r="AA22" s="1577"/>
      <c r="AB22" s="367" t="s">
        <v>233</v>
      </c>
      <c r="AC22" s="146"/>
      <c r="AD22" s="1613"/>
      <c r="AE22" s="178"/>
      <c r="AF22" s="1604"/>
      <c r="AG22" s="1544"/>
      <c r="AH22" s="50"/>
      <c r="AI22" s="1511"/>
      <c r="AJ22" s="1523"/>
      <c r="AK22" s="1605"/>
      <c r="AL22" s="1599"/>
      <c r="AM22" s="1583"/>
      <c r="AN22" s="1570"/>
      <c r="AO22" s="382" t="s">
        <v>227</v>
      </c>
      <c r="AP22" s="383">
        <v>3800</v>
      </c>
      <c r="AQ22" s="384">
        <v>4200</v>
      </c>
      <c r="AR22" s="1577"/>
      <c r="AS22" s="1586"/>
      <c r="AT22" s="1577"/>
      <c r="AU22" s="1589"/>
      <c r="AV22" s="380"/>
      <c r="AW22" s="381"/>
      <c r="AX22" s="1573"/>
      <c r="AY22" s="379"/>
      <c r="AZ22" s="1573"/>
      <c r="BA22" s="1576"/>
      <c r="BB22" s="1577"/>
      <c r="BC22" s="1580"/>
      <c r="BD22" s="1562"/>
      <c r="BE22" s="1555"/>
      <c r="BF22" s="1557"/>
      <c r="BG22" s="1557"/>
      <c r="BH22" s="1559"/>
      <c r="BI22" s="176"/>
      <c r="BJ22" s="1560"/>
      <c r="BK22" s="13"/>
      <c r="BM22" s="107"/>
      <c r="BN22" s="104">
        <v>7</v>
      </c>
      <c r="BO22" s="104">
        <v>8</v>
      </c>
      <c r="BP22" s="1551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</row>
    <row r="23" spans="1:81" s="54" customFormat="1" ht="13.5" customHeight="1">
      <c r="A23" s="1610"/>
      <c r="B23" s="1614" t="s">
        <v>234</v>
      </c>
      <c r="C23" s="1592" t="s">
        <v>214</v>
      </c>
      <c r="D23" s="173" t="s">
        <v>215</v>
      </c>
      <c r="E23" s="174"/>
      <c r="F23" s="316">
        <v>63540</v>
      </c>
      <c r="G23" s="317">
        <v>71830</v>
      </c>
      <c r="H23" s="316">
        <v>54290</v>
      </c>
      <c r="I23" s="317">
        <v>62580</v>
      </c>
      <c r="J23" s="318" t="s">
        <v>216</v>
      </c>
      <c r="K23" s="319">
        <v>610</v>
      </c>
      <c r="L23" s="320">
        <v>690</v>
      </c>
      <c r="M23" s="321" t="s">
        <v>217</v>
      </c>
      <c r="N23" s="319">
        <v>520</v>
      </c>
      <c r="O23" s="320">
        <v>600</v>
      </c>
      <c r="P23" s="321" t="s">
        <v>217</v>
      </c>
      <c r="Q23" s="318" t="s">
        <v>216</v>
      </c>
      <c r="R23" s="322">
        <v>8290</v>
      </c>
      <c r="S23" s="323">
        <v>80</v>
      </c>
      <c r="T23" s="1612"/>
      <c r="U23" s="359">
        <v>3310</v>
      </c>
      <c r="V23" s="340" t="s">
        <v>218</v>
      </c>
      <c r="W23" s="330">
        <v>30</v>
      </c>
      <c r="X23" s="345"/>
      <c r="Y23" s="131"/>
      <c r="Z23" s="366">
        <v>280600</v>
      </c>
      <c r="AA23" s="1577"/>
      <c r="AB23" s="367">
        <v>2800</v>
      </c>
      <c r="AC23" s="176"/>
      <c r="AD23" s="1613"/>
      <c r="AE23" s="179"/>
      <c r="AF23" s="1604" t="s">
        <v>218</v>
      </c>
      <c r="AG23" s="1537">
        <v>14960</v>
      </c>
      <c r="AH23" s="24"/>
      <c r="AI23" s="1511" t="s">
        <v>216</v>
      </c>
      <c r="AJ23" s="1521">
        <v>70</v>
      </c>
      <c r="AK23" s="1605" t="s">
        <v>218</v>
      </c>
      <c r="AL23" s="1597">
        <v>3900</v>
      </c>
      <c r="AM23" s="1581">
        <v>4300</v>
      </c>
      <c r="AN23" s="1570" t="s">
        <v>216</v>
      </c>
      <c r="AO23" s="373" t="s">
        <v>220</v>
      </c>
      <c r="AP23" s="374">
        <v>7200</v>
      </c>
      <c r="AQ23" s="375">
        <v>8100</v>
      </c>
      <c r="AR23" s="1577" t="s">
        <v>216</v>
      </c>
      <c r="AS23" s="1584">
        <v>8290</v>
      </c>
      <c r="AT23" s="1577" t="s">
        <v>216</v>
      </c>
      <c r="AU23" s="1587">
        <v>80</v>
      </c>
      <c r="AV23" s="1570" t="s">
        <v>216</v>
      </c>
      <c r="AW23" s="1571">
        <v>4800</v>
      </c>
      <c r="AX23" s="1573"/>
      <c r="AY23" s="379"/>
      <c r="AZ23" s="1573" t="s">
        <v>221</v>
      </c>
      <c r="BA23" s="1574">
        <v>9400</v>
      </c>
      <c r="BB23" s="1577" t="s">
        <v>216</v>
      </c>
      <c r="BC23" s="1578">
        <v>90</v>
      </c>
      <c r="BD23" s="1562" t="s">
        <v>221</v>
      </c>
      <c r="BE23" s="1563" t="s">
        <v>588</v>
      </c>
      <c r="BF23" s="1565" t="s">
        <v>588</v>
      </c>
      <c r="BG23" s="1565" t="s">
        <v>588</v>
      </c>
      <c r="BH23" s="1567" t="s">
        <v>588</v>
      </c>
      <c r="BI23" s="176"/>
      <c r="BJ23" s="1569"/>
      <c r="BK23" s="13"/>
      <c r="BM23" s="107"/>
      <c r="BN23" s="104">
        <v>9</v>
      </c>
      <c r="BO23" s="104">
        <v>10</v>
      </c>
      <c r="BP23" s="1551">
        <v>5</v>
      </c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</row>
    <row r="24" spans="1:81" s="54" customFormat="1" ht="13.5" customHeight="1">
      <c r="A24" s="1610"/>
      <c r="B24" s="1616"/>
      <c r="C24" s="1593"/>
      <c r="D24" s="177" t="s">
        <v>222</v>
      </c>
      <c r="E24" s="174"/>
      <c r="F24" s="324">
        <v>71830</v>
      </c>
      <c r="G24" s="325">
        <v>138450</v>
      </c>
      <c r="H24" s="324">
        <v>62580</v>
      </c>
      <c r="I24" s="325">
        <v>129200</v>
      </c>
      <c r="J24" s="318" t="s">
        <v>216</v>
      </c>
      <c r="K24" s="326">
        <v>690</v>
      </c>
      <c r="L24" s="327">
        <v>1260</v>
      </c>
      <c r="M24" s="328" t="s">
        <v>217</v>
      </c>
      <c r="N24" s="326">
        <v>600</v>
      </c>
      <c r="O24" s="327">
        <v>1170</v>
      </c>
      <c r="P24" s="328" t="s">
        <v>217</v>
      </c>
      <c r="Q24" s="318" t="s">
        <v>216</v>
      </c>
      <c r="R24" s="329">
        <v>8290</v>
      </c>
      <c r="S24" s="330">
        <v>80</v>
      </c>
      <c r="T24" s="1612"/>
      <c r="U24" s="360"/>
      <c r="V24" s="357"/>
      <c r="W24" s="356"/>
      <c r="X24" s="346"/>
      <c r="Y24" s="131"/>
      <c r="Z24" s="369"/>
      <c r="AA24" s="1577"/>
      <c r="AB24" s="370"/>
      <c r="AC24" s="183"/>
      <c r="AD24" s="1613"/>
      <c r="AE24" s="182"/>
      <c r="AF24" s="1604"/>
      <c r="AG24" s="1538"/>
      <c r="AH24" s="36">
        <v>13190</v>
      </c>
      <c r="AI24" s="1511"/>
      <c r="AJ24" s="1522"/>
      <c r="AK24" s="1605"/>
      <c r="AL24" s="1598"/>
      <c r="AM24" s="1582"/>
      <c r="AN24" s="1570"/>
      <c r="AO24" s="351" t="s">
        <v>223</v>
      </c>
      <c r="AP24" s="377">
        <v>4000</v>
      </c>
      <c r="AQ24" s="378">
        <v>4400</v>
      </c>
      <c r="AR24" s="1577"/>
      <c r="AS24" s="1585"/>
      <c r="AT24" s="1577"/>
      <c r="AU24" s="1588"/>
      <c r="AV24" s="1570"/>
      <c r="AW24" s="1572"/>
      <c r="AX24" s="1573"/>
      <c r="AY24" s="379"/>
      <c r="AZ24" s="1573"/>
      <c r="BA24" s="1575"/>
      <c r="BB24" s="1577"/>
      <c r="BC24" s="1579"/>
      <c r="BD24" s="1562"/>
      <c r="BE24" s="1564"/>
      <c r="BF24" s="1566"/>
      <c r="BG24" s="1566"/>
      <c r="BH24" s="1568"/>
      <c r="BI24" s="176"/>
      <c r="BJ24" s="1569"/>
      <c r="BK24" s="13"/>
      <c r="BM24" s="107"/>
      <c r="BN24" s="104">
        <v>9</v>
      </c>
      <c r="BO24" s="104">
        <v>10</v>
      </c>
      <c r="BP24" s="1551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</row>
    <row r="25" spans="1:81" s="54" customFormat="1" ht="13.5" customHeight="1">
      <c r="A25" s="1610"/>
      <c r="B25" s="1616"/>
      <c r="C25" s="1552" t="s">
        <v>224</v>
      </c>
      <c r="D25" s="177" t="s">
        <v>225</v>
      </c>
      <c r="E25" s="174"/>
      <c r="F25" s="324">
        <v>138450</v>
      </c>
      <c r="G25" s="325">
        <v>221380</v>
      </c>
      <c r="H25" s="324">
        <v>129200</v>
      </c>
      <c r="I25" s="325">
        <v>212130</v>
      </c>
      <c r="J25" s="318" t="s">
        <v>216</v>
      </c>
      <c r="K25" s="326">
        <v>1260</v>
      </c>
      <c r="L25" s="327">
        <v>2090</v>
      </c>
      <c r="M25" s="328" t="s">
        <v>217</v>
      </c>
      <c r="N25" s="326">
        <v>1170</v>
      </c>
      <c r="O25" s="327">
        <v>2000</v>
      </c>
      <c r="P25" s="328" t="s">
        <v>217</v>
      </c>
      <c r="Q25" s="331"/>
      <c r="R25" s="332"/>
      <c r="S25" s="333"/>
      <c r="T25" s="1612"/>
      <c r="U25" s="332"/>
      <c r="V25" s="332"/>
      <c r="W25" s="339"/>
      <c r="X25" s="339"/>
      <c r="Y25" s="131"/>
      <c r="Z25" s="366" t="s">
        <v>235</v>
      </c>
      <c r="AA25" s="1577"/>
      <c r="AB25" s="367" t="s">
        <v>235</v>
      </c>
      <c r="AC25" s="146"/>
      <c r="AD25" s="1613"/>
      <c r="AE25" s="178"/>
      <c r="AF25" s="1604" t="s">
        <v>218</v>
      </c>
      <c r="AG25" s="1543">
        <v>13190</v>
      </c>
      <c r="AH25" s="43"/>
      <c r="AI25" s="1511"/>
      <c r="AJ25" s="1522">
        <v>0</v>
      </c>
      <c r="AK25" s="1605"/>
      <c r="AL25" s="1598"/>
      <c r="AM25" s="1582"/>
      <c r="AN25" s="1570"/>
      <c r="AO25" s="351" t="s">
        <v>226</v>
      </c>
      <c r="AP25" s="377">
        <v>3500</v>
      </c>
      <c r="AQ25" s="378">
        <v>3800</v>
      </c>
      <c r="AR25" s="1577"/>
      <c r="AS25" s="1585"/>
      <c r="AT25" s="1577"/>
      <c r="AU25" s="1588"/>
      <c r="AV25" s="380"/>
      <c r="AW25" s="381"/>
      <c r="AX25" s="1573"/>
      <c r="AY25" s="379"/>
      <c r="AZ25" s="1573"/>
      <c r="BA25" s="1575"/>
      <c r="BB25" s="1577"/>
      <c r="BC25" s="1579"/>
      <c r="BD25" s="1562"/>
      <c r="BE25" s="1554">
        <v>0.01</v>
      </c>
      <c r="BF25" s="1556">
        <v>0.03</v>
      </c>
      <c r="BG25" s="1621">
        <v>0.04</v>
      </c>
      <c r="BH25" s="1558">
        <v>0.06</v>
      </c>
      <c r="BI25" s="176"/>
      <c r="BJ25" s="1560"/>
      <c r="BK25" s="13"/>
      <c r="BM25" s="107"/>
      <c r="BN25" s="104">
        <v>9</v>
      </c>
      <c r="BO25" s="104">
        <v>10</v>
      </c>
      <c r="BP25" s="1551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</row>
    <row r="26" spans="1:81" s="54" customFormat="1" ht="13.5" customHeight="1">
      <c r="A26" s="1610"/>
      <c r="B26" s="1616"/>
      <c r="C26" s="1553"/>
      <c r="D26" s="181" t="s">
        <v>53</v>
      </c>
      <c r="E26" s="174"/>
      <c r="F26" s="334">
        <v>221380</v>
      </c>
      <c r="G26" s="335"/>
      <c r="H26" s="334">
        <v>212130</v>
      </c>
      <c r="I26" s="335"/>
      <c r="J26" s="318" t="s">
        <v>216</v>
      </c>
      <c r="K26" s="329">
        <v>2090</v>
      </c>
      <c r="L26" s="336"/>
      <c r="M26" s="337" t="s">
        <v>217</v>
      </c>
      <c r="N26" s="329">
        <v>2000</v>
      </c>
      <c r="O26" s="336"/>
      <c r="P26" s="337" t="s">
        <v>217</v>
      </c>
      <c r="Q26" s="331"/>
      <c r="R26" s="332"/>
      <c r="S26" s="338"/>
      <c r="T26" s="1612"/>
      <c r="U26" s="358"/>
      <c r="V26" s="332"/>
      <c r="W26" s="338"/>
      <c r="X26" s="339"/>
      <c r="Y26" s="131"/>
      <c r="Z26" s="366">
        <v>300700</v>
      </c>
      <c r="AA26" s="1577"/>
      <c r="AB26" s="367">
        <v>3000</v>
      </c>
      <c r="AC26" s="176"/>
      <c r="AD26" s="1613"/>
      <c r="AE26" s="179"/>
      <c r="AF26" s="1604"/>
      <c r="AG26" s="1544"/>
      <c r="AH26" s="50"/>
      <c r="AI26" s="1511"/>
      <c r="AJ26" s="1523"/>
      <c r="AK26" s="1605"/>
      <c r="AL26" s="1599"/>
      <c r="AM26" s="1583"/>
      <c r="AN26" s="1570"/>
      <c r="AO26" s="382" t="s">
        <v>227</v>
      </c>
      <c r="AP26" s="383">
        <v>3100</v>
      </c>
      <c r="AQ26" s="384">
        <v>3400</v>
      </c>
      <c r="AR26" s="1577"/>
      <c r="AS26" s="1586"/>
      <c r="AT26" s="1577"/>
      <c r="AU26" s="1589"/>
      <c r="AV26" s="380"/>
      <c r="AW26" s="381"/>
      <c r="AX26" s="1573"/>
      <c r="AY26" s="379"/>
      <c r="AZ26" s="1573"/>
      <c r="BA26" s="1576"/>
      <c r="BB26" s="1577"/>
      <c r="BC26" s="1580"/>
      <c r="BD26" s="1562"/>
      <c r="BE26" s="1555"/>
      <c r="BF26" s="1557"/>
      <c r="BG26" s="1622"/>
      <c r="BH26" s="1559"/>
      <c r="BI26" s="176"/>
      <c r="BJ26" s="1560"/>
      <c r="BK26" s="13"/>
      <c r="BM26" s="107"/>
      <c r="BN26" s="104">
        <v>9</v>
      </c>
      <c r="BO26" s="104">
        <v>10</v>
      </c>
      <c r="BP26" s="1551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</row>
    <row r="27" spans="1:81" s="54" customFormat="1" ht="13.5" customHeight="1">
      <c r="A27" s="1610"/>
      <c r="B27" s="1600" t="s">
        <v>236</v>
      </c>
      <c r="C27" s="1592" t="s">
        <v>214</v>
      </c>
      <c r="D27" s="173" t="s">
        <v>215</v>
      </c>
      <c r="E27" s="174"/>
      <c r="F27" s="316">
        <v>57210</v>
      </c>
      <c r="G27" s="317">
        <v>65500</v>
      </c>
      <c r="H27" s="316">
        <v>49280</v>
      </c>
      <c r="I27" s="317">
        <v>57570</v>
      </c>
      <c r="J27" s="318" t="s">
        <v>216</v>
      </c>
      <c r="K27" s="319">
        <v>550</v>
      </c>
      <c r="L27" s="320">
        <v>630</v>
      </c>
      <c r="M27" s="321" t="s">
        <v>217</v>
      </c>
      <c r="N27" s="319">
        <v>470</v>
      </c>
      <c r="O27" s="320">
        <v>550</v>
      </c>
      <c r="P27" s="321" t="s">
        <v>217</v>
      </c>
      <c r="Q27" s="318" t="s">
        <v>216</v>
      </c>
      <c r="R27" s="322">
        <v>8290</v>
      </c>
      <c r="S27" s="323">
        <v>80</v>
      </c>
      <c r="T27" s="1612"/>
      <c r="U27" s="359">
        <v>3310</v>
      </c>
      <c r="V27" s="340" t="s">
        <v>218</v>
      </c>
      <c r="W27" s="330">
        <v>30</v>
      </c>
      <c r="X27" s="345"/>
      <c r="Y27" s="131"/>
      <c r="Z27" s="369"/>
      <c r="AA27" s="1577"/>
      <c r="AB27" s="370"/>
      <c r="AC27" s="183"/>
      <c r="AD27" s="1613"/>
      <c r="AE27" s="182"/>
      <c r="AF27" s="1604" t="s">
        <v>218</v>
      </c>
      <c r="AG27" s="1537">
        <v>13830</v>
      </c>
      <c r="AH27" s="24"/>
      <c r="AI27" s="1511" t="s">
        <v>216</v>
      </c>
      <c r="AJ27" s="1521">
        <v>60</v>
      </c>
      <c r="AK27" s="1605" t="s">
        <v>218</v>
      </c>
      <c r="AL27" s="1597">
        <v>3300</v>
      </c>
      <c r="AM27" s="1581">
        <v>3700</v>
      </c>
      <c r="AN27" s="1570" t="s">
        <v>216</v>
      </c>
      <c r="AO27" s="373" t="s">
        <v>220</v>
      </c>
      <c r="AP27" s="374">
        <v>6300</v>
      </c>
      <c r="AQ27" s="375">
        <v>7100</v>
      </c>
      <c r="AR27" s="1577" t="s">
        <v>216</v>
      </c>
      <c r="AS27" s="1584">
        <v>7100</v>
      </c>
      <c r="AT27" s="1577" t="s">
        <v>216</v>
      </c>
      <c r="AU27" s="1587">
        <v>70</v>
      </c>
      <c r="AV27" s="1570" t="s">
        <v>216</v>
      </c>
      <c r="AW27" s="1571">
        <v>4800</v>
      </c>
      <c r="AX27" s="1573"/>
      <c r="AY27" s="379"/>
      <c r="AZ27" s="1573" t="s">
        <v>221</v>
      </c>
      <c r="BA27" s="1574">
        <v>8050</v>
      </c>
      <c r="BB27" s="1577" t="s">
        <v>216</v>
      </c>
      <c r="BC27" s="1578">
        <v>80</v>
      </c>
      <c r="BD27" s="1562" t="s">
        <v>221</v>
      </c>
      <c r="BE27" s="1563" t="s">
        <v>588</v>
      </c>
      <c r="BF27" s="1565" t="s">
        <v>588</v>
      </c>
      <c r="BG27" s="1565" t="s">
        <v>588</v>
      </c>
      <c r="BH27" s="1567" t="s">
        <v>588</v>
      </c>
      <c r="BI27" s="176"/>
      <c r="BJ27" s="1569"/>
      <c r="BK27" s="13"/>
      <c r="BM27" s="107"/>
      <c r="BN27" s="104">
        <v>11</v>
      </c>
      <c r="BO27" s="104">
        <v>12</v>
      </c>
      <c r="BP27" s="1551">
        <v>6</v>
      </c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</row>
    <row r="28" spans="1:81" s="54" customFormat="1" ht="13.5" customHeight="1">
      <c r="A28" s="1610"/>
      <c r="B28" s="1591"/>
      <c r="C28" s="1593"/>
      <c r="D28" s="177" t="s">
        <v>222</v>
      </c>
      <c r="E28" s="174"/>
      <c r="F28" s="324">
        <v>65500</v>
      </c>
      <c r="G28" s="325">
        <v>132120</v>
      </c>
      <c r="H28" s="324">
        <v>57570</v>
      </c>
      <c r="I28" s="325">
        <v>124190</v>
      </c>
      <c r="J28" s="318" t="s">
        <v>216</v>
      </c>
      <c r="K28" s="326">
        <v>630</v>
      </c>
      <c r="L28" s="327">
        <v>1200</v>
      </c>
      <c r="M28" s="328" t="s">
        <v>217</v>
      </c>
      <c r="N28" s="326">
        <v>550</v>
      </c>
      <c r="O28" s="327">
        <v>1120</v>
      </c>
      <c r="P28" s="328" t="s">
        <v>217</v>
      </c>
      <c r="Q28" s="318" t="s">
        <v>216</v>
      </c>
      <c r="R28" s="329">
        <v>8290</v>
      </c>
      <c r="S28" s="330">
        <v>80</v>
      </c>
      <c r="T28" s="1612"/>
      <c r="U28" s="360"/>
      <c r="V28" s="357"/>
      <c r="W28" s="356"/>
      <c r="X28" s="346"/>
      <c r="Y28" s="131"/>
      <c r="Z28" s="366" t="s">
        <v>237</v>
      </c>
      <c r="AA28" s="1577"/>
      <c r="AB28" s="367" t="s">
        <v>237</v>
      </c>
      <c r="AC28" s="146"/>
      <c r="AD28" s="1613"/>
      <c r="AE28" s="178"/>
      <c r="AF28" s="1604"/>
      <c r="AG28" s="1538"/>
      <c r="AH28" s="36">
        <v>12060</v>
      </c>
      <c r="AI28" s="1511"/>
      <c r="AJ28" s="1522"/>
      <c r="AK28" s="1605"/>
      <c r="AL28" s="1598"/>
      <c r="AM28" s="1582"/>
      <c r="AN28" s="1570"/>
      <c r="AO28" s="351" t="s">
        <v>223</v>
      </c>
      <c r="AP28" s="377">
        <v>3500</v>
      </c>
      <c r="AQ28" s="378">
        <v>3900</v>
      </c>
      <c r="AR28" s="1577"/>
      <c r="AS28" s="1585"/>
      <c r="AT28" s="1577"/>
      <c r="AU28" s="1588"/>
      <c r="AV28" s="1570"/>
      <c r="AW28" s="1572"/>
      <c r="AX28" s="1573"/>
      <c r="AY28" s="379"/>
      <c r="AZ28" s="1573"/>
      <c r="BA28" s="1575"/>
      <c r="BB28" s="1577"/>
      <c r="BC28" s="1579"/>
      <c r="BD28" s="1562"/>
      <c r="BE28" s="1564"/>
      <c r="BF28" s="1566"/>
      <c r="BG28" s="1566"/>
      <c r="BH28" s="1568"/>
      <c r="BI28" s="176"/>
      <c r="BJ28" s="1569"/>
      <c r="BK28" s="13"/>
      <c r="BM28" s="107"/>
      <c r="BN28" s="104">
        <v>11</v>
      </c>
      <c r="BO28" s="104">
        <v>12</v>
      </c>
      <c r="BP28" s="1551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</row>
    <row r="29" spans="1:81" s="54" customFormat="1" ht="13.5" customHeight="1">
      <c r="A29" s="1610"/>
      <c r="B29" s="1591"/>
      <c r="C29" s="1552" t="s">
        <v>224</v>
      </c>
      <c r="D29" s="177" t="s">
        <v>225</v>
      </c>
      <c r="E29" s="174"/>
      <c r="F29" s="324">
        <v>132120</v>
      </c>
      <c r="G29" s="325">
        <v>215050</v>
      </c>
      <c r="H29" s="324">
        <v>124190</v>
      </c>
      <c r="I29" s="325">
        <v>207120</v>
      </c>
      <c r="J29" s="318" t="s">
        <v>216</v>
      </c>
      <c r="K29" s="326">
        <v>1200</v>
      </c>
      <c r="L29" s="327">
        <v>2030</v>
      </c>
      <c r="M29" s="328" t="s">
        <v>217</v>
      </c>
      <c r="N29" s="326">
        <v>1120</v>
      </c>
      <c r="O29" s="327">
        <v>1950</v>
      </c>
      <c r="P29" s="328" t="s">
        <v>217</v>
      </c>
      <c r="Q29" s="331"/>
      <c r="R29" s="332"/>
      <c r="S29" s="333"/>
      <c r="T29" s="1612"/>
      <c r="U29" s="332"/>
      <c r="V29" s="332"/>
      <c r="W29" s="339"/>
      <c r="X29" s="339"/>
      <c r="Y29" s="131"/>
      <c r="Z29" s="366">
        <v>340900</v>
      </c>
      <c r="AA29" s="1577"/>
      <c r="AB29" s="367">
        <v>3400</v>
      </c>
      <c r="AC29" s="176"/>
      <c r="AD29" s="1613"/>
      <c r="AE29" s="179"/>
      <c r="AF29" s="1604" t="s">
        <v>218</v>
      </c>
      <c r="AG29" s="1543">
        <v>12060</v>
      </c>
      <c r="AH29" s="43"/>
      <c r="AI29" s="1511"/>
      <c r="AJ29" s="1522">
        <v>0</v>
      </c>
      <c r="AK29" s="1605"/>
      <c r="AL29" s="1598"/>
      <c r="AM29" s="1582"/>
      <c r="AN29" s="1570"/>
      <c r="AO29" s="351" t="s">
        <v>226</v>
      </c>
      <c r="AP29" s="377">
        <v>3000</v>
      </c>
      <c r="AQ29" s="378">
        <v>3400</v>
      </c>
      <c r="AR29" s="1577"/>
      <c r="AS29" s="1585"/>
      <c r="AT29" s="1577"/>
      <c r="AU29" s="1588"/>
      <c r="AV29" s="380"/>
      <c r="AW29" s="381"/>
      <c r="AX29" s="1573"/>
      <c r="AY29" s="379"/>
      <c r="AZ29" s="1573"/>
      <c r="BA29" s="1575"/>
      <c r="BB29" s="1577"/>
      <c r="BC29" s="1579"/>
      <c r="BD29" s="1562"/>
      <c r="BE29" s="1554">
        <v>0.01</v>
      </c>
      <c r="BF29" s="1556">
        <v>0.03</v>
      </c>
      <c r="BG29" s="1556">
        <v>0.04</v>
      </c>
      <c r="BH29" s="1558">
        <v>0.06</v>
      </c>
      <c r="BI29" s="176"/>
      <c r="BJ29" s="1560"/>
      <c r="BK29" s="13"/>
      <c r="BM29" s="107"/>
      <c r="BN29" s="104">
        <v>11</v>
      </c>
      <c r="BO29" s="104">
        <v>12</v>
      </c>
      <c r="BP29" s="1551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</row>
    <row r="30" spans="1:81" s="54" customFormat="1" ht="13.5" customHeight="1">
      <c r="A30" s="1610"/>
      <c r="B30" s="1591"/>
      <c r="C30" s="1553"/>
      <c r="D30" s="181" t="s">
        <v>53</v>
      </c>
      <c r="E30" s="174"/>
      <c r="F30" s="334">
        <v>215050</v>
      </c>
      <c r="G30" s="335"/>
      <c r="H30" s="334">
        <v>207120</v>
      </c>
      <c r="I30" s="335"/>
      <c r="J30" s="318" t="s">
        <v>216</v>
      </c>
      <c r="K30" s="329">
        <v>2030</v>
      </c>
      <c r="L30" s="336"/>
      <c r="M30" s="337" t="s">
        <v>217</v>
      </c>
      <c r="N30" s="329">
        <v>1950</v>
      </c>
      <c r="O30" s="336"/>
      <c r="P30" s="337" t="s">
        <v>217</v>
      </c>
      <c r="Q30" s="331"/>
      <c r="R30" s="332"/>
      <c r="S30" s="338"/>
      <c r="T30" s="1612"/>
      <c r="U30" s="358"/>
      <c r="V30" s="332"/>
      <c r="W30" s="338"/>
      <c r="X30" s="339"/>
      <c r="Y30" s="131"/>
      <c r="Z30" s="369"/>
      <c r="AA30" s="1577"/>
      <c r="AB30" s="370"/>
      <c r="AC30" s="183"/>
      <c r="AD30" s="1613"/>
      <c r="AE30" s="182"/>
      <c r="AF30" s="1604"/>
      <c r="AG30" s="1544"/>
      <c r="AH30" s="50"/>
      <c r="AI30" s="1511"/>
      <c r="AJ30" s="1523"/>
      <c r="AK30" s="1605"/>
      <c r="AL30" s="1599"/>
      <c r="AM30" s="1583"/>
      <c r="AN30" s="1570"/>
      <c r="AO30" s="382" t="s">
        <v>227</v>
      </c>
      <c r="AP30" s="383">
        <v>2700</v>
      </c>
      <c r="AQ30" s="384">
        <v>3000</v>
      </c>
      <c r="AR30" s="1577"/>
      <c r="AS30" s="1586"/>
      <c r="AT30" s="1577"/>
      <c r="AU30" s="1589"/>
      <c r="AV30" s="380"/>
      <c r="AW30" s="381"/>
      <c r="AX30" s="1573"/>
      <c r="AY30" s="379"/>
      <c r="AZ30" s="1573"/>
      <c r="BA30" s="1576"/>
      <c r="BB30" s="1577"/>
      <c r="BC30" s="1580"/>
      <c r="BD30" s="1562"/>
      <c r="BE30" s="1555"/>
      <c r="BF30" s="1557"/>
      <c r="BG30" s="1557"/>
      <c r="BH30" s="1559"/>
      <c r="BI30" s="176"/>
      <c r="BJ30" s="1560"/>
      <c r="BK30" s="13"/>
      <c r="BM30" s="107"/>
      <c r="BN30" s="104">
        <v>11</v>
      </c>
      <c r="BO30" s="104">
        <v>12</v>
      </c>
      <c r="BP30" s="1551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</row>
    <row r="31" spans="1:81" s="54" customFormat="1" ht="13.5" customHeight="1">
      <c r="A31" s="1610"/>
      <c r="B31" s="1614" t="s">
        <v>238</v>
      </c>
      <c r="C31" s="1592" t="s">
        <v>214</v>
      </c>
      <c r="D31" s="173" t="s">
        <v>215</v>
      </c>
      <c r="E31" s="174"/>
      <c r="F31" s="316">
        <v>52520</v>
      </c>
      <c r="G31" s="317">
        <v>60810</v>
      </c>
      <c r="H31" s="316">
        <v>45580</v>
      </c>
      <c r="I31" s="317">
        <v>53870</v>
      </c>
      <c r="J31" s="318" t="s">
        <v>216</v>
      </c>
      <c r="K31" s="319">
        <v>500</v>
      </c>
      <c r="L31" s="320">
        <v>580</v>
      </c>
      <c r="M31" s="321" t="s">
        <v>217</v>
      </c>
      <c r="N31" s="319">
        <v>430</v>
      </c>
      <c r="O31" s="320">
        <v>510</v>
      </c>
      <c r="P31" s="321" t="s">
        <v>217</v>
      </c>
      <c r="Q31" s="318" t="s">
        <v>216</v>
      </c>
      <c r="R31" s="322">
        <v>8290</v>
      </c>
      <c r="S31" s="323">
        <v>80</v>
      </c>
      <c r="T31" s="1612"/>
      <c r="U31" s="359">
        <v>3310</v>
      </c>
      <c r="V31" s="340" t="s">
        <v>218</v>
      </c>
      <c r="W31" s="330">
        <v>30</v>
      </c>
      <c r="X31" s="345"/>
      <c r="Y31" s="131"/>
      <c r="Z31" s="366" t="s">
        <v>239</v>
      </c>
      <c r="AA31" s="1577"/>
      <c r="AB31" s="367" t="s">
        <v>239</v>
      </c>
      <c r="AC31" s="146"/>
      <c r="AD31" s="1613"/>
      <c r="AE31" s="178"/>
      <c r="AF31" s="1604" t="s">
        <v>218</v>
      </c>
      <c r="AG31" s="1537">
        <v>12990</v>
      </c>
      <c r="AH31" s="24"/>
      <c r="AI31" s="1511" t="s">
        <v>216</v>
      </c>
      <c r="AJ31" s="313">
        <v>50</v>
      </c>
      <c r="AK31" s="1605" t="s">
        <v>218</v>
      </c>
      <c r="AL31" s="1597">
        <v>3800</v>
      </c>
      <c r="AM31" s="1581">
        <v>4200</v>
      </c>
      <c r="AN31" s="1570" t="s">
        <v>216</v>
      </c>
      <c r="AO31" s="373" t="s">
        <v>220</v>
      </c>
      <c r="AP31" s="374">
        <v>7100</v>
      </c>
      <c r="AQ31" s="375">
        <v>7900</v>
      </c>
      <c r="AR31" s="1577" t="s">
        <v>216</v>
      </c>
      <c r="AS31" s="1584">
        <v>6220</v>
      </c>
      <c r="AT31" s="1577" t="s">
        <v>216</v>
      </c>
      <c r="AU31" s="1587">
        <v>60</v>
      </c>
      <c r="AV31" s="1570" t="s">
        <v>216</v>
      </c>
      <c r="AW31" s="1571">
        <v>4800</v>
      </c>
      <c r="AX31" s="1573"/>
      <c r="AY31" s="379"/>
      <c r="AZ31" s="1573" t="s">
        <v>221</v>
      </c>
      <c r="BA31" s="1574">
        <v>7050</v>
      </c>
      <c r="BB31" s="1577" t="s">
        <v>216</v>
      </c>
      <c r="BC31" s="1578">
        <v>70</v>
      </c>
      <c r="BD31" s="1562" t="s">
        <v>221</v>
      </c>
      <c r="BE31" s="1563" t="s">
        <v>588</v>
      </c>
      <c r="BF31" s="1565" t="s">
        <v>588</v>
      </c>
      <c r="BG31" s="1565" t="s">
        <v>588</v>
      </c>
      <c r="BH31" s="1567" t="s">
        <v>588</v>
      </c>
      <c r="BI31" s="176"/>
      <c r="BJ31" s="1569"/>
      <c r="BK31" s="13"/>
      <c r="BM31" s="107"/>
      <c r="BN31" s="104">
        <v>13</v>
      </c>
      <c r="BO31" s="104">
        <v>14</v>
      </c>
      <c r="BP31" s="1551">
        <v>7</v>
      </c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</row>
    <row r="32" spans="1:81" s="54" customFormat="1" ht="13.5" customHeight="1">
      <c r="A32" s="1610"/>
      <c r="B32" s="1615"/>
      <c r="C32" s="1593"/>
      <c r="D32" s="177" t="s">
        <v>222</v>
      </c>
      <c r="E32" s="174"/>
      <c r="F32" s="324">
        <v>60810</v>
      </c>
      <c r="G32" s="325">
        <v>127430</v>
      </c>
      <c r="H32" s="324">
        <v>53870</v>
      </c>
      <c r="I32" s="325">
        <v>120490</v>
      </c>
      <c r="J32" s="318" t="s">
        <v>216</v>
      </c>
      <c r="K32" s="326">
        <v>580</v>
      </c>
      <c r="L32" s="327">
        <v>1150</v>
      </c>
      <c r="M32" s="328" t="s">
        <v>217</v>
      </c>
      <c r="N32" s="326">
        <v>510</v>
      </c>
      <c r="O32" s="327">
        <v>1080</v>
      </c>
      <c r="P32" s="328" t="s">
        <v>217</v>
      </c>
      <c r="Q32" s="318" t="s">
        <v>216</v>
      </c>
      <c r="R32" s="329">
        <v>8290</v>
      </c>
      <c r="S32" s="330">
        <v>80</v>
      </c>
      <c r="T32" s="1612"/>
      <c r="U32" s="360"/>
      <c r="V32" s="357"/>
      <c r="W32" s="356"/>
      <c r="X32" s="346"/>
      <c r="Y32" s="131"/>
      <c r="Z32" s="366">
        <v>381200</v>
      </c>
      <c r="AA32" s="1577"/>
      <c r="AB32" s="367">
        <v>3810</v>
      </c>
      <c r="AC32" s="176"/>
      <c r="AD32" s="1613"/>
      <c r="AE32" s="179"/>
      <c r="AF32" s="1604"/>
      <c r="AG32" s="1538"/>
      <c r="AH32" s="36">
        <v>11220</v>
      </c>
      <c r="AI32" s="1511"/>
      <c r="AJ32" s="314"/>
      <c r="AK32" s="1605"/>
      <c r="AL32" s="1598"/>
      <c r="AM32" s="1582"/>
      <c r="AN32" s="1570"/>
      <c r="AO32" s="351" t="s">
        <v>223</v>
      </c>
      <c r="AP32" s="377">
        <v>3900</v>
      </c>
      <c r="AQ32" s="378">
        <v>4300</v>
      </c>
      <c r="AR32" s="1577"/>
      <c r="AS32" s="1585"/>
      <c r="AT32" s="1577"/>
      <c r="AU32" s="1588"/>
      <c r="AV32" s="1570"/>
      <c r="AW32" s="1572"/>
      <c r="AX32" s="1573"/>
      <c r="AY32" s="379"/>
      <c r="AZ32" s="1573"/>
      <c r="BA32" s="1575"/>
      <c r="BB32" s="1577"/>
      <c r="BC32" s="1579"/>
      <c r="BD32" s="1562"/>
      <c r="BE32" s="1564"/>
      <c r="BF32" s="1566"/>
      <c r="BG32" s="1566"/>
      <c r="BH32" s="1568"/>
      <c r="BI32" s="176"/>
      <c r="BJ32" s="1569"/>
      <c r="BK32" s="13"/>
      <c r="BM32" s="107"/>
      <c r="BN32" s="104">
        <v>13</v>
      </c>
      <c r="BO32" s="104">
        <v>14</v>
      </c>
      <c r="BP32" s="1551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</row>
    <row r="33" spans="1:81" s="54" customFormat="1" ht="13.5" customHeight="1">
      <c r="A33" s="1610"/>
      <c r="B33" s="1615"/>
      <c r="C33" s="1552" t="s">
        <v>224</v>
      </c>
      <c r="D33" s="177" t="s">
        <v>225</v>
      </c>
      <c r="E33" s="174"/>
      <c r="F33" s="324">
        <v>127430</v>
      </c>
      <c r="G33" s="325">
        <v>210360</v>
      </c>
      <c r="H33" s="324">
        <v>120490</v>
      </c>
      <c r="I33" s="325">
        <v>203420</v>
      </c>
      <c r="J33" s="318" t="s">
        <v>216</v>
      </c>
      <c r="K33" s="326">
        <v>1150</v>
      </c>
      <c r="L33" s="327">
        <v>1980</v>
      </c>
      <c r="M33" s="328" t="s">
        <v>217</v>
      </c>
      <c r="N33" s="326">
        <v>1080</v>
      </c>
      <c r="O33" s="327">
        <v>1910</v>
      </c>
      <c r="P33" s="328" t="s">
        <v>217</v>
      </c>
      <c r="Q33" s="331"/>
      <c r="R33" s="332"/>
      <c r="S33" s="333"/>
      <c r="T33" s="1612"/>
      <c r="U33" s="332"/>
      <c r="V33" s="332"/>
      <c r="W33" s="339"/>
      <c r="X33" s="339"/>
      <c r="Y33" s="131"/>
      <c r="Z33" s="369"/>
      <c r="AA33" s="1577"/>
      <c r="AB33" s="370"/>
      <c r="AC33" s="183"/>
      <c r="AD33" s="1613"/>
      <c r="AE33" s="182"/>
      <c r="AF33" s="1604" t="s">
        <v>218</v>
      </c>
      <c r="AG33" s="1543">
        <v>11220</v>
      </c>
      <c r="AH33" s="43"/>
      <c r="AI33" s="1511"/>
      <c r="AJ33" s="314">
        <v>0</v>
      </c>
      <c r="AK33" s="1605"/>
      <c r="AL33" s="1598"/>
      <c r="AM33" s="1582"/>
      <c r="AN33" s="1570"/>
      <c r="AO33" s="351" t="s">
        <v>226</v>
      </c>
      <c r="AP33" s="377">
        <v>3400</v>
      </c>
      <c r="AQ33" s="378">
        <v>3800</v>
      </c>
      <c r="AR33" s="1577"/>
      <c r="AS33" s="1585"/>
      <c r="AT33" s="1577"/>
      <c r="AU33" s="1588"/>
      <c r="AV33" s="380"/>
      <c r="AW33" s="381"/>
      <c r="AX33" s="1573"/>
      <c r="AY33" s="385"/>
      <c r="AZ33" s="1573"/>
      <c r="BA33" s="1575"/>
      <c r="BB33" s="1577"/>
      <c r="BC33" s="1579"/>
      <c r="BD33" s="1562"/>
      <c r="BE33" s="1554">
        <v>0.01</v>
      </c>
      <c r="BF33" s="1556">
        <v>0.03</v>
      </c>
      <c r="BG33" s="1556">
        <v>0.04</v>
      </c>
      <c r="BH33" s="1558">
        <v>0.06</v>
      </c>
      <c r="BI33" s="176"/>
      <c r="BJ33" s="1560"/>
      <c r="BK33" s="13"/>
      <c r="BM33" s="107"/>
      <c r="BN33" s="104">
        <v>13</v>
      </c>
      <c r="BO33" s="104">
        <v>14</v>
      </c>
      <c r="BP33" s="1551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</row>
    <row r="34" spans="1:81" s="54" customFormat="1" ht="13.5" customHeight="1">
      <c r="A34" s="1610"/>
      <c r="B34" s="1615"/>
      <c r="C34" s="1553"/>
      <c r="D34" s="181" t="s">
        <v>53</v>
      </c>
      <c r="E34" s="174"/>
      <c r="F34" s="334">
        <v>210360</v>
      </c>
      <c r="G34" s="335"/>
      <c r="H34" s="334">
        <v>203420</v>
      </c>
      <c r="I34" s="335"/>
      <c r="J34" s="318" t="s">
        <v>216</v>
      </c>
      <c r="K34" s="329">
        <v>1980</v>
      </c>
      <c r="L34" s="336"/>
      <c r="M34" s="337" t="s">
        <v>217</v>
      </c>
      <c r="N34" s="329">
        <v>1910</v>
      </c>
      <c r="O34" s="336"/>
      <c r="P34" s="337" t="s">
        <v>217</v>
      </c>
      <c r="Q34" s="331"/>
      <c r="R34" s="332"/>
      <c r="S34" s="338"/>
      <c r="T34" s="1612"/>
      <c r="U34" s="358"/>
      <c r="V34" s="332"/>
      <c r="W34" s="338"/>
      <c r="X34" s="339"/>
      <c r="Y34" s="131"/>
      <c r="Z34" s="366" t="s">
        <v>240</v>
      </c>
      <c r="AA34" s="1577"/>
      <c r="AB34" s="367" t="s">
        <v>240</v>
      </c>
      <c r="AC34" s="146"/>
      <c r="AD34" s="1613"/>
      <c r="AE34" s="178"/>
      <c r="AF34" s="1604"/>
      <c r="AG34" s="1544"/>
      <c r="AH34" s="50"/>
      <c r="AI34" s="1511"/>
      <c r="AJ34" s="315"/>
      <c r="AK34" s="1605"/>
      <c r="AL34" s="1599"/>
      <c r="AM34" s="1583"/>
      <c r="AN34" s="1570"/>
      <c r="AO34" s="382" t="s">
        <v>227</v>
      </c>
      <c r="AP34" s="383">
        <v>3000</v>
      </c>
      <c r="AQ34" s="384">
        <v>3400</v>
      </c>
      <c r="AR34" s="1577"/>
      <c r="AS34" s="1586"/>
      <c r="AT34" s="1577"/>
      <c r="AU34" s="1589"/>
      <c r="AV34" s="380"/>
      <c r="AW34" s="381"/>
      <c r="AX34" s="1573"/>
      <c r="AY34" s="385"/>
      <c r="AZ34" s="1573"/>
      <c r="BA34" s="1576"/>
      <c r="BB34" s="1577"/>
      <c r="BC34" s="1580"/>
      <c r="BD34" s="1562"/>
      <c r="BE34" s="1555"/>
      <c r="BF34" s="1557"/>
      <c r="BG34" s="1557"/>
      <c r="BH34" s="1559"/>
      <c r="BI34" s="176"/>
      <c r="BJ34" s="1560"/>
      <c r="BK34" s="13"/>
      <c r="BM34" s="107"/>
      <c r="BN34" s="104">
        <v>13</v>
      </c>
      <c r="BO34" s="104">
        <v>14</v>
      </c>
      <c r="BP34" s="1551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</row>
    <row r="35" spans="1:81" s="54" customFormat="1" ht="13.5" customHeight="1">
      <c r="A35" s="1610"/>
      <c r="B35" s="1614" t="s">
        <v>241</v>
      </c>
      <c r="C35" s="1592" t="s">
        <v>214</v>
      </c>
      <c r="D35" s="173" t="s">
        <v>215</v>
      </c>
      <c r="E35" s="174"/>
      <c r="F35" s="316">
        <v>48820</v>
      </c>
      <c r="G35" s="317">
        <v>57110</v>
      </c>
      <c r="H35" s="316">
        <v>42650</v>
      </c>
      <c r="I35" s="317">
        <v>50940</v>
      </c>
      <c r="J35" s="318" t="s">
        <v>216</v>
      </c>
      <c r="K35" s="319">
        <v>460</v>
      </c>
      <c r="L35" s="320">
        <v>540</v>
      </c>
      <c r="M35" s="321" t="s">
        <v>217</v>
      </c>
      <c r="N35" s="319">
        <v>400</v>
      </c>
      <c r="O35" s="320">
        <v>480</v>
      </c>
      <c r="P35" s="321" t="s">
        <v>217</v>
      </c>
      <c r="Q35" s="318" t="s">
        <v>216</v>
      </c>
      <c r="R35" s="322">
        <v>8290</v>
      </c>
      <c r="S35" s="323">
        <v>80</v>
      </c>
      <c r="T35" s="1612"/>
      <c r="U35" s="359">
        <v>3310</v>
      </c>
      <c r="V35" s="340" t="s">
        <v>218</v>
      </c>
      <c r="W35" s="330">
        <v>30</v>
      </c>
      <c r="X35" s="345"/>
      <c r="Y35" s="131"/>
      <c r="Z35" s="366">
        <v>421400</v>
      </c>
      <c r="AA35" s="1577"/>
      <c r="AB35" s="367">
        <v>4210</v>
      </c>
      <c r="AC35" s="176"/>
      <c r="AD35" s="1613"/>
      <c r="AE35" s="179"/>
      <c r="AF35" s="1604" t="s">
        <v>218</v>
      </c>
      <c r="AG35" s="1537">
        <v>12330</v>
      </c>
      <c r="AH35" s="24"/>
      <c r="AI35" s="1511" t="s">
        <v>216</v>
      </c>
      <c r="AJ35" s="313">
        <v>50</v>
      </c>
      <c r="AK35" s="1605" t="s">
        <v>218</v>
      </c>
      <c r="AL35" s="1597">
        <v>3400</v>
      </c>
      <c r="AM35" s="1581">
        <v>3700</v>
      </c>
      <c r="AN35" s="1570" t="s">
        <v>216</v>
      </c>
      <c r="AO35" s="373" t="s">
        <v>220</v>
      </c>
      <c r="AP35" s="374">
        <v>6300</v>
      </c>
      <c r="AQ35" s="375">
        <v>7100</v>
      </c>
      <c r="AR35" s="1577" t="s">
        <v>216</v>
      </c>
      <c r="AS35" s="1584">
        <v>5520</v>
      </c>
      <c r="AT35" s="1577" t="s">
        <v>216</v>
      </c>
      <c r="AU35" s="1587">
        <v>50</v>
      </c>
      <c r="AV35" s="1570" t="s">
        <v>216</v>
      </c>
      <c r="AW35" s="1571">
        <v>4800</v>
      </c>
      <c r="AX35" s="1573"/>
      <c r="AY35" s="385"/>
      <c r="AZ35" s="1573" t="s">
        <v>221</v>
      </c>
      <c r="BA35" s="1574">
        <v>6260</v>
      </c>
      <c r="BB35" s="1577" t="s">
        <v>216</v>
      </c>
      <c r="BC35" s="1578">
        <v>60</v>
      </c>
      <c r="BD35" s="1562" t="s">
        <v>221</v>
      </c>
      <c r="BE35" s="1563" t="s">
        <v>588</v>
      </c>
      <c r="BF35" s="1565" t="s">
        <v>588</v>
      </c>
      <c r="BG35" s="1565" t="s">
        <v>588</v>
      </c>
      <c r="BH35" s="1567" t="s">
        <v>588</v>
      </c>
      <c r="BI35" s="176"/>
      <c r="BJ35" s="1569"/>
      <c r="BK35" s="13"/>
      <c r="BM35" s="107"/>
      <c r="BN35" s="104">
        <v>15</v>
      </c>
      <c r="BO35" s="104">
        <v>16</v>
      </c>
      <c r="BP35" s="1551">
        <v>8</v>
      </c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</row>
    <row r="36" spans="1:81" s="54" customFormat="1" ht="13.5" customHeight="1">
      <c r="A36" s="1610"/>
      <c r="B36" s="1615"/>
      <c r="C36" s="1593"/>
      <c r="D36" s="177" t="s">
        <v>222</v>
      </c>
      <c r="E36" s="174"/>
      <c r="F36" s="324">
        <v>57110</v>
      </c>
      <c r="G36" s="325">
        <v>123730</v>
      </c>
      <c r="H36" s="324">
        <v>50940</v>
      </c>
      <c r="I36" s="325">
        <v>117560</v>
      </c>
      <c r="J36" s="318" t="s">
        <v>216</v>
      </c>
      <c r="K36" s="326">
        <v>540</v>
      </c>
      <c r="L36" s="327">
        <v>1120</v>
      </c>
      <c r="M36" s="328" t="s">
        <v>217</v>
      </c>
      <c r="N36" s="326">
        <v>480</v>
      </c>
      <c r="O36" s="327">
        <v>1060</v>
      </c>
      <c r="P36" s="328" t="s">
        <v>217</v>
      </c>
      <c r="Q36" s="318" t="s">
        <v>216</v>
      </c>
      <c r="R36" s="329">
        <v>8290</v>
      </c>
      <c r="S36" s="330">
        <v>80</v>
      </c>
      <c r="T36" s="1612"/>
      <c r="U36" s="356"/>
      <c r="V36" s="357"/>
      <c r="W36" s="356"/>
      <c r="X36" s="346"/>
      <c r="Y36" s="131"/>
      <c r="Z36" s="369"/>
      <c r="AA36" s="1577"/>
      <c r="AB36" s="370"/>
      <c r="AC36" s="183"/>
      <c r="AD36" s="1613"/>
      <c r="AE36" s="182"/>
      <c r="AF36" s="1604"/>
      <c r="AG36" s="1538"/>
      <c r="AH36" s="36">
        <v>10560</v>
      </c>
      <c r="AI36" s="1511"/>
      <c r="AJ36" s="314"/>
      <c r="AK36" s="1605"/>
      <c r="AL36" s="1598"/>
      <c r="AM36" s="1582"/>
      <c r="AN36" s="1570"/>
      <c r="AO36" s="351" t="s">
        <v>223</v>
      </c>
      <c r="AP36" s="377">
        <v>3500</v>
      </c>
      <c r="AQ36" s="378">
        <v>3900</v>
      </c>
      <c r="AR36" s="1577"/>
      <c r="AS36" s="1585"/>
      <c r="AT36" s="1577"/>
      <c r="AU36" s="1588"/>
      <c r="AV36" s="1570"/>
      <c r="AW36" s="1572"/>
      <c r="AX36" s="1573"/>
      <c r="AY36" s="385"/>
      <c r="AZ36" s="1573"/>
      <c r="BA36" s="1575"/>
      <c r="BB36" s="1577"/>
      <c r="BC36" s="1579"/>
      <c r="BD36" s="1562"/>
      <c r="BE36" s="1564"/>
      <c r="BF36" s="1566"/>
      <c r="BG36" s="1566"/>
      <c r="BH36" s="1568"/>
      <c r="BI36" s="176"/>
      <c r="BJ36" s="1569"/>
      <c r="BK36" s="13"/>
      <c r="BM36" s="107"/>
      <c r="BN36" s="104">
        <v>15</v>
      </c>
      <c r="BO36" s="104">
        <v>16</v>
      </c>
      <c r="BP36" s="1551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</row>
    <row r="37" spans="1:81" s="54" customFormat="1" ht="13.5" customHeight="1">
      <c r="A37" s="1610"/>
      <c r="B37" s="1615"/>
      <c r="C37" s="1552" t="s">
        <v>224</v>
      </c>
      <c r="D37" s="177" t="s">
        <v>225</v>
      </c>
      <c r="E37" s="174"/>
      <c r="F37" s="324">
        <v>123730</v>
      </c>
      <c r="G37" s="325">
        <v>206660</v>
      </c>
      <c r="H37" s="324">
        <v>117560</v>
      </c>
      <c r="I37" s="325">
        <v>200490</v>
      </c>
      <c r="J37" s="318" t="s">
        <v>216</v>
      </c>
      <c r="K37" s="326">
        <v>1120</v>
      </c>
      <c r="L37" s="327">
        <v>1950</v>
      </c>
      <c r="M37" s="328" t="s">
        <v>217</v>
      </c>
      <c r="N37" s="326">
        <v>1060</v>
      </c>
      <c r="O37" s="327">
        <v>1890</v>
      </c>
      <c r="P37" s="328" t="s">
        <v>217</v>
      </c>
      <c r="Q37" s="331"/>
      <c r="R37" s="332"/>
      <c r="S37" s="333"/>
      <c r="T37" s="1612"/>
      <c r="U37" s="332"/>
      <c r="V37" s="332"/>
      <c r="W37" s="339"/>
      <c r="X37" s="339"/>
      <c r="Y37" s="131"/>
      <c r="Z37" s="366" t="s">
        <v>242</v>
      </c>
      <c r="AA37" s="1577"/>
      <c r="AB37" s="367" t="s">
        <v>242</v>
      </c>
      <c r="AC37" s="146"/>
      <c r="AD37" s="1613"/>
      <c r="AE37" s="178"/>
      <c r="AF37" s="1604" t="s">
        <v>218</v>
      </c>
      <c r="AG37" s="1543">
        <v>10560</v>
      </c>
      <c r="AH37" s="43"/>
      <c r="AI37" s="1511"/>
      <c r="AJ37" s="314">
        <v>0</v>
      </c>
      <c r="AK37" s="1605"/>
      <c r="AL37" s="1598"/>
      <c r="AM37" s="1582"/>
      <c r="AN37" s="1570"/>
      <c r="AO37" s="351" t="s">
        <v>226</v>
      </c>
      <c r="AP37" s="377">
        <v>3000</v>
      </c>
      <c r="AQ37" s="378">
        <v>3400</v>
      </c>
      <c r="AR37" s="1577"/>
      <c r="AS37" s="1585"/>
      <c r="AT37" s="1577"/>
      <c r="AU37" s="1588"/>
      <c r="AV37" s="380"/>
      <c r="AW37" s="381"/>
      <c r="AX37" s="1573"/>
      <c r="AY37" s="386"/>
      <c r="AZ37" s="1573"/>
      <c r="BA37" s="1575"/>
      <c r="BB37" s="1577"/>
      <c r="BC37" s="1579"/>
      <c r="BD37" s="1562"/>
      <c r="BE37" s="1554">
        <v>0.01</v>
      </c>
      <c r="BF37" s="1556">
        <v>0.03</v>
      </c>
      <c r="BG37" s="1556">
        <v>0.04</v>
      </c>
      <c r="BH37" s="1558">
        <v>0.06</v>
      </c>
      <c r="BI37" s="176"/>
      <c r="BJ37" s="1560"/>
      <c r="BK37" s="13"/>
      <c r="BM37" s="107"/>
      <c r="BN37" s="104">
        <v>15</v>
      </c>
      <c r="BO37" s="104">
        <v>16</v>
      </c>
      <c r="BP37" s="1551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</row>
    <row r="38" spans="1:81" s="54" customFormat="1" ht="13.5" customHeight="1">
      <c r="A38" s="1610"/>
      <c r="B38" s="1615"/>
      <c r="C38" s="1553"/>
      <c r="D38" s="181" t="s">
        <v>53</v>
      </c>
      <c r="E38" s="174"/>
      <c r="F38" s="334">
        <v>206660</v>
      </c>
      <c r="G38" s="335"/>
      <c r="H38" s="334">
        <v>200490</v>
      </c>
      <c r="I38" s="335"/>
      <c r="J38" s="318" t="s">
        <v>216</v>
      </c>
      <c r="K38" s="329">
        <v>1950</v>
      </c>
      <c r="L38" s="336"/>
      <c r="M38" s="337" t="s">
        <v>217</v>
      </c>
      <c r="N38" s="329">
        <v>1890</v>
      </c>
      <c r="O38" s="336"/>
      <c r="P38" s="337" t="s">
        <v>217</v>
      </c>
      <c r="Q38" s="331"/>
      <c r="R38" s="332"/>
      <c r="S38" s="338"/>
      <c r="T38" s="1612"/>
      <c r="U38" s="358"/>
      <c r="V38" s="332"/>
      <c r="W38" s="338"/>
      <c r="X38" s="339"/>
      <c r="Y38" s="131"/>
      <c r="Z38" s="366">
        <v>461700</v>
      </c>
      <c r="AA38" s="1577"/>
      <c r="AB38" s="367">
        <v>4610</v>
      </c>
      <c r="AC38" s="176"/>
      <c r="AD38" s="1613"/>
      <c r="AE38" s="179"/>
      <c r="AF38" s="1604"/>
      <c r="AG38" s="1544"/>
      <c r="AH38" s="50"/>
      <c r="AI38" s="1511"/>
      <c r="AJ38" s="315"/>
      <c r="AK38" s="1605"/>
      <c r="AL38" s="1599"/>
      <c r="AM38" s="1583"/>
      <c r="AN38" s="1570"/>
      <c r="AO38" s="382" t="s">
        <v>227</v>
      </c>
      <c r="AP38" s="383">
        <v>2700</v>
      </c>
      <c r="AQ38" s="384">
        <v>3000</v>
      </c>
      <c r="AR38" s="1577"/>
      <c r="AS38" s="1586"/>
      <c r="AT38" s="1577"/>
      <c r="AU38" s="1589"/>
      <c r="AV38" s="380"/>
      <c r="AW38" s="381"/>
      <c r="AX38" s="1573"/>
      <c r="AY38" s="386"/>
      <c r="AZ38" s="1573"/>
      <c r="BA38" s="1576"/>
      <c r="BB38" s="1577"/>
      <c r="BC38" s="1580"/>
      <c r="BD38" s="1562"/>
      <c r="BE38" s="1555"/>
      <c r="BF38" s="1557"/>
      <c r="BG38" s="1557"/>
      <c r="BH38" s="1559"/>
      <c r="BI38" s="176"/>
      <c r="BJ38" s="1560"/>
      <c r="BK38" s="13"/>
      <c r="BM38" s="107"/>
      <c r="BN38" s="104">
        <v>15</v>
      </c>
      <c r="BO38" s="104">
        <v>16</v>
      </c>
      <c r="BP38" s="1551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</row>
    <row r="39" spans="1:81" s="54" customFormat="1" ht="13.5" customHeight="1">
      <c r="A39" s="1610"/>
      <c r="B39" s="1614" t="s">
        <v>243</v>
      </c>
      <c r="C39" s="1592" t="s">
        <v>214</v>
      </c>
      <c r="D39" s="173" t="s">
        <v>215</v>
      </c>
      <c r="E39" s="174"/>
      <c r="F39" s="316">
        <v>42100</v>
      </c>
      <c r="G39" s="317">
        <v>50390</v>
      </c>
      <c r="H39" s="316">
        <v>36550</v>
      </c>
      <c r="I39" s="317">
        <v>44840</v>
      </c>
      <c r="J39" s="318" t="s">
        <v>216</v>
      </c>
      <c r="K39" s="319">
        <v>400</v>
      </c>
      <c r="L39" s="320">
        <v>480</v>
      </c>
      <c r="M39" s="321" t="s">
        <v>217</v>
      </c>
      <c r="N39" s="319">
        <v>340</v>
      </c>
      <c r="O39" s="320">
        <v>420</v>
      </c>
      <c r="P39" s="321" t="s">
        <v>217</v>
      </c>
      <c r="Q39" s="318" t="s">
        <v>216</v>
      </c>
      <c r="R39" s="322">
        <v>8290</v>
      </c>
      <c r="S39" s="323">
        <v>80</v>
      </c>
      <c r="T39" s="1612"/>
      <c r="U39" s="359">
        <v>3310</v>
      </c>
      <c r="V39" s="340" t="s">
        <v>218</v>
      </c>
      <c r="W39" s="330">
        <v>30</v>
      </c>
      <c r="X39" s="345"/>
      <c r="Y39" s="131"/>
      <c r="Z39" s="369"/>
      <c r="AA39" s="1577"/>
      <c r="AB39" s="370"/>
      <c r="AC39" s="183"/>
      <c r="AD39" s="1613"/>
      <c r="AE39" s="182"/>
      <c r="AF39" s="1594"/>
      <c r="AG39" s="41"/>
      <c r="AH39" s="41"/>
      <c r="AI39" s="1531"/>
      <c r="AJ39" s="61"/>
      <c r="AK39" s="1596" t="s">
        <v>218</v>
      </c>
      <c r="AL39" s="1597">
        <v>3000</v>
      </c>
      <c r="AM39" s="1581">
        <v>3400</v>
      </c>
      <c r="AN39" s="1570" t="s">
        <v>216</v>
      </c>
      <c r="AO39" s="373" t="s">
        <v>220</v>
      </c>
      <c r="AP39" s="374">
        <v>5500</v>
      </c>
      <c r="AQ39" s="375">
        <v>6200</v>
      </c>
      <c r="AR39" s="1577" t="s">
        <v>216</v>
      </c>
      <c r="AS39" s="1584">
        <v>4970</v>
      </c>
      <c r="AT39" s="1577" t="s">
        <v>216</v>
      </c>
      <c r="AU39" s="1587">
        <v>40</v>
      </c>
      <c r="AV39" s="1570" t="s">
        <v>216</v>
      </c>
      <c r="AW39" s="1571">
        <v>4800</v>
      </c>
      <c r="AX39" s="1573"/>
      <c r="AY39" s="1603" t="s">
        <v>590</v>
      </c>
      <c r="AZ39" s="1573" t="s">
        <v>221</v>
      </c>
      <c r="BA39" s="1574">
        <v>5640</v>
      </c>
      <c r="BB39" s="1577" t="s">
        <v>216</v>
      </c>
      <c r="BC39" s="1578">
        <v>50</v>
      </c>
      <c r="BD39" s="1562" t="s">
        <v>221</v>
      </c>
      <c r="BE39" s="1563" t="s">
        <v>588</v>
      </c>
      <c r="BF39" s="1565" t="s">
        <v>588</v>
      </c>
      <c r="BG39" s="1565" t="s">
        <v>588</v>
      </c>
      <c r="BH39" s="1567" t="s">
        <v>588</v>
      </c>
      <c r="BI39" s="176"/>
      <c r="BJ39" s="1542" t="s">
        <v>229</v>
      </c>
      <c r="BK39" s="13"/>
      <c r="BM39" s="107"/>
      <c r="BN39" s="104">
        <v>17</v>
      </c>
      <c r="BO39" s="104">
        <v>18</v>
      </c>
      <c r="BP39" s="1551">
        <v>9</v>
      </c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</row>
    <row r="40" spans="1:81" s="54" customFormat="1" ht="13.5" customHeight="1">
      <c r="A40" s="1610"/>
      <c r="B40" s="1615"/>
      <c r="C40" s="1593"/>
      <c r="D40" s="177" t="s">
        <v>222</v>
      </c>
      <c r="E40" s="174"/>
      <c r="F40" s="324">
        <v>50390</v>
      </c>
      <c r="G40" s="325">
        <v>117010</v>
      </c>
      <c r="H40" s="324">
        <v>44840</v>
      </c>
      <c r="I40" s="325">
        <v>111460</v>
      </c>
      <c r="J40" s="318" t="s">
        <v>216</v>
      </c>
      <c r="K40" s="326">
        <v>480</v>
      </c>
      <c r="L40" s="327">
        <v>1050</v>
      </c>
      <c r="M40" s="328" t="s">
        <v>217</v>
      </c>
      <c r="N40" s="326">
        <v>420</v>
      </c>
      <c r="O40" s="327">
        <v>990</v>
      </c>
      <c r="P40" s="328" t="s">
        <v>217</v>
      </c>
      <c r="Q40" s="318" t="s">
        <v>216</v>
      </c>
      <c r="R40" s="329">
        <v>8290</v>
      </c>
      <c r="S40" s="330">
        <v>80</v>
      </c>
      <c r="T40" s="1612"/>
      <c r="U40" s="356"/>
      <c r="V40" s="357"/>
      <c r="W40" s="356"/>
      <c r="X40" s="346"/>
      <c r="Y40" s="131"/>
      <c r="Z40" s="366" t="s">
        <v>244</v>
      </c>
      <c r="AA40" s="1577"/>
      <c r="AB40" s="367" t="s">
        <v>244</v>
      </c>
      <c r="AC40" s="146"/>
      <c r="AD40" s="1613"/>
      <c r="AE40" s="178" t="s">
        <v>245</v>
      </c>
      <c r="AF40" s="1594"/>
      <c r="AG40" s="41"/>
      <c r="AH40" s="41"/>
      <c r="AI40" s="1531"/>
      <c r="AJ40" s="62"/>
      <c r="AK40" s="1596"/>
      <c r="AL40" s="1598"/>
      <c r="AM40" s="1582"/>
      <c r="AN40" s="1570"/>
      <c r="AO40" s="351" t="s">
        <v>223</v>
      </c>
      <c r="AP40" s="377">
        <v>3000</v>
      </c>
      <c r="AQ40" s="378">
        <v>3400</v>
      </c>
      <c r="AR40" s="1577"/>
      <c r="AS40" s="1585"/>
      <c r="AT40" s="1577"/>
      <c r="AU40" s="1588"/>
      <c r="AV40" s="1570"/>
      <c r="AW40" s="1572"/>
      <c r="AX40" s="1573"/>
      <c r="AY40" s="1603"/>
      <c r="AZ40" s="1573"/>
      <c r="BA40" s="1575"/>
      <c r="BB40" s="1577"/>
      <c r="BC40" s="1579"/>
      <c r="BD40" s="1562"/>
      <c r="BE40" s="1564"/>
      <c r="BF40" s="1566"/>
      <c r="BG40" s="1566"/>
      <c r="BH40" s="1568"/>
      <c r="BI40" s="176"/>
      <c r="BJ40" s="1542"/>
      <c r="BK40" s="13"/>
      <c r="BM40" s="107"/>
      <c r="BN40" s="104">
        <v>17</v>
      </c>
      <c r="BO40" s="104">
        <v>18</v>
      </c>
      <c r="BP40" s="1551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</row>
    <row r="41" spans="1:81" s="54" customFormat="1" ht="13.5" customHeight="1">
      <c r="A41" s="1610"/>
      <c r="B41" s="1615"/>
      <c r="C41" s="1552" t="s">
        <v>224</v>
      </c>
      <c r="D41" s="177" t="s">
        <v>225</v>
      </c>
      <c r="E41" s="174"/>
      <c r="F41" s="324">
        <v>117010</v>
      </c>
      <c r="G41" s="325">
        <v>199940</v>
      </c>
      <c r="H41" s="324">
        <v>111460</v>
      </c>
      <c r="I41" s="325">
        <v>194390</v>
      </c>
      <c r="J41" s="318" t="s">
        <v>216</v>
      </c>
      <c r="K41" s="326">
        <v>1050</v>
      </c>
      <c r="L41" s="327">
        <v>1880</v>
      </c>
      <c r="M41" s="328" t="s">
        <v>217</v>
      </c>
      <c r="N41" s="326">
        <v>990</v>
      </c>
      <c r="O41" s="327">
        <v>1820</v>
      </c>
      <c r="P41" s="328" t="s">
        <v>217</v>
      </c>
      <c r="Q41" s="331"/>
      <c r="R41" s="332"/>
      <c r="S41" s="333"/>
      <c r="T41" s="1612"/>
      <c r="U41" s="332"/>
      <c r="V41" s="332"/>
      <c r="W41" s="339"/>
      <c r="X41" s="339"/>
      <c r="Y41" s="131"/>
      <c r="Z41" s="366">
        <v>501900</v>
      </c>
      <c r="AA41" s="1577"/>
      <c r="AB41" s="367">
        <v>5010</v>
      </c>
      <c r="AC41" s="176"/>
      <c r="AD41" s="1613"/>
      <c r="AE41" s="186" t="s">
        <v>246</v>
      </c>
      <c r="AF41" s="1594"/>
      <c r="AG41" s="41"/>
      <c r="AH41" s="41"/>
      <c r="AI41" s="1531"/>
      <c r="AJ41" s="62"/>
      <c r="AK41" s="1596"/>
      <c r="AL41" s="1598"/>
      <c r="AM41" s="1582"/>
      <c r="AN41" s="1570"/>
      <c r="AO41" s="351" t="s">
        <v>226</v>
      </c>
      <c r="AP41" s="377">
        <v>2600</v>
      </c>
      <c r="AQ41" s="378">
        <v>2900</v>
      </c>
      <c r="AR41" s="1577"/>
      <c r="AS41" s="1585"/>
      <c r="AT41" s="1577"/>
      <c r="AU41" s="1588"/>
      <c r="AV41" s="380"/>
      <c r="AW41" s="381"/>
      <c r="AX41" s="1573"/>
      <c r="AY41" s="1602">
        <v>0.1</v>
      </c>
      <c r="AZ41" s="1573"/>
      <c r="BA41" s="1575"/>
      <c r="BB41" s="1577"/>
      <c r="BC41" s="1579"/>
      <c r="BD41" s="1562"/>
      <c r="BE41" s="1554">
        <v>0.01</v>
      </c>
      <c r="BF41" s="1556">
        <v>0.03</v>
      </c>
      <c r="BG41" s="1556">
        <v>0.04</v>
      </c>
      <c r="BH41" s="1558">
        <v>0.06</v>
      </c>
      <c r="BI41" s="176"/>
      <c r="BJ41" s="1601" t="s">
        <v>486</v>
      </c>
      <c r="BK41" s="13"/>
      <c r="BM41" s="107"/>
      <c r="BN41" s="104">
        <v>17</v>
      </c>
      <c r="BO41" s="104">
        <v>18</v>
      </c>
      <c r="BP41" s="1551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</row>
    <row r="42" spans="1:81" s="54" customFormat="1" ht="13.5" customHeight="1">
      <c r="A42" s="1610"/>
      <c r="B42" s="1615"/>
      <c r="C42" s="1553"/>
      <c r="D42" s="181" t="s">
        <v>53</v>
      </c>
      <c r="E42" s="174"/>
      <c r="F42" s="334">
        <v>199940</v>
      </c>
      <c r="G42" s="335"/>
      <c r="H42" s="334">
        <v>194390</v>
      </c>
      <c r="I42" s="335"/>
      <c r="J42" s="318" t="s">
        <v>216</v>
      </c>
      <c r="K42" s="329">
        <v>1880</v>
      </c>
      <c r="L42" s="336"/>
      <c r="M42" s="337" t="s">
        <v>217</v>
      </c>
      <c r="N42" s="329">
        <v>1820</v>
      </c>
      <c r="O42" s="336"/>
      <c r="P42" s="337" t="s">
        <v>217</v>
      </c>
      <c r="Q42" s="331"/>
      <c r="R42" s="332"/>
      <c r="S42" s="338"/>
      <c r="T42" s="1612"/>
      <c r="U42" s="358"/>
      <c r="V42" s="332"/>
      <c r="W42" s="338"/>
      <c r="X42" s="339"/>
      <c r="Y42" s="131"/>
      <c r="Z42" s="369"/>
      <c r="AA42" s="1577"/>
      <c r="AB42" s="370"/>
      <c r="AC42" s="183"/>
      <c r="AD42" s="1613"/>
      <c r="AE42" s="182"/>
      <c r="AF42" s="1594"/>
      <c r="AG42" s="41"/>
      <c r="AH42" s="41"/>
      <c r="AI42" s="1531"/>
      <c r="AJ42" s="62"/>
      <c r="AK42" s="1596"/>
      <c r="AL42" s="1599"/>
      <c r="AM42" s="1583"/>
      <c r="AN42" s="1570"/>
      <c r="AO42" s="382" t="s">
        <v>227</v>
      </c>
      <c r="AP42" s="383">
        <v>2400</v>
      </c>
      <c r="AQ42" s="384">
        <v>2600</v>
      </c>
      <c r="AR42" s="1577"/>
      <c r="AS42" s="1586"/>
      <c r="AT42" s="1577"/>
      <c r="AU42" s="1589"/>
      <c r="AV42" s="380"/>
      <c r="AW42" s="381"/>
      <c r="AX42" s="1573"/>
      <c r="AY42" s="1602"/>
      <c r="AZ42" s="1573"/>
      <c r="BA42" s="1576"/>
      <c r="BB42" s="1577"/>
      <c r="BC42" s="1580"/>
      <c r="BD42" s="1562"/>
      <c r="BE42" s="1555"/>
      <c r="BF42" s="1557"/>
      <c r="BG42" s="1557"/>
      <c r="BH42" s="1559"/>
      <c r="BI42" s="176"/>
      <c r="BJ42" s="1601"/>
      <c r="BK42" s="13"/>
      <c r="BM42" s="107"/>
      <c r="BN42" s="104">
        <v>17</v>
      </c>
      <c r="BO42" s="104">
        <v>18</v>
      </c>
      <c r="BP42" s="1551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</row>
    <row r="43" spans="1:81" s="54" customFormat="1" ht="13.5" customHeight="1">
      <c r="A43" s="1610"/>
      <c r="B43" s="1614" t="s">
        <v>247</v>
      </c>
      <c r="C43" s="1592" t="s">
        <v>214</v>
      </c>
      <c r="D43" s="173" t="s">
        <v>215</v>
      </c>
      <c r="E43" s="174"/>
      <c r="F43" s="316">
        <v>40070</v>
      </c>
      <c r="G43" s="317">
        <v>48360</v>
      </c>
      <c r="H43" s="316">
        <v>35020</v>
      </c>
      <c r="I43" s="317">
        <v>43310</v>
      </c>
      <c r="J43" s="318" t="s">
        <v>216</v>
      </c>
      <c r="K43" s="319">
        <v>380</v>
      </c>
      <c r="L43" s="320">
        <v>460</v>
      </c>
      <c r="M43" s="321" t="s">
        <v>217</v>
      </c>
      <c r="N43" s="319">
        <v>330</v>
      </c>
      <c r="O43" s="320">
        <v>410</v>
      </c>
      <c r="P43" s="321" t="s">
        <v>217</v>
      </c>
      <c r="Q43" s="318" t="s">
        <v>216</v>
      </c>
      <c r="R43" s="322">
        <v>8290</v>
      </c>
      <c r="S43" s="323">
        <v>80</v>
      </c>
      <c r="T43" s="1612"/>
      <c r="U43" s="359">
        <v>3310</v>
      </c>
      <c r="V43" s="340" t="s">
        <v>218</v>
      </c>
      <c r="W43" s="330">
        <v>30</v>
      </c>
      <c r="X43" s="345"/>
      <c r="Y43" s="131"/>
      <c r="Z43" s="366" t="s">
        <v>248</v>
      </c>
      <c r="AA43" s="1577"/>
      <c r="AB43" s="367" t="s">
        <v>248</v>
      </c>
      <c r="AC43" s="146"/>
      <c r="AD43" s="1613"/>
      <c r="AE43" s="178"/>
      <c r="AF43" s="1594"/>
      <c r="AG43" s="41"/>
      <c r="AH43" s="41"/>
      <c r="AI43" s="1531"/>
      <c r="AJ43" s="62"/>
      <c r="AK43" s="1596" t="s">
        <v>218</v>
      </c>
      <c r="AL43" s="1597">
        <v>3300</v>
      </c>
      <c r="AM43" s="1581">
        <v>3700</v>
      </c>
      <c r="AN43" s="1570" t="s">
        <v>216</v>
      </c>
      <c r="AO43" s="373" t="s">
        <v>220</v>
      </c>
      <c r="AP43" s="374">
        <v>6100</v>
      </c>
      <c r="AQ43" s="375">
        <v>6800</v>
      </c>
      <c r="AR43" s="1577" t="s">
        <v>216</v>
      </c>
      <c r="AS43" s="1584">
        <v>4520</v>
      </c>
      <c r="AT43" s="1577" t="s">
        <v>216</v>
      </c>
      <c r="AU43" s="1587">
        <v>40</v>
      </c>
      <c r="AV43" s="1570" t="s">
        <v>216</v>
      </c>
      <c r="AW43" s="1571">
        <v>4800</v>
      </c>
      <c r="AX43" s="1573"/>
      <c r="AY43" s="386"/>
      <c r="AZ43" s="1573" t="s">
        <v>221</v>
      </c>
      <c r="BA43" s="1574">
        <v>5120</v>
      </c>
      <c r="BB43" s="1577" t="s">
        <v>216</v>
      </c>
      <c r="BC43" s="1578">
        <v>50</v>
      </c>
      <c r="BD43" s="1562" t="s">
        <v>221</v>
      </c>
      <c r="BE43" s="1563" t="s">
        <v>588</v>
      </c>
      <c r="BF43" s="1565" t="s">
        <v>588</v>
      </c>
      <c r="BG43" s="1565" t="s">
        <v>588</v>
      </c>
      <c r="BH43" s="1567" t="s">
        <v>588</v>
      </c>
      <c r="BI43" s="176"/>
      <c r="BJ43" s="1569"/>
      <c r="BK43" s="13"/>
      <c r="BM43" s="107"/>
      <c r="BN43" s="104">
        <v>19</v>
      </c>
      <c r="BO43" s="104">
        <v>20</v>
      </c>
      <c r="BP43" s="1551">
        <v>10</v>
      </c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</row>
    <row r="44" spans="1:81" s="54" customFormat="1" ht="13.5" customHeight="1">
      <c r="A44" s="1610"/>
      <c r="B44" s="1615"/>
      <c r="C44" s="1593"/>
      <c r="D44" s="177" t="s">
        <v>222</v>
      </c>
      <c r="E44" s="174"/>
      <c r="F44" s="324">
        <v>48360</v>
      </c>
      <c r="G44" s="325">
        <v>114980</v>
      </c>
      <c r="H44" s="324">
        <v>43310</v>
      </c>
      <c r="I44" s="325">
        <v>109930</v>
      </c>
      <c r="J44" s="318" t="s">
        <v>216</v>
      </c>
      <c r="K44" s="326">
        <v>460</v>
      </c>
      <c r="L44" s="327">
        <v>1030</v>
      </c>
      <c r="M44" s="328" t="s">
        <v>217</v>
      </c>
      <c r="N44" s="326">
        <v>410</v>
      </c>
      <c r="O44" s="327">
        <v>980</v>
      </c>
      <c r="P44" s="328" t="s">
        <v>217</v>
      </c>
      <c r="Q44" s="318" t="s">
        <v>216</v>
      </c>
      <c r="R44" s="329">
        <v>8290</v>
      </c>
      <c r="S44" s="330">
        <v>80</v>
      </c>
      <c r="T44" s="1612"/>
      <c r="U44" s="360"/>
      <c r="V44" s="357"/>
      <c r="W44" s="356"/>
      <c r="X44" s="346"/>
      <c r="Y44" s="131"/>
      <c r="Z44" s="366">
        <v>542200</v>
      </c>
      <c r="AA44" s="1577"/>
      <c r="AB44" s="367">
        <v>5420</v>
      </c>
      <c r="AC44" s="176"/>
      <c r="AD44" s="1613"/>
      <c r="AE44" s="179"/>
      <c r="AF44" s="1594"/>
      <c r="AG44" s="41"/>
      <c r="AH44" s="41"/>
      <c r="AI44" s="1531"/>
      <c r="AJ44" s="62"/>
      <c r="AK44" s="1596"/>
      <c r="AL44" s="1598"/>
      <c r="AM44" s="1582"/>
      <c r="AN44" s="1570"/>
      <c r="AO44" s="351" t="s">
        <v>223</v>
      </c>
      <c r="AP44" s="377">
        <v>3300</v>
      </c>
      <c r="AQ44" s="378">
        <v>3700</v>
      </c>
      <c r="AR44" s="1577"/>
      <c r="AS44" s="1585"/>
      <c r="AT44" s="1577"/>
      <c r="AU44" s="1588"/>
      <c r="AV44" s="1570"/>
      <c r="AW44" s="1572"/>
      <c r="AX44" s="1573"/>
      <c r="AY44" s="386"/>
      <c r="AZ44" s="1573"/>
      <c r="BA44" s="1575"/>
      <c r="BB44" s="1577"/>
      <c r="BC44" s="1579"/>
      <c r="BD44" s="1562"/>
      <c r="BE44" s="1564"/>
      <c r="BF44" s="1566"/>
      <c r="BG44" s="1566"/>
      <c r="BH44" s="1568"/>
      <c r="BI44" s="176"/>
      <c r="BJ44" s="1569"/>
      <c r="BK44" s="13"/>
      <c r="BM44" s="107"/>
      <c r="BN44" s="104">
        <v>19</v>
      </c>
      <c r="BO44" s="104">
        <v>20</v>
      </c>
      <c r="BP44" s="1551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</row>
    <row r="45" spans="1:81" s="54" customFormat="1" ht="13.5" customHeight="1">
      <c r="A45" s="1610"/>
      <c r="B45" s="1615"/>
      <c r="C45" s="1552" t="s">
        <v>224</v>
      </c>
      <c r="D45" s="177" t="s">
        <v>225</v>
      </c>
      <c r="E45" s="174"/>
      <c r="F45" s="324">
        <v>114980</v>
      </c>
      <c r="G45" s="325">
        <v>197910</v>
      </c>
      <c r="H45" s="324">
        <v>109930</v>
      </c>
      <c r="I45" s="325">
        <v>192860</v>
      </c>
      <c r="J45" s="318" t="s">
        <v>216</v>
      </c>
      <c r="K45" s="326">
        <v>1030</v>
      </c>
      <c r="L45" s="327">
        <v>1860</v>
      </c>
      <c r="M45" s="328" t="s">
        <v>217</v>
      </c>
      <c r="N45" s="326">
        <v>980</v>
      </c>
      <c r="O45" s="327">
        <v>1810</v>
      </c>
      <c r="P45" s="328" t="s">
        <v>217</v>
      </c>
      <c r="Q45" s="331"/>
      <c r="R45" s="332"/>
      <c r="S45" s="333"/>
      <c r="T45" s="1612"/>
      <c r="U45" s="332"/>
      <c r="V45" s="332"/>
      <c r="W45" s="339"/>
      <c r="X45" s="339"/>
      <c r="Y45" s="131"/>
      <c r="Z45" s="369"/>
      <c r="AA45" s="1577"/>
      <c r="AB45" s="370"/>
      <c r="AC45" s="183"/>
      <c r="AD45" s="1613"/>
      <c r="AE45" s="182"/>
      <c r="AF45" s="1594"/>
      <c r="AG45" s="41"/>
      <c r="AH45" s="41"/>
      <c r="AI45" s="1531"/>
      <c r="AJ45" s="62"/>
      <c r="AK45" s="1596"/>
      <c r="AL45" s="1598"/>
      <c r="AM45" s="1582"/>
      <c r="AN45" s="1570"/>
      <c r="AO45" s="351" t="s">
        <v>226</v>
      </c>
      <c r="AP45" s="377">
        <v>2900</v>
      </c>
      <c r="AQ45" s="378">
        <v>3200</v>
      </c>
      <c r="AR45" s="1577"/>
      <c r="AS45" s="1585"/>
      <c r="AT45" s="1577"/>
      <c r="AU45" s="1588"/>
      <c r="AV45" s="380"/>
      <c r="AW45" s="381"/>
      <c r="AX45" s="1573"/>
      <c r="AY45" s="386"/>
      <c r="AZ45" s="1573"/>
      <c r="BA45" s="1575"/>
      <c r="BB45" s="1577"/>
      <c r="BC45" s="1579"/>
      <c r="BD45" s="1562"/>
      <c r="BE45" s="1554">
        <v>0.01</v>
      </c>
      <c r="BF45" s="1556">
        <v>0.03</v>
      </c>
      <c r="BG45" s="1556">
        <v>0.04</v>
      </c>
      <c r="BH45" s="1558">
        <v>0.06</v>
      </c>
      <c r="BI45" s="176"/>
      <c r="BJ45" s="1560"/>
      <c r="BK45" s="13"/>
      <c r="BM45" s="107"/>
      <c r="BN45" s="104">
        <v>19</v>
      </c>
      <c r="BO45" s="104">
        <v>20</v>
      </c>
      <c r="BP45" s="1551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</row>
    <row r="46" spans="1:81" s="54" customFormat="1" ht="13.5" customHeight="1">
      <c r="A46" s="1610"/>
      <c r="B46" s="1615"/>
      <c r="C46" s="1553"/>
      <c r="D46" s="181" t="s">
        <v>53</v>
      </c>
      <c r="E46" s="174"/>
      <c r="F46" s="334">
        <v>197910</v>
      </c>
      <c r="G46" s="335"/>
      <c r="H46" s="334">
        <v>192860</v>
      </c>
      <c r="I46" s="335"/>
      <c r="J46" s="318" t="s">
        <v>216</v>
      </c>
      <c r="K46" s="329">
        <v>1860</v>
      </c>
      <c r="L46" s="336"/>
      <c r="M46" s="337" t="s">
        <v>217</v>
      </c>
      <c r="N46" s="329">
        <v>1810</v>
      </c>
      <c r="O46" s="336"/>
      <c r="P46" s="337" t="s">
        <v>217</v>
      </c>
      <c r="Q46" s="331"/>
      <c r="R46" s="332"/>
      <c r="S46" s="338"/>
      <c r="T46" s="1612"/>
      <c r="U46" s="358"/>
      <c r="V46" s="332"/>
      <c r="W46" s="338"/>
      <c r="X46" s="339"/>
      <c r="Y46" s="131"/>
      <c r="Z46" s="366" t="s">
        <v>249</v>
      </c>
      <c r="AA46" s="1577"/>
      <c r="AB46" s="367" t="s">
        <v>249</v>
      </c>
      <c r="AC46" s="146"/>
      <c r="AD46" s="1613"/>
      <c r="AE46" s="178"/>
      <c r="AF46" s="1594"/>
      <c r="AG46" s="41"/>
      <c r="AH46" s="41"/>
      <c r="AI46" s="1531"/>
      <c r="AJ46" s="62"/>
      <c r="AK46" s="1596"/>
      <c r="AL46" s="1599"/>
      <c r="AM46" s="1583"/>
      <c r="AN46" s="1570"/>
      <c r="AO46" s="382" t="s">
        <v>227</v>
      </c>
      <c r="AP46" s="383">
        <v>2600</v>
      </c>
      <c r="AQ46" s="384">
        <v>2900</v>
      </c>
      <c r="AR46" s="1577"/>
      <c r="AS46" s="1586"/>
      <c r="AT46" s="1577"/>
      <c r="AU46" s="1589"/>
      <c r="AV46" s="380"/>
      <c r="AW46" s="381"/>
      <c r="AX46" s="1573"/>
      <c r="AY46" s="386"/>
      <c r="AZ46" s="1573"/>
      <c r="BA46" s="1576"/>
      <c r="BB46" s="1577"/>
      <c r="BC46" s="1580"/>
      <c r="BD46" s="1562"/>
      <c r="BE46" s="1555"/>
      <c r="BF46" s="1557"/>
      <c r="BG46" s="1557"/>
      <c r="BH46" s="1559"/>
      <c r="BI46" s="176"/>
      <c r="BJ46" s="1560"/>
      <c r="BK46" s="13"/>
      <c r="BM46" s="107"/>
      <c r="BN46" s="104">
        <v>19</v>
      </c>
      <c r="BO46" s="104">
        <v>20</v>
      </c>
      <c r="BP46" s="1551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</row>
    <row r="47" spans="1:81" s="54" customFormat="1" ht="13.5" customHeight="1">
      <c r="A47" s="1610"/>
      <c r="B47" s="1618" t="s">
        <v>250</v>
      </c>
      <c r="C47" s="1592" t="s">
        <v>214</v>
      </c>
      <c r="D47" s="173" t="s">
        <v>215</v>
      </c>
      <c r="E47" s="174"/>
      <c r="F47" s="316">
        <v>38330</v>
      </c>
      <c r="G47" s="317">
        <v>46620</v>
      </c>
      <c r="H47" s="316">
        <v>33700</v>
      </c>
      <c r="I47" s="317">
        <v>41990</v>
      </c>
      <c r="J47" s="318" t="s">
        <v>216</v>
      </c>
      <c r="K47" s="319">
        <v>360</v>
      </c>
      <c r="L47" s="320">
        <v>440</v>
      </c>
      <c r="M47" s="321" t="s">
        <v>217</v>
      </c>
      <c r="N47" s="319">
        <v>310</v>
      </c>
      <c r="O47" s="320">
        <v>390</v>
      </c>
      <c r="P47" s="321" t="s">
        <v>217</v>
      </c>
      <c r="Q47" s="318" t="s">
        <v>216</v>
      </c>
      <c r="R47" s="322">
        <v>8290</v>
      </c>
      <c r="S47" s="323">
        <v>80</v>
      </c>
      <c r="T47" s="1612"/>
      <c r="U47" s="359">
        <v>3310</v>
      </c>
      <c r="V47" s="340" t="s">
        <v>218</v>
      </c>
      <c r="W47" s="330">
        <v>30</v>
      </c>
      <c r="X47" s="345"/>
      <c r="Y47" s="131"/>
      <c r="Z47" s="366">
        <v>582400</v>
      </c>
      <c r="AA47" s="1577"/>
      <c r="AB47" s="367">
        <v>5820</v>
      </c>
      <c r="AC47" s="176"/>
      <c r="AD47" s="1613"/>
      <c r="AE47" s="179"/>
      <c r="AF47" s="1594"/>
      <c r="AG47" s="41"/>
      <c r="AH47" s="41"/>
      <c r="AI47" s="1531"/>
      <c r="AJ47" s="62"/>
      <c r="AK47" s="1596" t="s">
        <v>218</v>
      </c>
      <c r="AL47" s="1597">
        <v>3000</v>
      </c>
      <c r="AM47" s="1581">
        <v>3400</v>
      </c>
      <c r="AN47" s="1570" t="s">
        <v>216</v>
      </c>
      <c r="AO47" s="373" t="s">
        <v>220</v>
      </c>
      <c r="AP47" s="374">
        <v>5500</v>
      </c>
      <c r="AQ47" s="375">
        <v>6200</v>
      </c>
      <c r="AR47" s="1577" t="s">
        <v>216</v>
      </c>
      <c r="AS47" s="1584">
        <v>4140</v>
      </c>
      <c r="AT47" s="1577" t="s">
        <v>216</v>
      </c>
      <c r="AU47" s="1587">
        <v>40</v>
      </c>
      <c r="AV47" s="1570" t="s">
        <v>216</v>
      </c>
      <c r="AW47" s="1571">
        <v>4800</v>
      </c>
      <c r="AX47" s="1573"/>
      <c r="AY47" s="386"/>
      <c r="AZ47" s="1573" t="s">
        <v>221</v>
      </c>
      <c r="BA47" s="1574">
        <v>4700</v>
      </c>
      <c r="BB47" s="1577" t="s">
        <v>216</v>
      </c>
      <c r="BC47" s="1578">
        <v>40</v>
      </c>
      <c r="BD47" s="1562" t="s">
        <v>221</v>
      </c>
      <c r="BE47" s="1563" t="s">
        <v>588</v>
      </c>
      <c r="BF47" s="1565" t="s">
        <v>588</v>
      </c>
      <c r="BG47" s="1565" t="s">
        <v>588</v>
      </c>
      <c r="BH47" s="1567" t="s">
        <v>588</v>
      </c>
      <c r="BI47" s="176"/>
      <c r="BJ47" s="1569"/>
      <c r="BK47" s="13"/>
      <c r="BM47" s="107"/>
      <c r="BN47" s="104">
        <v>21</v>
      </c>
      <c r="BO47" s="104">
        <v>22</v>
      </c>
      <c r="BP47" s="1551">
        <v>11</v>
      </c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</row>
    <row r="48" spans="1:81" s="54" customFormat="1" ht="13.5" customHeight="1">
      <c r="A48" s="1610"/>
      <c r="B48" s="1619"/>
      <c r="C48" s="1593"/>
      <c r="D48" s="177" t="s">
        <v>222</v>
      </c>
      <c r="E48" s="174"/>
      <c r="F48" s="324">
        <v>46620</v>
      </c>
      <c r="G48" s="325">
        <v>113240</v>
      </c>
      <c r="H48" s="324">
        <v>41990</v>
      </c>
      <c r="I48" s="325">
        <v>108610</v>
      </c>
      <c r="J48" s="318" t="s">
        <v>216</v>
      </c>
      <c r="K48" s="326">
        <v>440</v>
      </c>
      <c r="L48" s="327">
        <v>1010</v>
      </c>
      <c r="M48" s="328" t="s">
        <v>217</v>
      </c>
      <c r="N48" s="326">
        <v>390</v>
      </c>
      <c r="O48" s="327">
        <v>970</v>
      </c>
      <c r="P48" s="328" t="s">
        <v>217</v>
      </c>
      <c r="Q48" s="318" t="s">
        <v>216</v>
      </c>
      <c r="R48" s="329">
        <v>8290</v>
      </c>
      <c r="S48" s="330">
        <v>80</v>
      </c>
      <c r="T48" s="1612"/>
      <c r="U48" s="360"/>
      <c r="V48" s="357"/>
      <c r="W48" s="356"/>
      <c r="X48" s="346"/>
      <c r="Y48" s="131"/>
      <c r="Z48" s="369"/>
      <c r="AA48" s="1577"/>
      <c r="AB48" s="370"/>
      <c r="AC48" s="183"/>
      <c r="AD48" s="1613"/>
      <c r="AE48" s="182"/>
      <c r="AF48" s="1594"/>
      <c r="AG48" s="41"/>
      <c r="AH48" s="41"/>
      <c r="AI48" s="1531"/>
      <c r="AJ48" s="62"/>
      <c r="AK48" s="1596"/>
      <c r="AL48" s="1598"/>
      <c r="AM48" s="1582"/>
      <c r="AN48" s="1570"/>
      <c r="AO48" s="351" t="s">
        <v>223</v>
      </c>
      <c r="AP48" s="377">
        <v>3000</v>
      </c>
      <c r="AQ48" s="378">
        <v>3400</v>
      </c>
      <c r="AR48" s="1577"/>
      <c r="AS48" s="1585"/>
      <c r="AT48" s="1577"/>
      <c r="AU48" s="1588"/>
      <c r="AV48" s="1570"/>
      <c r="AW48" s="1572"/>
      <c r="AX48" s="1573"/>
      <c r="AY48" s="386"/>
      <c r="AZ48" s="1573"/>
      <c r="BA48" s="1575"/>
      <c r="BB48" s="1577"/>
      <c r="BC48" s="1579"/>
      <c r="BD48" s="1562"/>
      <c r="BE48" s="1564"/>
      <c r="BF48" s="1566"/>
      <c r="BG48" s="1566"/>
      <c r="BH48" s="1568"/>
      <c r="BI48" s="176"/>
      <c r="BJ48" s="1569"/>
      <c r="BK48" s="13"/>
      <c r="BM48" s="107"/>
      <c r="BN48" s="104">
        <v>21</v>
      </c>
      <c r="BO48" s="104">
        <v>22</v>
      </c>
      <c r="BP48" s="1551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</row>
    <row r="49" spans="1:81" s="54" customFormat="1" ht="13.5" customHeight="1">
      <c r="A49" s="1610"/>
      <c r="B49" s="1619"/>
      <c r="C49" s="1552" t="s">
        <v>224</v>
      </c>
      <c r="D49" s="177" t="s">
        <v>225</v>
      </c>
      <c r="E49" s="174"/>
      <c r="F49" s="324">
        <v>113240</v>
      </c>
      <c r="G49" s="325">
        <v>196170</v>
      </c>
      <c r="H49" s="324">
        <v>108610</v>
      </c>
      <c r="I49" s="325">
        <v>191540</v>
      </c>
      <c r="J49" s="318" t="s">
        <v>216</v>
      </c>
      <c r="K49" s="326">
        <v>1010</v>
      </c>
      <c r="L49" s="327">
        <v>1840</v>
      </c>
      <c r="M49" s="328" t="s">
        <v>217</v>
      </c>
      <c r="N49" s="326">
        <v>970</v>
      </c>
      <c r="O49" s="327">
        <v>1800</v>
      </c>
      <c r="P49" s="328" t="s">
        <v>217</v>
      </c>
      <c r="Q49" s="331"/>
      <c r="R49" s="332"/>
      <c r="S49" s="333"/>
      <c r="T49" s="1612"/>
      <c r="U49" s="332"/>
      <c r="V49" s="332"/>
      <c r="W49" s="339"/>
      <c r="X49" s="339"/>
      <c r="Y49" s="131"/>
      <c r="Z49" s="366" t="s">
        <v>251</v>
      </c>
      <c r="AA49" s="1577"/>
      <c r="AB49" s="367" t="s">
        <v>251</v>
      </c>
      <c r="AC49" s="146"/>
      <c r="AD49" s="1613"/>
      <c r="AE49" s="178"/>
      <c r="AF49" s="1594"/>
      <c r="AG49" s="41"/>
      <c r="AH49" s="41"/>
      <c r="AI49" s="1531"/>
      <c r="AJ49" s="62"/>
      <c r="AK49" s="1596"/>
      <c r="AL49" s="1598"/>
      <c r="AM49" s="1582"/>
      <c r="AN49" s="1570"/>
      <c r="AO49" s="351" t="s">
        <v>226</v>
      </c>
      <c r="AP49" s="377">
        <v>2600</v>
      </c>
      <c r="AQ49" s="378">
        <v>2900</v>
      </c>
      <c r="AR49" s="1577"/>
      <c r="AS49" s="1585"/>
      <c r="AT49" s="1577"/>
      <c r="AU49" s="1588"/>
      <c r="AV49" s="380"/>
      <c r="AW49" s="381"/>
      <c r="AX49" s="1573"/>
      <c r="AY49" s="386"/>
      <c r="AZ49" s="1573"/>
      <c r="BA49" s="1575"/>
      <c r="BB49" s="1577"/>
      <c r="BC49" s="1579"/>
      <c r="BD49" s="1562"/>
      <c r="BE49" s="1554">
        <v>0.01</v>
      </c>
      <c r="BF49" s="1556">
        <v>0.03</v>
      </c>
      <c r="BG49" s="1556">
        <v>0.04</v>
      </c>
      <c r="BH49" s="1558">
        <v>0.06</v>
      </c>
      <c r="BI49" s="176"/>
      <c r="BJ49" s="1560"/>
      <c r="BK49" s="13"/>
      <c r="BM49" s="107"/>
      <c r="BN49" s="104">
        <v>21</v>
      </c>
      <c r="BO49" s="104">
        <v>22</v>
      </c>
      <c r="BP49" s="1551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</row>
    <row r="50" spans="1:81" s="54" customFormat="1" ht="13.5" customHeight="1">
      <c r="A50" s="1610"/>
      <c r="B50" s="1620"/>
      <c r="C50" s="1553"/>
      <c r="D50" s="181" t="s">
        <v>53</v>
      </c>
      <c r="E50" s="174"/>
      <c r="F50" s="334">
        <v>196170</v>
      </c>
      <c r="G50" s="335"/>
      <c r="H50" s="334">
        <v>191540</v>
      </c>
      <c r="I50" s="335"/>
      <c r="J50" s="318" t="s">
        <v>216</v>
      </c>
      <c r="K50" s="329">
        <v>1840</v>
      </c>
      <c r="L50" s="336"/>
      <c r="M50" s="337" t="s">
        <v>217</v>
      </c>
      <c r="N50" s="329">
        <v>1800</v>
      </c>
      <c r="O50" s="336"/>
      <c r="P50" s="337" t="s">
        <v>217</v>
      </c>
      <c r="Q50" s="331"/>
      <c r="R50" s="332"/>
      <c r="S50" s="338"/>
      <c r="T50" s="1612"/>
      <c r="U50" s="358"/>
      <c r="V50" s="332"/>
      <c r="W50" s="338"/>
      <c r="X50" s="339"/>
      <c r="Y50" s="131"/>
      <c r="Z50" s="366">
        <v>622700</v>
      </c>
      <c r="AA50" s="1577"/>
      <c r="AB50" s="367">
        <v>6220</v>
      </c>
      <c r="AC50" s="176"/>
      <c r="AD50" s="1613"/>
      <c r="AE50" s="179"/>
      <c r="AF50" s="1594"/>
      <c r="AG50" s="41"/>
      <c r="AH50" s="41"/>
      <c r="AI50" s="1531"/>
      <c r="AJ50" s="62"/>
      <c r="AK50" s="1596"/>
      <c r="AL50" s="1599"/>
      <c r="AM50" s="1583"/>
      <c r="AN50" s="1570"/>
      <c r="AO50" s="382" t="s">
        <v>227</v>
      </c>
      <c r="AP50" s="383">
        <v>2400</v>
      </c>
      <c r="AQ50" s="384">
        <v>2600</v>
      </c>
      <c r="AR50" s="1577"/>
      <c r="AS50" s="1586"/>
      <c r="AT50" s="1577"/>
      <c r="AU50" s="1589"/>
      <c r="AV50" s="380"/>
      <c r="AW50" s="381"/>
      <c r="AX50" s="1573"/>
      <c r="AY50" s="386"/>
      <c r="AZ50" s="1573"/>
      <c r="BA50" s="1576"/>
      <c r="BB50" s="1577"/>
      <c r="BC50" s="1580"/>
      <c r="BD50" s="1562"/>
      <c r="BE50" s="1555"/>
      <c r="BF50" s="1557"/>
      <c r="BG50" s="1557"/>
      <c r="BH50" s="1559"/>
      <c r="BI50" s="176"/>
      <c r="BJ50" s="1560"/>
      <c r="BK50" s="13"/>
      <c r="BM50" s="107"/>
      <c r="BN50" s="104">
        <v>21</v>
      </c>
      <c r="BO50" s="104">
        <v>22</v>
      </c>
      <c r="BP50" s="1551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</row>
    <row r="51" spans="1:81" s="54" customFormat="1" ht="13.5" customHeight="1">
      <c r="A51" s="1610"/>
      <c r="B51" s="1616" t="s">
        <v>252</v>
      </c>
      <c r="C51" s="1592" t="s">
        <v>214</v>
      </c>
      <c r="D51" s="173" t="s">
        <v>215</v>
      </c>
      <c r="E51" s="174"/>
      <c r="F51" s="316">
        <v>36860</v>
      </c>
      <c r="G51" s="317">
        <v>45150</v>
      </c>
      <c r="H51" s="316">
        <v>32580</v>
      </c>
      <c r="I51" s="317">
        <v>40870</v>
      </c>
      <c r="J51" s="318" t="s">
        <v>216</v>
      </c>
      <c r="K51" s="319">
        <v>340</v>
      </c>
      <c r="L51" s="320">
        <v>420</v>
      </c>
      <c r="M51" s="321" t="s">
        <v>217</v>
      </c>
      <c r="N51" s="319">
        <v>300</v>
      </c>
      <c r="O51" s="320">
        <v>380</v>
      </c>
      <c r="P51" s="321" t="s">
        <v>217</v>
      </c>
      <c r="Q51" s="318" t="s">
        <v>216</v>
      </c>
      <c r="R51" s="322">
        <v>8290</v>
      </c>
      <c r="S51" s="323">
        <v>80</v>
      </c>
      <c r="T51" s="1612"/>
      <c r="U51" s="359">
        <v>3310</v>
      </c>
      <c r="V51" s="340" t="s">
        <v>218</v>
      </c>
      <c r="W51" s="330">
        <v>30</v>
      </c>
      <c r="X51" s="345"/>
      <c r="Y51" s="131"/>
      <c r="Z51" s="369"/>
      <c r="AA51" s="1577"/>
      <c r="AB51" s="370"/>
      <c r="AC51" s="183"/>
      <c r="AD51" s="1613"/>
      <c r="AE51" s="182"/>
      <c r="AF51" s="1594"/>
      <c r="AG51" s="41"/>
      <c r="AH51" s="41"/>
      <c r="AI51" s="1531"/>
      <c r="AJ51" s="62"/>
      <c r="AK51" s="1596" t="s">
        <v>218</v>
      </c>
      <c r="AL51" s="1597">
        <v>2800</v>
      </c>
      <c r="AM51" s="1581">
        <v>3100</v>
      </c>
      <c r="AN51" s="1570" t="s">
        <v>216</v>
      </c>
      <c r="AO51" s="373" t="s">
        <v>220</v>
      </c>
      <c r="AP51" s="374">
        <v>5100</v>
      </c>
      <c r="AQ51" s="375">
        <v>5700</v>
      </c>
      <c r="AR51" s="1577" t="s">
        <v>216</v>
      </c>
      <c r="AS51" s="1584">
        <v>3820</v>
      </c>
      <c r="AT51" s="1577" t="s">
        <v>216</v>
      </c>
      <c r="AU51" s="1587">
        <v>30</v>
      </c>
      <c r="AV51" s="1570" t="s">
        <v>216</v>
      </c>
      <c r="AW51" s="1571">
        <v>4800</v>
      </c>
      <c r="AX51" s="1573"/>
      <c r="AY51" s="386"/>
      <c r="AZ51" s="1573" t="s">
        <v>221</v>
      </c>
      <c r="BA51" s="1574">
        <v>4330</v>
      </c>
      <c r="BB51" s="1577" t="s">
        <v>216</v>
      </c>
      <c r="BC51" s="1578">
        <v>40</v>
      </c>
      <c r="BD51" s="1562" t="s">
        <v>221</v>
      </c>
      <c r="BE51" s="1563" t="s">
        <v>588</v>
      </c>
      <c r="BF51" s="1565" t="s">
        <v>588</v>
      </c>
      <c r="BG51" s="1565" t="s">
        <v>588</v>
      </c>
      <c r="BH51" s="1567" t="s">
        <v>588</v>
      </c>
      <c r="BI51" s="176"/>
      <c r="BJ51" s="1569"/>
      <c r="BK51" s="13"/>
      <c r="BM51" s="107"/>
      <c r="BN51" s="104">
        <v>23</v>
      </c>
      <c r="BO51" s="104">
        <v>24</v>
      </c>
      <c r="BP51" s="1551">
        <v>12</v>
      </c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</row>
    <row r="52" spans="1:81" s="54" customFormat="1" ht="13.5" customHeight="1">
      <c r="A52" s="1610"/>
      <c r="B52" s="1615"/>
      <c r="C52" s="1593"/>
      <c r="D52" s="177" t="s">
        <v>222</v>
      </c>
      <c r="E52" s="174"/>
      <c r="F52" s="324">
        <v>45150</v>
      </c>
      <c r="G52" s="325">
        <v>111770</v>
      </c>
      <c r="H52" s="324">
        <v>40870</v>
      </c>
      <c r="I52" s="325">
        <v>107490</v>
      </c>
      <c r="J52" s="318" t="s">
        <v>216</v>
      </c>
      <c r="K52" s="326">
        <v>420</v>
      </c>
      <c r="L52" s="327">
        <v>1000</v>
      </c>
      <c r="M52" s="328" t="s">
        <v>217</v>
      </c>
      <c r="N52" s="326">
        <v>380</v>
      </c>
      <c r="O52" s="327">
        <v>950</v>
      </c>
      <c r="P52" s="328" t="s">
        <v>217</v>
      </c>
      <c r="Q52" s="318" t="s">
        <v>216</v>
      </c>
      <c r="R52" s="329">
        <v>8290</v>
      </c>
      <c r="S52" s="330">
        <v>80</v>
      </c>
      <c r="T52" s="1612"/>
      <c r="U52" s="360"/>
      <c r="V52" s="357"/>
      <c r="W52" s="356"/>
      <c r="X52" s="346"/>
      <c r="Y52" s="131"/>
      <c r="Z52" s="366" t="s">
        <v>253</v>
      </c>
      <c r="AA52" s="1577"/>
      <c r="AB52" s="367" t="s">
        <v>253</v>
      </c>
      <c r="AC52" s="146"/>
      <c r="AD52" s="1613"/>
      <c r="AE52" s="178"/>
      <c r="AF52" s="1594"/>
      <c r="AG52" s="41"/>
      <c r="AH52" s="41"/>
      <c r="AI52" s="1531"/>
      <c r="AJ52" s="62"/>
      <c r="AK52" s="1596"/>
      <c r="AL52" s="1598"/>
      <c r="AM52" s="1582"/>
      <c r="AN52" s="1570"/>
      <c r="AO52" s="351" t="s">
        <v>223</v>
      </c>
      <c r="AP52" s="377">
        <v>2800</v>
      </c>
      <c r="AQ52" s="378">
        <v>3100</v>
      </c>
      <c r="AR52" s="1577"/>
      <c r="AS52" s="1585"/>
      <c r="AT52" s="1577"/>
      <c r="AU52" s="1588"/>
      <c r="AV52" s="1570"/>
      <c r="AW52" s="1572"/>
      <c r="AX52" s="1573"/>
      <c r="AY52" s="386"/>
      <c r="AZ52" s="1573"/>
      <c r="BA52" s="1575"/>
      <c r="BB52" s="1577"/>
      <c r="BC52" s="1579"/>
      <c r="BD52" s="1562"/>
      <c r="BE52" s="1564"/>
      <c r="BF52" s="1566"/>
      <c r="BG52" s="1566"/>
      <c r="BH52" s="1568"/>
      <c r="BI52" s="176"/>
      <c r="BJ52" s="1569"/>
      <c r="BK52" s="13"/>
      <c r="BM52" s="107"/>
      <c r="BN52" s="104">
        <v>23</v>
      </c>
      <c r="BO52" s="104">
        <v>24</v>
      </c>
      <c r="BP52" s="1551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</row>
    <row r="53" spans="1:81" s="54" customFormat="1" ht="13.5" customHeight="1">
      <c r="A53" s="1610"/>
      <c r="B53" s="1615"/>
      <c r="C53" s="1552" t="s">
        <v>224</v>
      </c>
      <c r="D53" s="177" t="s">
        <v>225</v>
      </c>
      <c r="E53" s="174"/>
      <c r="F53" s="324">
        <v>111770</v>
      </c>
      <c r="G53" s="325">
        <v>194700</v>
      </c>
      <c r="H53" s="324">
        <v>107490</v>
      </c>
      <c r="I53" s="325">
        <v>190420</v>
      </c>
      <c r="J53" s="318" t="s">
        <v>216</v>
      </c>
      <c r="K53" s="326">
        <v>1000</v>
      </c>
      <c r="L53" s="327">
        <v>1830</v>
      </c>
      <c r="M53" s="328" t="s">
        <v>217</v>
      </c>
      <c r="N53" s="326">
        <v>950</v>
      </c>
      <c r="O53" s="327">
        <v>1780</v>
      </c>
      <c r="P53" s="328" t="s">
        <v>217</v>
      </c>
      <c r="Q53" s="331"/>
      <c r="R53" s="332"/>
      <c r="S53" s="333"/>
      <c r="T53" s="1612"/>
      <c r="U53" s="332"/>
      <c r="V53" s="332"/>
      <c r="W53" s="339"/>
      <c r="X53" s="339"/>
      <c r="Y53" s="131"/>
      <c r="Z53" s="366">
        <v>662900</v>
      </c>
      <c r="AA53" s="1577"/>
      <c r="AB53" s="367">
        <v>6620</v>
      </c>
      <c r="AC53" s="176"/>
      <c r="AD53" s="1613"/>
      <c r="AE53" s="179"/>
      <c r="AF53" s="1594"/>
      <c r="AG53" s="41"/>
      <c r="AH53" s="41"/>
      <c r="AI53" s="1531"/>
      <c r="AJ53" s="62"/>
      <c r="AK53" s="1596"/>
      <c r="AL53" s="1598"/>
      <c r="AM53" s="1582"/>
      <c r="AN53" s="1570"/>
      <c r="AO53" s="351" t="s">
        <v>226</v>
      </c>
      <c r="AP53" s="377">
        <v>2400</v>
      </c>
      <c r="AQ53" s="378">
        <v>2700</v>
      </c>
      <c r="AR53" s="1577"/>
      <c r="AS53" s="1585"/>
      <c r="AT53" s="1577"/>
      <c r="AU53" s="1588"/>
      <c r="AV53" s="380"/>
      <c r="AW53" s="381"/>
      <c r="AX53" s="1573"/>
      <c r="AY53" s="386"/>
      <c r="AZ53" s="1573"/>
      <c r="BA53" s="1575"/>
      <c r="BB53" s="1577"/>
      <c r="BC53" s="1579"/>
      <c r="BD53" s="1562"/>
      <c r="BE53" s="1554">
        <v>0.01</v>
      </c>
      <c r="BF53" s="1556">
        <v>0.03</v>
      </c>
      <c r="BG53" s="1556">
        <v>0.04</v>
      </c>
      <c r="BH53" s="1558">
        <v>0.06</v>
      </c>
      <c r="BI53" s="176"/>
      <c r="BJ53" s="1560"/>
      <c r="BK53" s="13"/>
      <c r="BM53" s="107"/>
      <c r="BN53" s="104">
        <v>23</v>
      </c>
      <c r="BO53" s="104">
        <v>24</v>
      </c>
      <c r="BP53" s="1551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</row>
    <row r="54" spans="1:81" s="54" customFormat="1" ht="13.5" customHeight="1">
      <c r="A54" s="1610"/>
      <c r="B54" s="1615"/>
      <c r="C54" s="1553"/>
      <c r="D54" s="181" t="s">
        <v>53</v>
      </c>
      <c r="E54" s="174"/>
      <c r="F54" s="334">
        <v>194700</v>
      </c>
      <c r="G54" s="335"/>
      <c r="H54" s="334">
        <v>190420</v>
      </c>
      <c r="I54" s="335"/>
      <c r="J54" s="318" t="s">
        <v>216</v>
      </c>
      <c r="K54" s="329">
        <v>1830</v>
      </c>
      <c r="L54" s="336"/>
      <c r="M54" s="337" t="s">
        <v>217</v>
      </c>
      <c r="N54" s="329">
        <v>1780</v>
      </c>
      <c r="O54" s="336"/>
      <c r="P54" s="337" t="s">
        <v>217</v>
      </c>
      <c r="Q54" s="331"/>
      <c r="R54" s="332"/>
      <c r="S54" s="338"/>
      <c r="T54" s="1612"/>
      <c r="U54" s="358"/>
      <c r="V54" s="332"/>
      <c r="W54" s="338"/>
      <c r="X54" s="339"/>
      <c r="Y54" s="131"/>
      <c r="Z54" s="369"/>
      <c r="AA54" s="1577"/>
      <c r="AB54" s="370"/>
      <c r="AC54" s="183"/>
      <c r="AD54" s="1613"/>
      <c r="AE54" s="182"/>
      <c r="AF54" s="1594"/>
      <c r="AG54" s="41"/>
      <c r="AH54" s="41"/>
      <c r="AI54" s="1531"/>
      <c r="AJ54" s="62"/>
      <c r="AK54" s="1596"/>
      <c r="AL54" s="1599"/>
      <c r="AM54" s="1583"/>
      <c r="AN54" s="1570"/>
      <c r="AO54" s="382" t="s">
        <v>227</v>
      </c>
      <c r="AP54" s="383">
        <v>2200</v>
      </c>
      <c r="AQ54" s="384">
        <v>2400</v>
      </c>
      <c r="AR54" s="1577"/>
      <c r="AS54" s="1586"/>
      <c r="AT54" s="1577"/>
      <c r="AU54" s="1589"/>
      <c r="AV54" s="380"/>
      <c r="AW54" s="381"/>
      <c r="AX54" s="1573"/>
      <c r="AY54" s="386"/>
      <c r="AZ54" s="1573"/>
      <c r="BA54" s="1576"/>
      <c r="BB54" s="1577"/>
      <c r="BC54" s="1580"/>
      <c r="BD54" s="1562"/>
      <c r="BE54" s="1555"/>
      <c r="BF54" s="1557"/>
      <c r="BG54" s="1557"/>
      <c r="BH54" s="1559"/>
      <c r="BI54" s="176"/>
      <c r="BJ54" s="1560"/>
      <c r="BK54" s="13"/>
      <c r="BM54" s="107"/>
      <c r="BN54" s="104">
        <v>23</v>
      </c>
      <c r="BO54" s="104">
        <v>24</v>
      </c>
      <c r="BP54" s="1551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</row>
    <row r="55" spans="1:81" s="54" customFormat="1" ht="13.5" customHeight="1">
      <c r="A55" s="1610"/>
      <c r="B55" s="1614" t="s">
        <v>254</v>
      </c>
      <c r="C55" s="1592" t="s">
        <v>214</v>
      </c>
      <c r="D55" s="173" t="s">
        <v>215</v>
      </c>
      <c r="E55" s="174"/>
      <c r="F55" s="316">
        <v>35630</v>
      </c>
      <c r="G55" s="317">
        <v>43920</v>
      </c>
      <c r="H55" s="316">
        <v>31660</v>
      </c>
      <c r="I55" s="317">
        <v>39950</v>
      </c>
      <c r="J55" s="318" t="s">
        <v>216</v>
      </c>
      <c r="K55" s="319">
        <v>330</v>
      </c>
      <c r="L55" s="320">
        <v>410</v>
      </c>
      <c r="M55" s="321" t="s">
        <v>217</v>
      </c>
      <c r="N55" s="319">
        <v>290</v>
      </c>
      <c r="O55" s="320">
        <v>370</v>
      </c>
      <c r="P55" s="321" t="s">
        <v>217</v>
      </c>
      <c r="Q55" s="318" t="s">
        <v>216</v>
      </c>
      <c r="R55" s="322">
        <v>8290</v>
      </c>
      <c r="S55" s="323">
        <v>80</v>
      </c>
      <c r="T55" s="1612"/>
      <c r="U55" s="359">
        <v>3310</v>
      </c>
      <c r="V55" s="340" t="s">
        <v>218</v>
      </c>
      <c r="W55" s="330">
        <v>30</v>
      </c>
      <c r="X55" s="345"/>
      <c r="Y55" s="131"/>
      <c r="Z55" s="366" t="s">
        <v>255</v>
      </c>
      <c r="AA55" s="1577"/>
      <c r="AB55" s="367" t="s">
        <v>255</v>
      </c>
      <c r="AC55" s="146"/>
      <c r="AD55" s="1613"/>
      <c r="AE55" s="178"/>
      <c r="AF55" s="1594"/>
      <c r="AG55" s="41"/>
      <c r="AH55" s="41"/>
      <c r="AI55" s="1531"/>
      <c r="AJ55" s="62"/>
      <c r="AK55" s="1596" t="s">
        <v>218</v>
      </c>
      <c r="AL55" s="1597">
        <v>3000</v>
      </c>
      <c r="AM55" s="1581">
        <v>3300</v>
      </c>
      <c r="AN55" s="1570" t="s">
        <v>216</v>
      </c>
      <c r="AO55" s="373" t="s">
        <v>220</v>
      </c>
      <c r="AP55" s="374">
        <v>5500</v>
      </c>
      <c r="AQ55" s="375">
        <v>6200</v>
      </c>
      <c r="AR55" s="1577" t="s">
        <v>216</v>
      </c>
      <c r="AS55" s="1584">
        <v>3550</v>
      </c>
      <c r="AT55" s="1577" t="s">
        <v>216</v>
      </c>
      <c r="AU55" s="1587">
        <v>30</v>
      </c>
      <c r="AV55" s="1570" t="s">
        <v>216</v>
      </c>
      <c r="AW55" s="1571">
        <v>4800</v>
      </c>
      <c r="AX55" s="1573"/>
      <c r="AY55" s="386"/>
      <c r="AZ55" s="1573" t="s">
        <v>221</v>
      </c>
      <c r="BA55" s="1574">
        <v>4020</v>
      </c>
      <c r="BB55" s="1577" t="s">
        <v>216</v>
      </c>
      <c r="BC55" s="1578">
        <v>40</v>
      </c>
      <c r="BD55" s="1562" t="s">
        <v>221</v>
      </c>
      <c r="BE55" s="1563" t="s">
        <v>588</v>
      </c>
      <c r="BF55" s="1565" t="s">
        <v>588</v>
      </c>
      <c r="BG55" s="1565" t="s">
        <v>588</v>
      </c>
      <c r="BH55" s="1567" t="s">
        <v>588</v>
      </c>
      <c r="BI55" s="176"/>
      <c r="BJ55" s="1569"/>
      <c r="BK55" s="13"/>
      <c r="BM55" s="107"/>
      <c r="BN55" s="104">
        <v>25</v>
      </c>
      <c r="BO55" s="104">
        <v>26</v>
      </c>
      <c r="BP55" s="1551">
        <v>13</v>
      </c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</row>
    <row r="56" spans="1:81" s="54" customFormat="1" ht="13.5" customHeight="1">
      <c r="A56" s="1610"/>
      <c r="B56" s="1615"/>
      <c r="C56" s="1593"/>
      <c r="D56" s="177" t="s">
        <v>222</v>
      </c>
      <c r="E56" s="174"/>
      <c r="F56" s="324">
        <v>43920</v>
      </c>
      <c r="G56" s="325">
        <v>110540</v>
      </c>
      <c r="H56" s="324">
        <v>39950</v>
      </c>
      <c r="I56" s="325">
        <v>106570</v>
      </c>
      <c r="J56" s="318" t="s">
        <v>216</v>
      </c>
      <c r="K56" s="326">
        <v>410</v>
      </c>
      <c r="L56" s="327">
        <v>990</v>
      </c>
      <c r="M56" s="328" t="s">
        <v>217</v>
      </c>
      <c r="N56" s="326">
        <v>370</v>
      </c>
      <c r="O56" s="327">
        <v>950</v>
      </c>
      <c r="P56" s="328" t="s">
        <v>217</v>
      </c>
      <c r="Q56" s="318" t="s">
        <v>216</v>
      </c>
      <c r="R56" s="329">
        <v>8290</v>
      </c>
      <c r="S56" s="330">
        <v>80</v>
      </c>
      <c r="T56" s="1612"/>
      <c r="U56" s="360"/>
      <c r="V56" s="357"/>
      <c r="W56" s="356"/>
      <c r="X56" s="346"/>
      <c r="Y56" s="131"/>
      <c r="Z56" s="366">
        <v>703200</v>
      </c>
      <c r="AA56" s="1577"/>
      <c r="AB56" s="367">
        <v>7030</v>
      </c>
      <c r="AC56" s="176"/>
      <c r="AD56" s="1613"/>
      <c r="AE56" s="179"/>
      <c r="AF56" s="1594"/>
      <c r="AG56" s="41"/>
      <c r="AH56" s="41"/>
      <c r="AI56" s="1531"/>
      <c r="AJ56" s="62"/>
      <c r="AK56" s="1596"/>
      <c r="AL56" s="1598"/>
      <c r="AM56" s="1582"/>
      <c r="AN56" s="1570"/>
      <c r="AO56" s="351" t="s">
        <v>223</v>
      </c>
      <c r="AP56" s="377">
        <v>3000</v>
      </c>
      <c r="AQ56" s="378">
        <v>3400</v>
      </c>
      <c r="AR56" s="1577"/>
      <c r="AS56" s="1585"/>
      <c r="AT56" s="1577"/>
      <c r="AU56" s="1588"/>
      <c r="AV56" s="1570"/>
      <c r="AW56" s="1572"/>
      <c r="AX56" s="1573"/>
      <c r="AY56" s="386"/>
      <c r="AZ56" s="1573"/>
      <c r="BA56" s="1575"/>
      <c r="BB56" s="1577"/>
      <c r="BC56" s="1579"/>
      <c r="BD56" s="1562"/>
      <c r="BE56" s="1564"/>
      <c r="BF56" s="1566"/>
      <c r="BG56" s="1566"/>
      <c r="BH56" s="1568"/>
      <c r="BI56" s="176"/>
      <c r="BJ56" s="1569"/>
      <c r="BK56" s="13"/>
      <c r="BM56" s="107"/>
      <c r="BN56" s="104">
        <v>25</v>
      </c>
      <c r="BO56" s="104">
        <v>26</v>
      </c>
      <c r="BP56" s="1551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</row>
    <row r="57" spans="1:81" s="54" customFormat="1" ht="13.5" customHeight="1">
      <c r="A57" s="1610"/>
      <c r="B57" s="1615"/>
      <c r="C57" s="1552" t="s">
        <v>224</v>
      </c>
      <c r="D57" s="177" t="s">
        <v>225</v>
      </c>
      <c r="E57" s="174"/>
      <c r="F57" s="324">
        <v>110540</v>
      </c>
      <c r="G57" s="325">
        <v>193470</v>
      </c>
      <c r="H57" s="324">
        <v>106570</v>
      </c>
      <c r="I57" s="325">
        <v>189500</v>
      </c>
      <c r="J57" s="318" t="s">
        <v>216</v>
      </c>
      <c r="K57" s="326">
        <v>990</v>
      </c>
      <c r="L57" s="327">
        <v>1820</v>
      </c>
      <c r="M57" s="328" t="s">
        <v>217</v>
      </c>
      <c r="N57" s="326">
        <v>950</v>
      </c>
      <c r="O57" s="327">
        <v>1780</v>
      </c>
      <c r="P57" s="328" t="s">
        <v>217</v>
      </c>
      <c r="Q57" s="331"/>
      <c r="R57" s="332"/>
      <c r="S57" s="333"/>
      <c r="T57" s="1612"/>
      <c r="U57" s="332"/>
      <c r="V57" s="332"/>
      <c r="W57" s="339"/>
      <c r="X57" s="339"/>
      <c r="Y57" s="131"/>
      <c r="Z57" s="369"/>
      <c r="AA57" s="1577"/>
      <c r="AB57" s="370"/>
      <c r="AC57" s="183"/>
      <c r="AD57" s="1613"/>
      <c r="AE57" s="182"/>
      <c r="AF57" s="1594"/>
      <c r="AG57" s="41"/>
      <c r="AH57" s="41"/>
      <c r="AI57" s="1531"/>
      <c r="AJ57" s="62"/>
      <c r="AK57" s="1596"/>
      <c r="AL57" s="1598"/>
      <c r="AM57" s="1582"/>
      <c r="AN57" s="1570"/>
      <c r="AO57" s="351" t="s">
        <v>226</v>
      </c>
      <c r="AP57" s="377">
        <v>2600</v>
      </c>
      <c r="AQ57" s="378">
        <v>2900</v>
      </c>
      <c r="AR57" s="1577"/>
      <c r="AS57" s="1585"/>
      <c r="AT57" s="1577"/>
      <c r="AU57" s="1588"/>
      <c r="AV57" s="380"/>
      <c r="AW57" s="381"/>
      <c r="AX57" s="1573"/>
      <c r="AY57" s="386"/>
      <c r="AZ57" s="1573"/>
      <c r="BA57" s="1575"/>
      <c r="BB57" s="1577"/>
      <c r="BC57" s="1579"/>
      <c r="BD57" s="1562"/>
      <c r="BE57" s="1554">
        <v>0.01</v>
      </c>
      <c r="BF57" s="1556">
        <v>0.03</v>
      </c>
      <c r="BG57" s="1556">
        <v>0.04</v>
      </c>
      <c r="BH57" s="1558">
        <v>0.06</v>
      </c>
      <c r="BI57" s="176"/>
      <c r="BJ57" s="1560"/>
      <c r="BK57" s="13"/>
      <c r="BM57" s="107"/>
      <c r="BN57" s="104">
        <v>25</v>
      </c>
      <c r="BO57" s="104">
        <v>26</v>
      </c>
      <c r="BP57" s="1551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</row>
    <row r="58" spans="1:81" s="54" customFormat="1" ht="13.5" customHeight="1">
      <c r="A58" s="1610"/>
      <c r="B58" s="1615"/>
      <c r="C58" s="1553"/>
      <c r="D58" s="181" t="s">
        <v>53</v>
      </c>
      <c r="E58" s="174"/>
      <c r="F58" s="334">
        <v>193470</v>
      </c>
      <c r="G58" s="335"/>
      <c r="H58" s="334">
        <v>189500</v>
      </c>
      <c r="I58" s="335"/>
      <c r="J58" s="318" t="s">
        <v>216</v>
      </c>
      <c r="K58" s="329">
        <v>1820</v>
      </c>
      <c r="L58" s="336"/>
      <c r="M58" s="337" t="s">
        <v>217</v>
      </c>
      <c r="N58" s="329">
        <v>1780</v>
      </c>
      <c r="O58" s="336"/>
      <c r="P58" s="337" t="s">
        <v>217</v>
      </c>
      <c r="Q58" s="331"/>
      <c r="R58" s="332"/>
      <c r="S58" s="338"/>
      <c r="T58" s="1612"/>
      <c r="U58" s="358"/>
      <c r="V58" s="332"/>
      <c r="W58" s="338"/>
      <c r="X58" s="339"/>
      <c r="Y58" s="131"/>
      <c r="Z58" s="366" t="s">
        <v>256</v>
      </c>
      <c r="AA58" s="1577"/>
      <c r="AB58" s="367" t="s">
        <v>256</v>
      </c>
      <c r="AC58" s="146"/>
      <c r="AD58" s="1613"/>
      <c r="AE58" s="178"/>
      <c r="AF58" s="1594"/>
      <c r="AG58" s="41"/>
      <c r="AH58" s="41"/>
      <c r="AI58" s="1531"/>
      <c r="AJ58" s="62"/>
      <c r="AK58" s="1596"/>
      <c r="AL58" s="1599"/>
      <c r="AM58" s="1583"/>
      <c r="AN58" s="1570"/>
      <c r="AO58" s="382" t="s">
        <v>227</v>
      </c>
      <c r="AP58" s="383">
        <v>2400</v>
      </c>
      <c r="AQ58" s="384">
        <v>2600</v>
      </c>
      <c r="AR58" s="1577"/>
      <c r="AS58" s="1586"/>
      <c r="AT58" s="1577"/>
      <c r="AU58" s="1589"/>
      <c r="AV58" s="380"/>
      <c r="AW58" s="381"/>
      <c r="AX58" s="1573"/>
      <c r="AY58" s="386"/>
      <c r="AZ58" s="1573"/>
      <c r="BA58" s="1576"/>
      <c r="BB58" s="1577"/>
      <c r="BC58" s="1580"/>
      <c r="BD58" s="1562"/>
      <c r="BE58" s="1555"/>
      <c r="BF58" s="1557"/>
      <c r="BG58" s="1557"/>
      <c r="BH58" s="1559"/>
      <c r="BI58" s="176"/>
      <c r="BJ58" s="1560"/>
      <c r="BK58" s="13"/>
      <c r="BM58" s="107"/>
      <c r="BN58" s="104">
        <v>25</v>
      </c>
      <c r="BO58" s="104">
        <v>26</v>
      </c>
      <c r="BP58" s="1551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</row>
    <row r="59" spans="1:81" s="54" customFormat="1" ht="13.5" customHeight="1">
      <c r="A59" s="1610"/>
      <c r="B59" s="1614" t="s">
        <v>257</v>
      </c>
      <c r="C59" s="1592" t="s">
        <v>214</v>
      </c>
      <c r="D59" s="173" t="s">
        <v>215</v>
      </c>
      <c r="E59" s="174"/>
      <c r="F59" s="316">
        <v>34540</v>
      </c>
      <c r="G59" s="317">
        <v>42830</v>
      </c>
      <c r="H59" s="316">
        <v>30840</v>
      </c>
      <c r="I59" s="317">
        <v>39130</v>
      </c>
      <c r="J59" s="318" t="s">
        <v>216</v>
      </c>
      <c r="K59" s="319">
        <v>320</v>
      </c>
      <c r="L59" s="320">
        <v>400</v>
      </c>
      <c r="M59" s="321" t="s">
        <v>217</v>
      </c>
      <c r="N59" s="319">
        <v>280</v>
      </c>
      <c r="O59" s="320">
        <v>360</v>
      </c>
      <c r="P59" s="321" t="s">
        <v>217</v>
      </c>
      <c r="Q59" s="318" t="s">
        <v>216</v>
      </c>
      <c r="R59" s="322">
        <v>8290</v>
      </c>
      <c r="S59" s="323">
        <v>80</v>
      </c>
      <c r="T59" s="1612"/>
      <c r="U59" s="359">
        <v>3310</v>
      </c>
      <c r="V59" s="340" t="s">
        <v>218</v>
      </c>
      <c r="W59" s="330">
        <v>30</v>
      </c>
      <c r="X59" s="345"/>
      <c r="Y59" s="131"/>
      <c r="Z59" s="366">
        <v>743400</v>
      </c>
      <c r="AA59" s="1577"/>
      <c r="AB59" s="367">
        <v>7430</v>
      </c>
      <c r="AC59" s="176"/>
      <c r="AD59" s="1613"/>
      <c r="AE59" s="179"/>
      <c r="AF59" s="1594"/>
      <c r="AG59" s="41"/>
      <c r="AH59" s="41"/>
      <c r="AI59" s="1531"/>
      <c r="AJ59" s="62"/>
      <c r="AK59" s="1596" t="s">
        <v>218</v>
      </c>
      <c r="AL59" s="1597">
        <v>2800</v>
      </c>
      <c r="AM59" s="1581">
        <v>3100</v>
      </c>
      <c r="AN59" s="1570" t="s">
        <v>216</v>
      </c>
      <c r="AO59" s="373" t="s">
        <v>220</v>
      </c>
      <c r="AP59" s="374">
        <v>5400</v>
      </c>
      <c r="AQ59" s="375">
        <v>6000</v>
      </c>
      <c r="AR59" s="1577" t="s">
        <v>216</v>
      </c>
      <c r="AS59" s="1584">
        <v>3310</v>
      </c>
      <c r="AT59" s="1577" t="s">
        <v>216</v>
      </c>
      <c r="AU59" s="1587">
        <v>30</v>
      </c>
      <c r="AV59" s="1570" t="s">
        <v>216</v>
      </c>
      <c r="AW59" s="1571">
        <v>4800</v>
      </c>
      <c r="AX59" s="1573"/>
      <c r="AY59" s="386"/>
      <c r="AZ59" s="1573" t="s">
        <v>221</v>
      </c>
      <c r="BA59" s="1574">
        <v>3760</v>
      </c>
      <c r="BB59" s="1577" t="s">
        <v>216</v>
      </c>
      <c r="BC59" s="1578">
        <v>30</v>
      </c>
      <c r="BD59" s="1562" t="s">
        <v>221</v>
      </c>
      <c r="BE59" s="1563" t="s">
        <v>588</v>
      </c>
      <c r="BF59" s="1565" t="s">
        <v>588</v>
      </c>
      <c r="BG59" s="1565" t="s">
        <v>588</v>
      </c>
      <c r="BH59" s="1567" t="s">
        <v>588</v>
      </c>
      <c r="BI59" s="176"/>
      <c r="BJ59" s="1569"/>
      <c r="BK59" s="13"/>
      <c r="BM59" s="107"/>
      <c r="BN59" s="104">
        <v>27</v>
      </c>
      <c r="BO59" s="104">
        <v>28</v>
      </c>
      <c r="BP59" s="1551">
        <v>14</v>
      </c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</row>
    <row r="60" spans="1:81" s="54" customFormat="1" ht="13.5" customHeight="1">
      <c r="A60" s="1610"/>
      <c r="B60" s="1615"/>
      <c r="C60" s="1593"/>
      <c r="D60" s="177" t="s">
        <v>222</v>
      </c>
      <c r="E60" s="174"/>
      <c r="F60" s="324">
        <v>42830</v>
      </c>
      <c r="G60" s="325">
        <v>109450</v>
      </c>
      <c r="H60" s="324">
        <v>39130</v>
      </c>
      <c r="I60" s="325">
        <v>105750</v>
      </c>
      <c r="J60" s="318" t="s">
        <v>216</v>
      </c>
      <c r="K60" s="326">
        <v>400</v>
      </c>
      <c r="L60" s="327">
        <v>970</v>
      </c>
      <c r="M60" s="328" t="s">
        <v>217</v>
      </c>
      <c r="N60" s="326">
        <v>360</v>
      </c>
      <c r="O60" s="327">
        <v>940</v>
      </c>
      <c r="P60" s="328" t="s">
        <v>217</v>
      </c>
      <c r="Q60" s="318" t="s">
        <v>216</v>
      </c>
      <c r="R60" s="329">
        <v>8290</v>
      </c>
      <c r="S60" s="330">
        <v>80</v>
      </c>
      <c r="T60" s="1612"/>
      <c r="U60" s="360"/>
      <c r="V60" s="357"/>
      <c r="W60" s="356"/>
      <c r="X60" s="346"/>
      <c r="Y60" s="131"/>
      <c r="Z60" s="369"/>
      <c r="AA60" s="1577"/>
      <c r="AB60" s="370"/>
      <c r="AC60" s="183"/>
      <c r="AD60" s="1613"/>
      <c r="AE60" s="182"/>
      <c r="AF60" s="1594"/>
      <c r="AG60" s="41"/>
      <c r="AH60" s="41"/>
      <c r="AI60" s="1531"/>
      <c r="AJ60" s="62"/>
      <c r="AK60" s="1596"/>
      <c r="AL60" s="1598"/>
      <c r="AM60" s="1582"/>
      <c r="AN60" s="1570"/>
      <c r="AO60" s="351" t="s">
        <v>223</v>
      </c>
      <c r="AP60" s="377">
        <v>2900</v>
      </c>
      <c r="AQ60" s="378">
        <v>3300</v>
      </c>
      <c r="AR60" s="1577"/>
      <c r="AS60" s="1585"/>
      <c r="AT60" s="1577"/>
      <c r="AU60" s="1588"/>
      <c r="AV60" s="1570"/>
      <c r="AW60" s="1572"/>
      <c r="AX60" s="1573"/>
      <c r="AY60" s="386"/>
      <c r="AZ60" s="1573"/>
      <c r="BA60" s="1575"/>
      <c r="BB60" s="1577"/>
      <c r="BC60" s="1579"/>
      <c r="BD60" s="1562"/>
      <c r="BE60" s="1564"/>
      <c r="BF60" s="1566"/>
      <c r="BG60" s="1566"/>
      <c r="BH60" s="1568"/>
      <c r="BI60" s="176"/>
      <c r="BJ60" s="1569"/>
      <c r="BK60" s="13"/>
      <c r="BM60" s="107"/>
      <c r="BN60" s="104">
        <v>27</v>
      </c>
      <c r="BO60" s="104">
        <v>28</v>
      </c>
      <c r="BP60" s="1551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</row>
    <row r="61" spans="1:81" s="54" customFormat="1" ht="13.5" customHeight="1">
      <c r="A61" s="1610"/>
      <c r="B61" s="1615"/>
      <c r="C61" s="1552" t="s">
        <v>224</v>
      </c>
      <c r="D61" s="177" t="s">
        <v>225</v>
      </c>
      <c r="E61" s="174"/>
      <c r="F61" s="324">
        <v>109450</v>
      </c>
      <c r="G61" s="325">
        <v>192380</v>
      </c>
      <c r="H61" s="324">
        <v>105750</v>
      </c>
      <c r="I61" s="325">
        <v>188680</v>
      </c>
      <c r="J61" s="318" t="s">
        <v>216</v>
      </c>
      <c r="K61" s="326">
        <v>970</v>
      </c>
      <c r="L61" s="327">
        <v>1800</v>
      </c>
      <c r="M61" s="328" t="s">
        <v>217</v>
      </c>
      <c r="N61" s="326">
        <v>940</v>
      </c>
      <c r="O61" s="327">
        <v>1770</v>
      </c>
      <c r="P61" s="328" t="s">
        <v>217</v>
      </c>
      <c r="Q61" s="331"/>
      <c r="R61" s="332"/>
      <c r="S61" s="333"/>
      <c r="T61" s="1612"/>
      <c r="U61" s="332"/>
      <c r="V61" s="332"/>
      <c r="W61" s="339"/>
      <c r="X61" s="339"/>
      <c r="Y61" s="131"/>
      <c r="Z61" s="366" t="s">
        <v>258</v>
      </c>
      <c r="AA61" s="1577"/>
      <c r="AB61" s="367" t="s">
        <v>258</v>
      </c>
      <c r="AC61" s="146"/>
      <c r="AD61" s="1613"/>
      <c r="AE61" s="178"/>
      <c r="AF61" s="1594"/>
      <c r="AG61" s="41"/>
      <c r="AH61" s="41"/>
      <c r="AI61" s="1531"/>
      <c r="AJ61" s="62"/>
      <c r="AK61" s="1596"/>
      <c r="AL61" s="1598"/>
      <c r="AM61" s="1582"/>
      <c r="AN61" s="1570"/>
      <c r="AO61" s="351" t="s">
        <v>226</v>
      </c>
      <c r="AP61" s="377">
        <v>2500</v>
      </c>
      <c r="AQ61" s="378">
        <v>2800</v>
      </c>
      <c r="AR61" s="1577"/>
      <c r="AS61" s="1585"/>
      <c r="AT61" s="1577"/>
      <c r="AU61" s="1588"/>
      <c r="AV61" s="380"/>
      <c r="AW61" s="381"/>
      <c r="AX61" s="1573"/>
      <c r="AY61" s="386"/>
      <c r="AZ61" s="1573"/>
      <c r="BA61" s="1575"/>
      <c r="BB61" s="1577"/>
      <c r="BC61" s="1579"/>
      <c r="BD61" s="1562"/>
      <c r="BE61" s="1554">
        <v>0.01</v>
      </c>
      <c r="BF61" s="1556">
        <v>0.03</v>
      </c>
      <c r="BG61" s="1556">
        <v>0.04</v>
      </c>
      <c r="BH61" s="1558">
        <v>0.06</v>
      </c>
      <c r="BI61" s="176"/>
      <c r="BJ61" s="1560"/>
      <c r="BK61" s="13"/>
      <c r="BM61" s="107"/>
      <c r="BN61" s="104">
        <v>27</v>
      </c>
      <c r="BO61" s="104">
        <v>28</v>
      </c>
      <c r="BP61" s="1551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</row>
    <row r="62" spans="1:81" s="54" customFormat="1" ht="13.5" customHeight="1">
      <c r="A62" s="1610"/>
      <c r="B62" s="1615"/>
      <c r="C62" s="1553"/>
      <c r="D62" s="181" t="s">
        <v>53</v>
      </c>
      <c r="E62" s="174"/>
      <c r="F62" s="334">
        <v>192380</v>
      </c>
      <c r="G62" s="335"/>
      <c r="H62" s="334">
        <v>188680</v>
      </c>
      <c r="I62" s="335"/>
      <c r="J62" s="318" t="s">
        <v>216</v>
      </c>
      <c r="K62" s="329">
        <v>1800</v>
      </c>
      <c r="L62" s="336"/>
      <c r="M62" s="337" t="s">
        <v>217</v>
      </c>
      <c r="N62" s="329">
        <v>1770</v>
      </c>
      <c r="O62" s="336"/>
      <c r="P62" s="337" t="s">
        <v>217</v>
      </c>
      <c r="Q62" s="331"/>
      <c r="R62" s="332"/>
      <c r="S62" s="338"/>
      <c r="T62" s="1612"/>
      <c r="U62" s="358"/>
      <c r="V62" s="332"/>
      <c r="W62" s="338"/>
      <c r="X62" s="339"/>
      <c r="Y62" s="131"/>
      <c r="Z62" s="366">
        <v>783700</v>
      </c>
      <c r="AA62" s="1577"/>
      <c r="AB62" s="367">
        <v>7830</v>
      </c>
      <c r="AC62" s="176"/>
      <c r="AD62" s="1613"/>
      <c r="AE62" s="179"/>
      <c r="AF62" s="1594"/>
      <c r="AG62" s="41"/>
      <c r="AH62" s="41"/>
      <c r="AI62" s="1531"/>
      <c r="AJ62" s="62"/>
      <c r="AK62" s="1596"/>
      <c r="AL62" s="1599"/>
      <c r="AM62" s="1583"/>
      <c r="AN62" s="1570"/>
      <c r="AO62" s="382" t="s">
        <v>227</v>
      </c>
      <c r="AP62" s="383">
        <v>2300</v>
      </c>
      <c r="AQ62" s="384">
        <v>2500</v>
      </c>
      <c r="AR62" s="1577"/>
      <c r="AS62" s="1586"/>
      <c r="AT62" s="1577"/>
      <c r="AU62" s="1589"/>
      <c r="AV62" s="380"/>
      <c r="AW62" s="381"/>
      <c r="AX62" s="1573"/>
      <c r="AY62" s="386"/>
      <c r="AZ62" s="1573"/>
      <c r="BA62" s="1576"/>
      <c r="BB62" s="1577"/>
      <c r="BC62" s="1580"/>
      <c r="BD62" s="1562"/>
      <c r="BE62" s="1555"/>
      <c r="BF62" s="1557"/>
      <c r="BG62" s="1557"/>
      <c r="BH62" s="1559"/>
      <c r="BI62" s="176"/>
      <c r="BJ62" s="1560"/>
      <c r="BK62" s="13"/>
      <c r="BM62" s="107"/>
      <c r="BN62" s="104">
        <v>27</v>
      </c>
      <c r="BO62" s="104">
        <v>28</v>
      </c>
      <c r="BP62" s="1551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</row>
    <row r="63" spans="1:81" s="54" customFormat="1" ht="13.5" customHeight="1">
      <c r="A63" s="1610"/>
      <c r="B63" s="1614" t="s">
        <v>259</v>
      </c>
      <c r="C63" s="1592" t="s">
        <v>214</v>
      </c>
      <c r="D63" s="173" t="s">
        <v>215</v>
      </c>
      <c r="E63" s="174"/>
      <c r="F63" s="316">
        <v>34490</v>
      </c>
      <c r="G63" s="317">
        <v>42780</v>
      </c>
      <c r="H63" s="316">
        <v>31020</v>
      </c>
      <c r="I63" s="317">
        <v>39310</v>
      </c>
      <c r="J63" s="318" t="s">
        <v>216</v>
      </c>
      <c r="K63" s="319">
        <v>320</v>
      </c>
      <c r="L63" s="320">
        <v>400</v>
      </c>
      <c r="M63" s="321" t="s">
        <v>217</v>
      </c>
      <c r="N63" s="319">
        <v>290</v>
      </c>
      <c r="O63" s="320">
        <v>370</v>
      </c>
      <c r="P63" s="321" t="s">
        <v>217</v>
      </c>
      <c r="Q63" s="318" t="s">
        <v>216</v>
      </c>
      <c r="R63" s="322">
        <v>8290</v>
      </c>
      <c r="S63" s="323">
        <v>80</v>
      </c>
      <c r="T63" s="1612"/>
      <c r="U63" s="359">
        <v>3310</v>
      </c>
      <c r="V63" s="340" t="s">
        <v>218</v>
      </c>
      <c r="W63" s="330">
        <v>30</v>
      </c>
      <c r="X63" s="345"/>
      <c r="Y63" s="131"/>
      <c r="Z63" s="369"/>
      <c r="AA63" s="1577"/>
      <c r="AB63" s="367"/>
      <c r="AC63" s="176"/>
      <c r="AD63" s="1613"/>
      <c r="AE63" s="179"/>
      <c r="AF63" s="1594"/>
      <c r="AG63" s="41"/>
      <c r="AH63" s="41"/>
      <c r="AI63" s="1531"/>
      <c r="AJ63" s="62"/>
      <c r="AK63" s="1596" t="s">
        <v>218</v>
      </c>
      <c r="AL63" s="1597">
        <v>2600</v>
      </c>
      <c r="AM63" s="1581">
        <v>2900</v>
      </c>
      <c r="AN63" s="1570" t="s">
        <v>216</v>
      </c>
      <c r="AO63" s="373" t="s">
        <v>220</v>
      </c>
      <c r="AP63" s="374">
        <v>4800</v>
      </c>
      <c r="AQ63" s="375">
        <v>5400</v>
      </c>
      <c r="AR63" s="1577" t="s">
        <v>216</v>
      </c>
      <c r="AS63" s="1584">
        <v>3110</v>
      </c>
      <c r="AT63" s="1577" t="s">
        <v>216</v>
      </c>
      <c r="AU63" s="1587">
        <v>30</v>
      </c>
      <c r="AV63" s="1570" t="s">
        <v>216</v>
      </c>
      <c r="AW63" s="1571">
        <v>4800</v>
      </c>
      <c r="AX63" s="1573"/>
      <c r="AY63" s="386"/>
      <c r="AZ63" s="1573" t="s">
        <v>221</v>
      </c>
      <c r="BA63" s="1574">
        <v>3520</v>
      </c>
      <c r="BB63" s="1577" t="s">
        <v>216</v>
      </c>
      <c r="BC63" s="1578">
        <v>30</v>
      </c>
      <c r="BD63" s="1562" t="s">
        <v>221</v>
      </c>
      <c r="BE63" s="1563" t="s">
        <v>588</v>
      </c>
      <c r="BF63" s="1565" t="s">
        <v>588</v>
      </c>
      <c r="BG63" s="1565" t="s">
        <v>588</v>
      </c>
      <c r="BH63" s="1567" t="s">
        <v>588</v>
      </c>
      <c r="BI63" s="176"/>
      <c r="BJ63" s="1569"/>
      <c r="BK63" s="13"/>
      <c r="BM63" s="107"/>
      <c r="BN63" s="104">
        <v>29</v>
      </c>
      <c r="BO63" s="104">
        <v>30</v>
      </c>
      <c r="BP63" s="1551">
        <v>15</v>
      </c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</row>
    <row r="64" spans="1:81" s="54" customFormat="1" ht="13.5" customHeight="1">
      <c r="A64" s="1610"/>
      <c r="B64" s="1615"/>
      <c r="C64" s="1593"/>
      <c r="D64" s="177" t="s">
        <v>222</v>
      </c>
      <c r="E64" s="174"/>
      <c r="F64" s="324">
        <v>42780</v>
      </c>
      <c r="G64" s="325">
        <v>109400</v>
      </c>
      <c r="H64" s="324">
        <v>39310</v>
      </c>
      <c r="I64" s="325">
        <v>105930</v>
      </c>
      <c r="J64" s="318" t="s">
        <v>216</v>
      </c>
      <c r="K64" s="326">
        <v>400</v>
      </c>
      <c r="L64" s="327">
        <v>970</v>
      </c>
      <c r="M64" s="328" t="s">
        <v>217</v>
      </c>
      <c r="N64" s="326">
        <v>370</v>
      </c>
      <c r="O64" s="327">
        <v>940</v>
      </c>
      <c r="P64" s="328" t="s">
        <v>217</v>
      </c>
      <c r="Q64" s="318" t="s">
        <v>216</v>
      </c>
      <c r="R64" s="329">
        <v>8290</v>
      </c>
      <c r="S64" s="330">
        <v>80</v>
      </c>
      <c r="T64" s="1612"/>
      <c r="U64" s="360"/>
      <c r="V64" s="357"/>
      <c r="W64" s="356"/>
      <c r="X64" s="346"/>
      <c r="Y64" s="131"/>
      <c r="Z64" s="369"/>
      <c r="AA64" s="1577"/>
      <c r="AB64" s="367"/>
      <c r="AC64" s="176"/>
      <c r="AD64" s="1613"/>
      <c r="AE64" s="179"/>
      <c r="AF64" s="1594"/>
      <c r="AG64" s="41"/>
      <c r="AH64" s="41"/>
      <c r="AI64" s="1531"/>
      <c r="AJ64" s="62"/>
      <c r="AK64" s="1596"/>
      <c r="AL64" s="1598"/>
      <c r="AM64" s="1582"/>
      <c r="AN64" s="1570"/>
      <c r="AO64" s="351" t="s">
        <v>223</v>
      </c>
      <c r="AP64" s="377">
        <v>2600</v>
      </c>
      <c r="AQ64" s="378">
        <v>2900</v>
      </c>
      <c r="AR64" s="1577"/>
      <c r="AS64" s="1585"/>
      <c r="AT64" s="1577"/>
      <c r="AU64" s="1588"/>
      <c r="AV64" s="1570"/>
      <c r="AW64" s="1572"/>
      <c r="AX64" s="1573"/>
      <c r="AY64" s="386"/>
      <c r="AZ64" s="1573"/>
      <c r="BA64" s="1575"/>
      <c r="BB64" s="1577"/>
      <c r="BC64" s="1579"/>
      <c r="BD64" s="1562"/>
      <c r="BE64" s="1564"/>
      <c r="BF64" s="1566"/>
      <c r="BG64" s="1566"/>
      <c r="BH64" s="1568"/>
      <c r="BI64" s="176"/>
      <c r="BJ64" s="1569"/>
      <c r="BK64" s="13"/>
      <c r="BM64" s="107"/>
      <c r="BN64" s="104">
        <v>29</v>
      </c>
      <c r="BO64" s="104">
        <v>30</v>
      </c>
      <c r="BP64" s="1551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</row>
    <row r="65" spans="1:81" s="54" customFormat="1" ht="13.5" customHeight="1">
      <c r="A65" s="1610"/>
      <c r="B65" s="1615"/>
      <c r="C65" s="1552" t="s">
        <v>224</v>
      </c>
      <c r="D65" s="177" t="s">
        <v>225</v>
      </c>
      <c r="E65" s="174"/>
      <c r="F65" s="324">
        <v>109400</v>
      </c>
      <c r="G65" s="325">
        <v>192330</v>
      </c>
      <c r="H65" s="324">
        <v>105930</v>
      </c>
      <c r="I65" s="325">
        <v>188860</v>
      </c>
      <c r="J65" s="318" t="s">
        <v>216</v>
      </c>
      <c r="K65" s="326">
        <v>970</v>
      </c>
      <c r="L65" s="327">
        <v>1800</v>
      </c>
      <c r="M65" s="328" t="s">
        <v>217</v>
      </c>
      <c r="N65" s="326">
        <v>940</v>
      </c>
      <c r="O65" s="327">
        <v>1770</v>
      </c>
      <c r="P65" s="328" t="s">
        <v>217</v>
      </c>
      <c r="Q65" s="331"/>
      <c r="R65" s="332"/>
      <c r="S65" s="333"/>
      <c r="T65" s="1612"/>
      <c r="U65" s="332"/>
      <c r="V65" s="332"/>
      <c r="W65" s="339"/>
      <c r="X65" s="339"/>
      <c r="Y65" s="131"/>
      <c r="Z65" s="369"/>
      <c r="AA65" s="1577"/>
      <c r="AB65" s="367"/>
      <c r="AC65" s="176"/>
      <c r="AD65" s="1613"/>
      <c r="AE65" s="179"/>
      <c r="AF65" s="1594"/>
      <c r="AG65" s="41"/>
      <c r="AH65" s="41"/>
      <c r="AI65" s="1531"/>
      <c r="AJ65" s="62"/>
      <c r="AK65" s="1596"/>
      <c r="AL65" s="1598"/>
      <c r="AM65" s="1582"/>
      <c r="AN65" s="1570"/>
      <c r="AO65" s="351" t="s">
        <v>226</v>
      </c>
      <c r="AP65" s="377">
        <v>2300</v>
      </c>
      <c r="AQ65" s="378">
        <v>2500</v>
      </c>
      <c r="AR65" s="1577"/>
      <c r="AS65" s="1585"/>
      <c r="AT65" s="1577"/>
      <c r="AU65" s="1588"/>
      <c r="AV65" s="380"/>
      <c r="AW65" s="381"/>
      <c r="AX65" s="1573"/>
      <c r="AY65" s="386"/>
      <c r="AZ65" s="1573"/>
      <c r="BA65" s="1575"/>
      <c r="BB65" s="1577"/>
      <c r="BC65" s="1579"/>
      <c r="BD65" s="1562"/>
      <c r="BE65" s="1554">
        <v>0.01</v>
      </c>
      <c r="BF65" s="1556">
        <v>0.03</v>
      </c>
      <c r="BG65" s="1556">
        <v>0.04</v>
      </c>
      <c r="BH65" s="1558">
        <v>0.06</v>
      </c>
      <c r="BI65" s="176"/>
      <c r="BJ65" s="1560"/>
      <c r="BK65" s="13"/>
      <c r="BM65" s="107"/>
      <c r="BN65" s="104">
        <v>29</v>
      </c>
      <c r="BO65" s="104">
        <v>30</v>
      </c>
      <c r="BP65" s="1551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</row>
    <row r="66" spans="1:81" s="54" customFormat="1" ht="13.5" customHeight="1">
      <c r="A66" s="1610"/>
      <c r="B66" s="1615"/>
      <c r="C66" s="1553"/>
      <c r="D66" s="181" t="s">
        <v>53</v>
      </c>
      <c r="E66" s="174"/>
      <c r="F66" s="334">
        <v>192330</v>
      </c>
      <c r="G66" s="335"/>
      <c r="H66" s="334">
        <v>188860</v>
      </c>
      <c r="I66" s="335"/>
      <c r="J66" s="318" t="s">
        <v>216</v>
      </c>
      <c r="K66" s="329">
        <v>1800</v>
      </c>
      <c r="L66" s="336"/>
      <c r="M66" s="337" t="s">
        <v>217</v>
      </c>
      <c r="N66" s="329">
        <v>1770</v>
      </c>
      <c r="O66" s="336"/>
      <c r="P66" s="337" t="s">
        <v>217</v>
      </c>
      <c r="Q66" s="331"/>
      <c r="R66" s="332"/>
      <c r="S66" s="338"/>
      <c r="T66" s="1612"/>
      <c r="U66" s="358"/>
      <c r="V66" s="332"/>
      <c r="W66" s="338"/>
      <c r="X66" s="339"/>
      <c r="Y66" s="131"/>
      <c r="Z66" s="369"/>
      <c r="AA66" s="1577"/>
      <c r="AB66" s="367"/>
      <c r="AC66" s="176"/>
      <c r="AD66" s="1613"/>
      <c r="AE66" s="179"/>
      <c r="AF66" s="1594"/>
      <c r="AG66" s="41"/>
      <c r="AH66" s="41"/>
      <c r="AI66" s="1531"/>
      <c r="AJ66" s="62"/>
      <c r="AK66" s="1596"/>
      <c r="AL66" s="1599"/>
      <c r="AM66" s="1583"/>
      <c r="AN66" s="1570"/>
      <c r="AO66" s="382" t="s">
        <v>227</v>
      </c>
      <c r="AP66" s="383">
        <v>2000</v>
      </c>
      <c r="AQ66" s="384">
        <v>2300</v>
      </c>
      <c r="AR66" s="1577"/>
      <c r="AS66" s="1586"/>
      <c r="AT66" s="1577"/>
      <c r="AU66" s="1589"/>
      <c r="AV66" s="380"/>
      <c r="AW66" s="381"/>
      <c r="AX66" s="1573"/>
      <c r="AY66" s="386"/>
      <c r="AZ66" s="1573"/>
      <c r="BA66" s="1576"/>
      <c r="BB66" s="1577"/>
      <c r="BC66" s="1580"/>
      <c r="BD66" s="1562"/>
      <c r="BE66" s="1555"/>
      <c r="BF66" s="1557"/>
      <c r="BG66" s="1557"/>
      <c r="BH66" s="1559"/>
      <c r="BI66" s="176"/>
      <c r="BJ66" s="1560"/>
      <c r="BK66" s="13"/>
      <c r="BM66" s="107"/>
      <c r="BN66" s="104">
        <v>29</v>
      </c>
      <c r="BO66" s="104">
        <v>30</v>
      </c>
      <c r="BP66" s="1551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</row>
    <row r="67" spans="1:81" s="54" customFormat="1" ht="13.5" customHeight="1">
      <c r="A67" s="1610"/>
      <c r="B67" s="1618" t="s">
        <v>260</v>
      </c>
      <c r="C67" s="1592" t="s">
        <v>214</v>
      </c>
      <c r="D67" s="173" t="s">
        <v>215</v>
      </c>
      <c r="E67" s="174"/>
      <c r="F67" s="316">
        <v>33620</v>
      </c>
      <c r="G67" s="317">
        <v>41910</v>
      </c>
      <c r="H67" s="316">
        <v>30350</v>
      </c>
      <c r="I67" s="317">
        <v>38640</v>
      </c>
      <c r="J67" s="318" t="s">
        <v>216</v>
      </c>
      <c r="K67" s="319">
        <v>310</v>
      </c>
      <c r="L67" s="320">
        <v>390</v>
      </c>
      <c r="M67" s="321" t="s">
        <v>217</v>
      </c>
      <c r="N67" s="319">
        <v>280</v>
      </c>
      <c r="O67" s="320">
        <v>360</v>
      </c>
      <c r="P67" s="321" t="s">
        <v>217</v>
      </c>
      <c r="Q67" s="318" t="s">
        <v>216</v>
      </c>
      <c r="R67" s="322">
        <v>8290</v>
      </c>
      <c r="S67" s="323">
        <v>80</v>
      </c>
      <c r="T67" s="1612"/>
      <c r="U67" s="359">
        <v>3310</v>
      </c>
      <c r="V67" s="340" t="s">
        <v>218</v>
      </c>
      <c r="W67" s="330">
        <v>30</v>
      </c>
      <c r="X67" s="345"/>
      <c r="Y67" s="131"/>
      <c r="Z67" s="369"/>
      <c r="AA67" s="1577"/>
      <c r="AB67" s="367"/>
      <c r="AC67" s="176"/>
      <c r="AD67" s="1613"/>
      <c r="AE67" s="179"/>
      <c r="AF67" s="1594"/>
      <c r="AG67" s="41"/>
      <c r="AH67" s="41"/>
      <c r="AI67" s="1531"/>
      <c r="AJ67" s="62"/>
      <c r="AK67" s="1596" t="s">
        <v>218</v>
      </c>
      <c r="AL67" s="1597">
        <v>2800</v>
      </c>
      <c r="AM67" s="1581">
        <v>3100</v>
      </c>
      <c r="AN67" s="1570" t="s">
        <v>216</v>
      </c>
      <c r="AO67" s="373" t="s">
        <v>220</v>
      </c>
      <c r="AP67" s="374">
        <v>5400</v>
      </c>
      <c r="AQ67" s="375">
        <v>6000</v>
      </c>
      <c r="AR67" s="1577" t="s">
        <v>216</v>
      </c>
      <c r="AS67" s="1584">
        <v>2920</v>
      </c>
      <c r="AT67" s="1577" t="s">
        <v>216</v>
      </c>
      <c r="AU67" s="1587">
        <v>20</v>
      </c>
      <c r="AV67" s="1570" t="s">
        <v>216</v>
      </c>
      <c r="AW67" s="1571">
        <v>4800</v>
      </c>
      <c r="AX67" s="1573"/>
      <c r="AY67" s="386"/>
      <c r="AZ67" s="1573" t="s">
        <v>221</v>
      </c>
      <c r="BA67" s="1574">
        <v>3310</v>
      </c>
      <c r="BB67" s="1577" t="s">
        <v>216</v>
      </c>
      <c r="BC67" s="1578">
        <v>30</v>
      </c>
      <c r="BD67" s="1562" t="s">
        <v>221</v>
      </c>
      <c r="BE67" s="1563" t="s">
        <v>588</v>
      </c>
      <c r="BF67" s="1565" t="s">
        <v>588</v>
      </c>
      <c r="BG67" s="1565" t="s">
        <v>588</v>
      </c>
      <c r="BH67" s="1567" t="s">
        <v>588</v>
      </c>
      <c r="BI67" s="176"/>
      <c r="BJ67" s="1569"/>
      <c r="BK67" s="13"/>
      <c r="BM67" s="107"/>
      <c r="BN67" s="104">
        <v>31</v>
      </c>
      <c r="BO67" s="104">
        <v>32</v>
      </c>
      <c r="BP67" s="1551">
        <v>16</v>
      </c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</row>
    <row r="68" spans="1:81" s="54" customFormat="1" ht="13.5" customHeight="1">
      <c r="A68" s="1610"/>
      <c r="B68" s="1619"/>
      <c r="C68" s="1593"/>
      <c r="D68" s="177" t="s">
        <v>222</v>
      </c>
      <c r="E68" s="174"/>
      <c r="F68" s="324">
        <v>41910</v>
      </c>
      <c r="G68" s="325">
        <v>108530</v>
      </c>
      <c r="H68" s="324">
        <v>38640</v>
      </c>
      <c r="I68" s="325">
        <v>105260</v>
      </c>
      <c r="J68" s="318" t="s">
        <v>216</v>
      </c>
      <c r="K68" s="326">
        <v>390</v>
      </c>
      <c r="L68" s="327">
        <v>970</v>
      </c>
      <c r="M68" s="328" t="s">
        <v>217</v>
      </c>
      <c r="N68" s="326">
        <v>360</v>
      </c>
      <c r="O68" s="327">
        <v>930</v>
      </c>
      <c r="P68" s="328" t="s">
        <v>217</v>
      </c>
      <c r="Q68" s="318" t="s">
        <v>216</v>
      </c>
      <c r="R68" s="329">
        <v>8290</v>
      </c>
      <c r="S68" s="330">
        <v>80</v>
      </c>
      <c r="T68" s="1612"/>
      <c r="U68" s="356"/>
      <c r="V68" s="357"/>
      <c r="W68" s="356"/>
      <c r="X68" s="346"/>
      <c r="Y68" s="131"/>
      <c r="Z68" s="369"/>
      <c r="AA68" s="1577"/>
      <c r="AB68" s="367"/>
      <c r="AC68" s="176"/>
      <c r="AD68" s="1613"/>
      <c r="AE68" s="179"/>
      <c r="AF68" s="1594"/>
      <c r="AG68" s="41"/>
      <c r="AH68" s="41"/>
      <c r="AI68" s="1531"/>
      <c r="AJ68" s="62"/>
      <c r="AK68" s="1596"/>
      <c r="AL68" s="1598"/>
      <c r="AM68" s="1582"/>
      <c r="AN68" s="1570"/>
      <c r="AO68" s="351" t="s">
        <v>223</v>
      </c>
      <c r="AP68" s="377">
        <v>2900</v>
      </c>
      <c r="AQ68" s="378">
        <v>3300</v>
      </c>
      <c r="AR68" s="1577"/>
      <c r="AS68" s="1585"/>
      <c r="AT68" s="1577"/>
      <c r="AU68" s="1588"/>
      <c r="AV68" s="1570"/>
      <c r="AW68" s="1572"/>
      <c r="AX68" s="1573"/>
      <c r="AY68" s="386"/>
      <c r="AZ68" s="1573"/>
      <c r="BA68" s="1575"/>
      <c r="BB68" s="1577"/>
      <c r="BC68" s="1579"/>
      <c r="BD68" s="1562"/>
      <c r="BE68" s="1564"/>
      <c r="BF68" s="1566"/>
      <c r="BG68" s="1566"/>
      <c r="BH68" s="1568"/>
      <c r="BI68" s="176"/>
      <c r="BJ68" s="1569"/>
      <c r="BK68" s="13"/>
      <c r="BM68" s="107"/>
      <c r="BN68" s="104">
        <v>31</v>
      </c>
      <c r="BO68" s="104">
        <v>32</v>
      </c>
      <c r="BP68" s="1551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</row>
    <row r="69" spans="1:81" s="54" customFormat="1" ht="13.5" customHeight="1">
      <c r="A69" s="1610"/>
      <c r="B69" s="1619"/>
      <c r="C69" s="1552" t="s">
        <v>224</v>
      </c>
      <c r="D69" s="177" t="s">
        <v>225</v>
      </c>
      <c r="E69" s="174"/>
      <c r="F69" s="324">
        <v>108530</v>
      </c>
      <c r="G69" s="325">
        <v>191460</v>
      </c>
      <c r="H69" s="324">
        <v>105260</v>
      </c>
      <c r="I69" s="325">
        <v>188190</v>
      </c>
      <c r="J69" s="318" t="s">
        <v>216</v>
      </c>
      <c r="K69" s="326">
        <v>970</v>
      </c>
      <c r="L69" s="327">
        <v>1800</v>
      </c>
      <c r="M69" s="328" t="s">
        <v>217</v>
      </c>
      <c r="N69" s="326">
        <v>930</v>
      </c>
      <c r="O69" s="327">
        <v>1760</v>
      </c>
      <c r="P69" s="328" t="s">
        <v>217</v>
      </c>
      <c r="Q69" s="331"/>
      <c r="R69" s="332"/>
      <c r="S69" s="333"/>
      <c r="T69" s="1612"/>
      <c r="U69" s="332"/>
      <c r="V69" s="332"/>
      <c r="W69" s="339"/>
      <c r="X69" s="339"/>
      <c r="Y69" s="131"/>
      <c r="Z69" s="366"/>
      <c r="AA69" s="1577"/>
      <c r="AB69" s="367"/>
      <c r="AC69" s="176"/>
      <c r="AD69" s="1613"/>
      <c r="AE69" s="179"/>
      <c r="AF69" s="1594"/>
      <c r="AG69" s="41"/>
      <c r="AH69" s="41"/>
      <c r="AI69" s="1531"/>
      <c r="AJ69" s="62"/>
      <c r="AK69" s="1596"/>
      <c r="AL69" s="1598"/>
      <c r="AM69" s="1582"/>
      <c r="AN69" s="1570"/>
      <c r="AO69" s="351" t="s">
        <v>226</v>
      </c>
      <c r="AP69" s="377">
        <v>2500</v>
      </c>
      <c r="AQ69" s="378">
        <v>2800</v>
      </c>
      <c r="AR69" s="1577"/>
      <c r="AS69" s="1585"/>
      <c r="AT69" s="1577"/>
      <c r="AU69" s="1588"/>
      <c r="AV69" s="380"/>
      <c r="AW69" s="381"/>
      <c r="AX69" s="1573"/>
      <c r="AY69" s="386"/>
      <c r="AZ69" s="1573"/>
      <c r="BA69" s="1575"/>
      <c r="BB69" s="1577"/>
      <c r="BC69" s="1579"/>
      <c r="BD69" s="1562"/>
      <c r="BE69" s="1554">
        <v>0.01</v>
      </c>
      <c r="BF69" s="1556">
        <v>0.03</v>
      </c>
      <c r="BG69" s="1556">
        <v>0.04</v>
      </c>
      <c r="BH69" s="1558">
        <v>0.06</v>
      </c>
      <c r="BI69" s="176"/>
      <c r="BJ69" s="1560"/>
      <c r="BK69" s="13"/>
      <c r="BM69" s="107"/>
      <c r="BN69" s="104">
        <v>31</v>
      </c>
      <c r="BO69" s="104">
        <v>32</v>
      </c>
      <c r="BP69" s="1551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</row>
    <row r="70" spans="1:81" s="54" customFormat="1" ht="13.5" customHeight="1">
      <c r="A70" s="1610"/>
      <c r="B70" s="1620"/>
      <c r="C70" s="1553"/>
      <c r="D70" s="181" t="s">
        <v>53</v>
      </c>
      <c r="E70" s="174"/>
      <c r="F70" s="334">
        <v>191460</v>
      </c>
      <c r="G70" s="335"/>
      <c r="H70" s="334">
        <v>188190</v>
      </c>
      <c r="I70" s="335"/>
      <c r="J70" s="318" t="s">
        <v>216</v>
      </c>
      <c r="K70" s="329">
        <v>1800</v>
      </c>
      <c r="L70" s="336"/>
      <c r="M70" s="337" t="s">
        <v>217</v>
      </c>
      <c r="N70" s="329">
        <v>1760</v>
      </c>
      <c r="O70" s="336"/>
      <c r="P70" s="337" t="s">
        <v>217</v>
      </c>
      <c r="Q70" s="331"/>
      <c r="R70" s="332"/>
      <c r="S70" s="338"/>
      <c r="T70" s="1612"/>
      <c r="U70" s="358"/>
      <c r="V70" s="332"/>
      <c r="W70" s="338"/>
      <c r="X70" s="339"/>
      <c r="Y70" s="131"/>
      <c r="Z70" s="366"/>
      <c r="AA70" s="1577"/>
      <c r="AB70" s="367"/>
      <c r="AC70" s="176"/>
      <c r="AD70" s="1613"/>
      <c r="AE70" s="179"/>
      <c r="AF70" s="1594"/>
      <c r="AG70" s="41"/>
      <c r="AH70" s="41"/>
      <c r="AI70" s="1531"/>
      <c r="AJ70" s="62"/>
      <c r="AK70" s="1596"/>
      <c r="AL70" s="1599"/>
      <c r="AM70" s="1583"/>
      <c r="AN70" s="1570"/>
      <c r="AO70" s="382" t="s">
        <v>227</v>
      </c>
      <c r="AP70" s="383">
        <v>2300</v>
      </c>
      <c r="AQ70" s="384">
        <v>2500</v>
      </c>
      <c r="AR70" s="1577"/>
      <c r="AS70" s="1586"/>
      <c r="AT70" s="1577"/>
      <c r="AU70" s="1589"/>
      <c r="AV70" s="380"/>
      <c r="AW70" s="381"/>
      <c r="AX70" s="1573"/>
      <c r="AY70" s="386"/>
      <c r="AZ70" s="1573"/>
      <c r="BA70" s="1576"/>
      <c r="BB70" s="1577"/>
      <c r="BC70" s="1580"/>
      <c r="BD70" s="1562"/>
      <c r="BE70" s="1555"/>
      <c r="BF70" s="1557"/>
      <c r="BG70" s="1557"/>
      <c r="BH70" s="1559"/>
      <c r="BI70" s="176"/>
      <c r="BJ70" s="1560"/>
      <c r="BK70" s="13"/>
      <c r="BM70" s="107"/>
      <c r="BN70" s="104">
        <v>31</v>
      </c>
      <c r="BO70" s="104">
        <v>32</v>
      </c>
      <c r="BP70" s="1551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</row>
    <row r="71" spans="1:81" s="54" customFormat="1" ht="13.5" customHeight="1">
      <c r="A71" s="1610"/>
      <c r="B71" s="1616" t="s">
        <v>261</v>
      </c>
      <c r="C71" s="1592" t="s">
        <v>214</v>
      </c>
      <c r="D71" s="173" t="s">
        <v>215</v>
      </c>
      <c r="E71" s="174"/>
      <c r="F71" s="316">
        <v>32820</v>
      </c>
      <c r="G71" s="317">
        <v>41110</v>
      </c>
      <c r="H71" s="316">
        <v>29740</v>
      </c>
      <c r="I71" s="317">
        <v>38030</v>
      </c>
      <c r="J71" s="318" t="s">
        <v>216</v>
      </c>
      <c r="K71" s="319">
        <v>300</v>
      </c>
      <c r="L71" s="320">
        <v>380</v>
      </c>
      <c r="M71" s="321" t="s">
        <v>217</v>
      </c>
      <c r="N71" s="319">
        <v>270</v>
      </c>
      <c r="O71" s="320">
        <v>350</v>
      </c>
      <c r="P71" s="321" t="s">
        <v>217</v>
      </c>
      <c r="Q71" s="318" t="s">
        <v>216</v>
      </c>
      <c r="R71" s="322">
        <v>8290</v>
      </c>
      <c r="S71" s="323">
        <v>80</v>
      </c>
      <c r="T71" s="1612"/>
      <c r="U71" s="359">
        <v>3310</v>
      </c>
      <c r="V71" s="340" t="s">
        <v>218</v>
      </c>
      <c r="W71" s="330">
        <v>30</v>
      </c>
      <c r="X71" s="345"/>
      <c r="Y71" s="131"/>
      <c r="Z71" s="366"/>
      <c r="AA71" s="1577"/>
      <c r="AB71" s="367"/>
      <c r="AC71" s="176"/>
      <c r="AD71" s="1613"/>
      <c r="AE71" s="179"/>
      <c r="AF71" s="1594"/>
      <c r="AG71" s="41"/>
      <c r="AH71" s="41"/>
      <c r="AI71" s="1531"/>
      <c r="AJ71" s="62"/>
      <c r="AK71" s="1596" t="s">
        <v>218</v>
      </c>
      <c r="AL71" s="1597">
        <v>2700</v>
      </c>
      <c r="AM71" s="1581">
        <v>2900</v>
      </c>
      <c r="AN71" s="1570" t="s">
        <v>216</v>
      </c>
      <c r="AO71" s="373" t="s">
        <v>220</v>
      </c>
      <c r="AP71" s="374">
        <v>4800</v>
      </c>
      <c r="AQ71" s="375">
        <v>5400</v>
      </c>
      <c r="AR71" s="1577" t="s">
        <v>216</v>
      </c>
      <c r="AS71" s="1584">
        <v>2760</v>
      </c>
      <c r="AT71" s="1577" t="s">
        <v>216</v>
      </c>
      <c r="AU71" s="1587">
        <v>20</v>
      </c>
      <c r="AV71" s="1570" t="s">
        <v>216</v>
      </c>
      <c r="AW71" s="1571">
        <v>4800</v>
      </c>
      <c r="AX71" s="1573"/>
      <c r="AY71" s="386"/>
      <c r="AZ71" s="1573" t="s">
        <v>221</v>
      </c>
      <c r="BA71" s="1574">
        <v>3130</v>
      </c>
      <c r="BB71" s="1577" t="s">
        <v>216</v>
      </c>
      <c r="BC71" s="1578">
        <v>30</v>
      </c>
      <c r="BD71" s="1562" t="s">
        <v>221</v>
      </c>
      <c r="BE71" s="1563" t="s">
        <v>588</v>
      </c>
      <c r="BF71" s="1565" t="s">
        <v>588</v>
      </c>
      <c r="BG71" s="1565" t="s">
        <v>588</v>
      </c>
      <c r="BH71" s="1567" t="s">
        <v>588</v>
      </c>
      <c r="BI71" s="176"/>
      <c r="BJ71" s="1569"/>
      <c r="BK71" s="13"/>
      <c r="BM71" s="107"/>
      <c r="BN71" s="104">
        <v>33</v>
      </c>
      <c r="BO71" s="104">
        <v>34</v>
      </c>
      <c r="BP71" s="1551">
        <v>17</v>
      </c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</row>
    <row r="72" spans="1:81" s="54" customFormat="1" ht="13.5" customHeight="1">
      <c r="A72" s="1610"/>
      <c r="B72" s="1615"/>
      <c r="C72" s="1593"/>
      <c r="D72" s="177" t="s">
        <v>222</v>
      </c>
      <c r="E72" s="174"/>
      <c r="F72" s="324">
        <v>41110</v>
      </c>
      <c r="G72" s="325">
        <v>107730</v>
      </c>
      <c r="H72" s="324">
        <v>38030</v>
      </c>
      <c r="I72" s="325">
        <v>104650</v>
      </c>
      <c r="J72" s="318" t="s">
        <v>216</v>
      </c>
      <c r="K72" s="326">
        <v>380</v>
      </c>
      <c r="L72" s="327">
        <v>960</v>
      </c>
      <c r="M72" s="328" t="s">
        <v>217</v>
      </c>
      <c r="N72" s="326">
        <v>350</v>
      </c>
      <c r="O72" s="327">
        <v>930</v>
      </c>
      <c r="P72" s="328" t="s">
        <v>217</v>
      </c>
      <c r="Q72" s="318" t="s">
        <v>216</v>
      </c>
      <c r="R72" s="329">
        <v>8290</v>
      </c>
      <c r="S72" s="330">
        <v>80</v>
      </c>
      <c r="T72" s="1612"/>
      <c r="U72" s="356"/>
      <c r="V72" s="357"/>
      <c r="W72" s="356"/>
      <c r="X72" s="346"/>
      <c r="Y72" s="131"/>
      <c r="Z72" s="366"/>
      <c r="AA72" s="1577"/>
      <c r="AB72" s="367"/>
      <c r="AC72" s="176"/>
      <c r="AD72" s="1613"/>
      <c r="AE72" s="179"/>
      <c r="AF72" s="1594"/>
      <c r="AG72" s="41"/>
      <c r="AH72" s="41"/>
      <c r="AI72" s="1531"/>
      <c r="AJ72" s="62"/>
      <c r="AK72" s="1596"/>
      <c r="AL72" s="1598"/>
      <c r="AM72" s="1582"/>
      <c r="AN72" s="1570"/>
      <c r="AO72" s="351" t="s">
        <v>223</v>
      </c>
      <c r="AP72" s="377">
        <v>2600</v>
      </c>
      <c r="AQ72" s="378">
        <v>2900</v>
      </c>
      <c r="AR72" s="1577"/>
      <c r="AS72" s="1585"/>
      <c r="AT72" s="1577"/>
      <c r="AU72" s="1588"/>
      <c r="AV72" s="1570"/>
      <c r="AW72" s="1572"/>
      <c r="AX72" s="1573"/>
      <c r="AY72" s="386"/>
      <c r="AZ72" s="1573"/>
      <c r="BA72" s="1575"/>
      <c r="BB72" s="1577"/>
      <c r="BC72" s="1579"/>
      <c r="BD72" s="1562"/>
      <c r="BE72" s="1564"/>
      <c r="BF72" s="1566"/>
      <c r="BG72" s="1566"/>
      <c r="BH72" s="1568"/>
      <c r="BI72" s="176"/>
      <c r="BJ72" s="1569"/>
      <c r="BK72" s="13"/>
      <c r="BM72" s="107"/>
      <c r="BN72" s="104">
        <v>33</v>
      </c>
      <c r="BO72" s="104">
        <v>34</v>
      </c>
      <c r="BP72" s="1551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</row>
    <row r="73" spans="1:81" s="54" customFormat="1" ht="13.5" customHeight="1">
      <c r="A73" s="1610"/>
      <c r="B73" s="1615"/>
      <c r="C73" s="1552" t="s">
        <v>224</v>
      </c>
      <c r="D73" s="177" t="s">
        <v>225</v>
      </c>
      <c r="E73" s="174"/>
      <c r="F73" s="324">
        <v>107730</v>
      </c>
      <c r="G73" s="325">
        <v>190660</v>
      </c>
      <c r="H73" s="324">
        <v>104650</v>
      </c>
      <c r="I73" s="325">
        <v>187580</v>
      </c>
      <c r="J73" s="318" t="s">
        <v>216</v>
      </c>
      <c r="K73" s="326">
        <v>960</v>
      </c>
      <c r="L73" s="327">
        <v>1790</v>
      </c>
      <c r="M73" s="328" t="s">
        <v>217</v>
      </c>
      <c r="N73" s="326">
        <v>930</v>
      </c>
      <c r="O73" s="327">
        <v>1760</v>
      </c>
      <c r="P73" s="328" t="s">
        <v>217</v>
      </c>
      <c r="Q73" s="331"/>
      <c r="R73" s="332"/>
      <c r="S73" s="333"/>
      <c r="T73" s="1612"/>
      <c r="U73" s="332"/>
      <c r="V73" s="332"/>
      <c r="W73" s="339"/>
      <c r="X73" s="339"/>
      <c r="Y73" s="131"/>
      <c r="Z73" s="366"/>
      <c r="AA73" s="1577"/>
      <c r="AB73" s="367"/>
      <c r="AC73" s="176"/>
      <c r="AD73" s="1613"/>
      <c r="AE73" s="179"/>
      <c r="AF73" s="1594"/>
      <c r="AG73" s="41"/>
      <c r="AH73" s="41"/>
      <c r="AI73" s="1531"/>
      <c r="AJ73" s="62"/>
      <c r="AK73" s="1596"/>
      <c r="AL73" s="1598"/>
      <c r="AM73" s="1582"/>
      <c r="AN73" s="1570"/>
      <c r="AO73" s="351" t="s">
        <v>226</v>
      </c>
      <c r="AP73" s="377">
        <v>2300</v>
      </c>
      <c r="AQ73" s="378">
        <v>2500</v>
      </c>
      <c r="AR73" s="1577"/>
      <c r="AS73" s="1585"/>
      <c r="AT73" s="1577"/>
      <c r="AU73" s="1588"/>
      <c r="AV73" s="380"/>
      <c r="AW73" s="381"/>
      <c r="AX73" s="1573"/>
      <c r="AY73" s="386"/>
      <c r="AZ73" s="1573"/>
      <c r="BA73" s="1575"/>
      <c r="BB73" s="1577"/>
      <c r="BC73" s="1579"/>
      <c r="BD73" s="1562"/>
      <c r="BE73" s="1554">
        <v>0.01</v>
      </c>
      <c r="BF73" s="1556">
        <v>0.03</v>
      </c>
      <c r="BG73" s="1556">
        <v>0.04</v>
      </c>
      <c r="BH73" s="1558">
        <v>0.06</v>
      </c>
      <c r="BI73" s="176"/>
      <c r="BJ73" s="1560"/>
      <c r="BK73" s="13"/>
      <c r="BM73" s="107"/>
      <c r="BN73" s="104">
        <v>33</v>
      </c>
      <c r="BO73" s="104">
        <v>34</v>
      </c>
      <c r="BP73" s="1551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</row>
    <row r="74" spans="1:81" s="54" customFormat="1" ht="13.5" customHeight="1">
      <c r="A74" s="1611"/>
      <c r="B74" s="1617"/>
      <c r="C74" s="1553"/>
      <c r="D74" s="181" t="s">
        <v>53</v>
      </c>
      <c r="E74" s="174"/>
      <c r="F74" s="334">
        <v>190660</v>
      </c>
      <c r="G74" s="335"/>
      <c r="H74" s="334">
        <v>187580</v>
      </c>
      <c r="I74" s="335"/>
      <c r="J74" s="318" t="s">
        <v>216</v>
      </c>
      <c r="K74" s="329">
        <v>1790</v>
      </c>
      <c r="L74" s="336"/>
      <c r="M74" s="337" t="s">
        <v>217</v>
      </c>
      <c r="N74" s="329">
        <v>1760</v>
      </c>
      <c r="O74" s="336"/>
      <c r="P74" s="337" t="s">
        <v>217</v>
      </c>
      <c r="Q74" s="331"/>
      <c r="R74" s="332"/>
      <c r="S74" s="339"/>
      <c r="T74" s="1612"/>
      <c r="U74" s="332"/>
      <c r="V74" s="332"/>
      <c r="W74" s="339"/>
      <c r="X74" s="339"/>
      <c r="Y74" s="131"/>
      <c r="Z74" s="371"/>
      <c r="AA74" s="1577"/>
      <c r="AB74" s="372"/>
      <c r="AC74" s="176"/>
      <c r="AD74" s="1613"/>
      <c r="AE74" s="187"/>
      <c r="AF74" s="1594"/>
      <c r="AG74" s="41"/>
      <c r="AH74" s="41"/>
      <c r="AI74" s="1531"/>
      <c r="AJ74" s="62"/>
      <c r="AK74" s="1596"/>
      <c r="AL74" s="1599"/>
      <c r="AM74" s="1583"/>
      <c r="AN74" s="1570"/>
      <c r="AO74" s="382" t="s">
        <v>227</v>
      </c>
      <c r="AP74" s="383">
        <v>2000</v>
      </c>
      <c r="AQ74" s="384">
        <v>2300</v>
      </c>
      <c r="AR74" s="1577"/>
      <c r="AS74" s="1586"/>
      <c r="AT74" s="1577"/>
      <c r="AU74" s="1589"/>
      <c r="AV74" s="380"/>
      <c r="AW74" s="381"/>
      <c r="AX74" s="1573"/>
      <c r="AY74" s="387"/>
      <c r="AZ74" s="1573"/>
      <c r="BA74" s="1576"/>
      <c r="BB74" s="1577"/>
      <c r="BC74" s="1580"/>
      <c r="BD74" s="1562"/>
      <c r="BE74" s="1555"/>
      <c r="BF74" s="1557"/>
      <c r="BG74" s="1557"/>
      <c r="BH74" s="1559"/>
      <c r="BI74" s="176"/>
      <c r="BJ74" s="1561"/>
      <c r="BK74" s="13"/>
      <c r="BM74" s="107"/>
      <c r="BN74" s="104">
        <v>33</v>
      </c>
      <c r="BO74" s="104">
        <v>34</v>
      </c>
      <c r="BP74" s="1551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</row>
    <row r="75" spans="1:81" s="7" customFormat="1" ht="13.5" customHeight="1">
      <c r="A75" s="1609" t="s">
        <v>487</v>
      </c>
      <c r="B75" s="1590" t="s">
        <v>213</v>
      </c>
      <c r="C75" s="1592" t="s">
        <v>214</v>
      </c>
      <c r="D75" s="173" t="s">
        <v>215</v>
      </c>
      <c r="E75" s="174"/>
      <c r="F75" s="316">
        <v>128580</v>
      </c>
      <c r="G75" s="317">
        <v>136620</v>
      </c>
      <c r="H75" s="316">
        <v>101560</v>
      </c>
      <c r="I75" s="317">
        <v>109600</v>
      </c>
      <c r="J75" s="318" t="s">
        <v>216</v>
      </c>
      <c r="K75" s="319">
        <v>1260</v>
      </c>
      <c r="L75" s="320">
        <v>1340</v>
      </c>
      <c r="M75" s="321" t="s">
        <v>217</v>
      </c>
      <c r="N75" s="319">
        <v>990</v>
      </c>
      <c r="O75" s="320">
        <v>1070</v>
      </c>
      <c r="P75" s="321" t="s">
        <v>217</v>
      </c>
      <c r="Q75" s="318" t="s">
        <v>216</v>
      </c>
      <c r="R75" s="322">
        <v>8040</v>
      </c>
      <c r="S75" s="323">
        <v>80</v>
      </c>
      <c r="T75" s="1612" t="s">
        <v>218</v>
      </c>
      <c r="U75" s="361">
        <v>3210</v>
      </c>
      <c r="V75" s="340" t="s">
        <v>218</v>
      </c>
      <c r="W75" s="362">
        <v>30</v>
      </c>
      <c r="X75" s="345"/>
      <c r="Y75" s="131"/>
      <c r="Z75" s="364"/>
      <c r="AA75" s="1577" t="s">
        <v>216</v>
      </c>
      <c r="AB75" s="365"/>
      <c r="AC75" s="176"/>
      <c r="AD75" s="1613" t="s">
        <v>485</v>
      </c>
      <c r="AE75" s="175"/>
      <c r="AF75" s="1604" t="s">
        <v>218</v>
      </c>
      <c r="AG75" s="1537">
        <v>30750</v>
      </c>
      <c r="AH75" s="24"/>
      <c r="AI75" s="1511" t="s">
        <v>216</v>
      </c>
      <c r="AJ75" s="1521">
        <v>230</v>
      </c>
      <c r="AK75" s="1605" t="s">
        <v>218</v>
      </c>
      <c r="AL75" s="1597">
        <v>8500</v>
      </c>
      <c r="AM75" s="1581">
        <v>9400</v>
      </c>
      <c r="AN75" s="1570" t="s">
        <v>216</v>
      </c>
      <c r="AO75" s="373" t="s">
        <v>220</v>
      </c>
      <c r="AP75" s="374">
        <v>15800</v>
      </c>
      <c r="AQ75" s="375">
        <v>17600</v>
      </c>
      <c r="AR75" s="1577" t="s">
        <v>216</v>
      </c>
      <c r="AS75" s="1584">
        <v>24130</v>
      </c>
      <c r="AT75" s="1577" t="s">
        <v>216</v>
      </c>
      <c r="AU75" s="1587">
        <v>240</v>
      </c>
      <c r="AV75" s="1570" t="s">
        <v>216</v>
      </c>
      <c r="AW75" s="1571">
        <v>4800</v>
      </c>
      <c r="AX75" s="1573" t="s">
        <v>221</v>
      </c>
      <c r="AY75" s="376"/>
      <c r="AZ75" s="1573" t="s">
        <v>221</v>
      </c>
      <c r="BA75" s="1574">
        <v>27260</v>
      </c>
      <c r="BB75" s="1577" t="s">
        <v>216</v>
      </c>
      <c r="BC75" s="1578">
        <v>270</v>
      </c>
      <c r="BD75" s="1562" t="s">
        <v>221</v>
      </c>
      <c r="BE75" s="1563" t="s">
        <v>588</v>
      </c>
      <c r="BF75" s="1565" t="s">
        <v>588</v>
      </c>
      <c r="BG75" s="1565" t="s">
        <v>588</v>
      </c>
      <c r="BH75" s="1567" t="s">
        <v>588</v>
      </c>
      <c r="BI75" s="176"/>
      <c r="BJ75" s="1608"/>
      <c r="BK75" s="13"/>
      <c r="BM75" s="3"/>
      <c r="BN75" s="104">
        <v>35</v>
      </c>
      <c r="BO75" s="104">
        <v>36</v>
      </c>
      <c r="BP75" s="1551">
        <v>1</v>
      </c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</row>
    <row r="76" spans="1:81" s="7" customFormat="1" ht="13.5" customHeight="1">
      <c r="A76" s="1610"/>
      <c r="B76" s="1591"/>
      <c r="C76" s="1593"/>
      <c r="D76" s="177" t="s">
        <v>222</v>
      </c>
      <c r="E76" s="174"/>
      <c r="F76" s="324">
        <v>136620</v>
      </c>
      <c r="G76" s="325">
        <v>201490</v>
      </c>
      <c r="H76" s="324">
        <v>109600</v>
      </c>
      <c r="I76" s="325">
        <v>174470</v>
      </c>
      <c r="J76" s="318" t="s">
        <v>216</v>
      </c>
      <c r="K76" s="326">
        <v>1340</v>
      </c>
      <c r="L76" s="327">
        <v>1890</v>
      </c>
      <c r="M76" s="328" t="s">
        <v>217</v>
      </c>
      <c r="N76" s="326">
        <v>1070</v>
      </c>
      <c r="O76" s="327">
        <v>1620</v>
      </c>
      <c r="P76" s="328" t="s">
        <v>217</v>
      </c>
      <c r="Q76" s="318" t="s">
        <v>216</v>
      </c>
      <c r="R76" s="329">
        <v>8040</v>
      </c>
      <c r="S76" s="330">
        <v>80</v>
      </c>
      <c r="T76" s="1612"/>
      <c r="U76" s="360"/>
      <c r="V76" s="357"/>
      <c r="W76" s="356"/>
      <c r="X76" s="346"/>
      <c r="Y76" s="131"/>
      <c r="Z76" s="366"/>
      <c r="AA76" s="1577"/>
      <c r="AB76" s="367"/>
      <c r="AC76" s="176"/>
      <c r="AD76" s="1613"/>
      <c r="AE76" s="179"/>
      <c r="AF76" s="1604"/>
      <c r="AG76" s="1538"/>
      <c r="AH76" s="36">
        <v>28990</v>
      </c>
      <c r="AI76" s="1511"/>
      <c r="AJ76" s="1522"/>
      <c r="AK76" s="1605"/>
      <c r="AL76" s="1598" t="e">
        <v>#REF!</v>
      </c>
      <c r="AM76" s="1582" t="e">
        <v>#REF!</v>
      </c>
      <c r="AN76" s="1570"/>
      <c r="AO76" s="351" t="s">
        <v>223</v>
      </c>
      <c r="AP76" s="377">
        <v>8700</v>
      </c>
      <c r="AQ76" s="378">
        <v>9700</v>
      </c>
      <c r="AR76" s="1577"/>
      <c r="AS76" s="1585"/>
      <c r="AT76" s="1577"/>
      <c r="AU76" s="1588"/>
      <c r="AV76" s="1570"/>
      <c r="AW76" s="1572"/>
      <c r="AX76" s="1573"/>
      <c r="AY76" s="379"/>
      <c r="AZ76" s="1573"/>
      <c r="BA76" s="1575"/>
      <c r="BB76" s="1577"/>
      <c r="BC76" s="1579"/>
      <c r="BD76" s="1562"/>
      <c r="BE76" s="1564"/>
      <c r="BF76" s="1566"/>
      <c r="BG76" s="1566"/>
      <c r="BH76" s="1568"/>
      <c r="BI76" s="176"/>
      <c r="BJ76" s="1569"/>
      <c r="BK76" s="13"/>
      <c r="BL76" s="13"/>
      <c r="BM76" s="3"/>
      <c r="BN76" s="104">
        <v>35</v>
      </c>
      <c r="BO76" s="104">
        <v>36</v>
      </c>
      <c r="BP76" s="1551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</row>
    <row r="77" spans="1:81" s="7" customFormat="1" ht="13.5" customHeight="1">
      <c r="A77" s="1610"/>
      <c r="B77" s="1591"/>
      <c r="C77" s="1552" t="s">
        <v>224</v>
      </c>
      <c r="D77" s="177" t="s">
        <v>225</v>
      </c>
      <c r="E77" s="174"/>
      <c r="F77" s="324">
        <v>201490</v>
      </c>
      <c r="G77" s="325">
        <v>281930</v>
      </c>
      <c r="H77" s="324">
        <v>174470</v>
      </c>
      <c r="I77" s="325">
        <v>254910</v>
      </c>
      <c r="J77" s="318" t="s">
        <v>216</v>
      </c>
      <c r="K77" s="326">
        <v>1890</v>
      </c>
      <c r="L77" s="327">
        <v>2690</v>
      </c>
      <c r="M77" s="328" t="s">
        <v>217</v>
      </c>
      <c r="N77" s="326">
        <v>1620</v>
      </c>
      <c r="O77" s="327">
        <v>2420</v>
      </c>
      <c r="P77" s="328" t="s">
        <v>217</v>
      </c>
      <c r="Q77" s="331"/>
      <c r="R77" s="332"/>
      <c r="S77" s="333"/>
      <c r="T77" s="1612"/>
      <c r="U77" s="332"/>
      <c r="V77" s="332"/>
      <c r="W77" s="339"/>
      <c r="X77" s="339"/>
      <c r="Y77" s="131"/>
      <c r="Z77" s="366"/>
      <c r="AA77" s="1577"/>
      <c r="AB77" s="367"/>
      <c r="AC77" s="176"/>
      <c r="AD77" s="1613"/>
      <c r="AE77" s="179"/>
      <c r="AF77" s="1604" t="s">
        <v>218</v>
      </c>
      <c r="AG77" s="1543">
        <v>28990</v>
      </c>
      <c r="AH77" s="43"/>
      <c r="AI77" s="1511"/>
      <c r="AJ77" s="1522"/>
      <c r="AK77" s="1605"/>
      <c r="AL77" s="1598" t="e">
        <v>#REF!</v>
      </c>
      <c r="AM77" s="1582" t="e">
        <v>#REF!</v>
      </c>
      <c r="AN77" s="1570"/>
      <c r="AO77" s="351" t="s">
        <v>226</v>
      </c>
      <c r="AP77" s="377">
        <v>7600</v>
      </c>
      <c r="AQ77" s="378">
        <v>8400</v>
      </c>
      <c r="AR77" s="1577"/>
      <c r="AS77" s="1585"/>
      <c r="AT77" s="1577"/>
      <c r="AU77" s="1588"/>
      <c r="AV77" s="380"/>
      <c r="AW77" s="381"/>
      <c r="AX77" s="1573"/>
      <c r="AY77" s="379"/>
      <c r="AZ77" s="1573"/>
      <c r="BA77" s="1575"/>
      <c r="BB77" s="1577"/>
      <c r="BC77" s="1579"/>
      <c r="BD77" s="1562"/>
      <c r="BE77" s="1554">
        <v>0.01</v>
      </c>
      <c r="BF77" s="1556">
        <v>0.03</v>
      </c>
      <c r="BG77" s="1556">
        <v>0.04</v>
      </c>
      <c r="BH77" s="1558">
        <v>0.05</v>
      </c>
      <c r="BI77" s="176"/>
      <c r="BJ77" s="1560"/>
      <c r="BK77" s="13"/>
      <c r="BM77" s="3"/>
      <c r="BN77" s="104">
        <v>35</v>
      </c>
      <c r="BO77" s="104">
        <v>36</v>
      </c>
      <c r="BP77" s="1551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</row>
    <row r="78" spans="1:81" s="7" customFormat="1" ht="13.5" customHeight="1">
      <c r="A78" s="1610"/>
      <c r="B78" s="1591"/>
      <c r="C78" s="1553"/>
      <c r="D78" s="181" t="s">
        <v>53</v>
      </c>
      <c r="E78" s="174"/>
      <c r="F78" s="334">
        <v>281930</v>
      </c>
      <c r="G78" s="335"/>
      <c r="H78" s="334">
        <v>254910</v>
      </c>
      <c r="I78" s="335"/>
      <c r="J78" s="318" t="s">
        <v>216</v>
      </c>
      <c r="K78" s="329">
        <v>2690</v>
      </c>
      <c r="L78" s="336"/>
      <c r="M78" s="337" t="s">
        <v>217</v>
      </c>
      <c r="N78" s="329">
        <v>2420</v>
      </c>
      <c r="O78" s="336"/>
      <c r="P78" s="337" t="s">
        <v>217</v>
      </c>
      <c r="Q78" s="331"/>
      <c r="R78" s="332"/>
      <c r="S78" s="338"/>
      <c r="T78" s="1612"/>
      <c r="U78" s="358"/>
      <c r="V78" s="332"/>
      <c r="W78" s="338"/>
      <c r="X78" s="339"/>
      <c r="Y78" s="131"/>
      <c r="Z78" s="366"/>
      <c r="AA78" s="1577"/>
      <c r="AB78" s="367"/>
      <c r="AC78" s="176"/>
      <c r="AD78" s="1613"/>
      <c r="AE78" s="179"/>
      <c r="AF78" s="1604"/>
      <c r="AG78" s="1544"/>
      <c r="AH78" s="50"/>
      <c r="AI78" s="1511"/>
      <c r="AJ78" s="1523"/>
      <c r="AK78" s="1605"/>
      <c r="AL78" s="1599" t="e">
        <v>#REF!</v>
      </c>
      <c r="AM78" s="1583" t="e">
        <v>#REF!</v>
      </c>
      <c r="AN78" s="1570"/>
      <c r="AO78" s="382" t="s">
        <v>227</v>
      </c>
      <c r="AP78" s="383">
        <v>6800</v>
      </c>
      <c r="AQ78" s="384">
        <v>7500</v>
      </c>
      <c r="AR78" s="1577"/>
      <c r="AS78" s="1586"/>
      <c r="AT78" s="1577"/>
      <c r="AU78" s="1589"/>
      <c r="AV78" s="380"/>
      <c r="AW78" s="381"/>
      <c r="AX78" s="1573"/>
      <c r="AY78" s="379"/>
      <c r="AZ78" s="1573"/>
      <c r="BA78" s="1576"/>
      <c r="BB78" s="1577"/>
      <c r="BC78" s="1580"/>
      <c r="BD78" s="1562"/>
      <c r="BE78" s="1555"/>
      <c r="BF78" s="1557"/>
      <c r="BG78" s="1557"/>
      <c r="BH78" s="1559"/>
      <c r="BI78" s="176"/>
      <c r="BJ78" s="1560"/>
      <c r="BK78" s="13"/>
      <c r="BL78" s="13"/>
      <c r="BM78" s="3"/>
      <c r="BN78" s="104">
        <v>35</v>
      </c>
      <c r="BO78" s="104">
        <v>36</v>
      </c>
      <c r="BP78" s="1551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</row>
    <row r="79" spans="1:81" s="7" customFormat="1" ht="13.5" customHeight="1">
      <c r="A79" s="1610"/>
      <c r="B79" s="1590" t="s">
        <v>228</v>
      </c>
      <c r="C79" s="1592" t="s">
        <v>214</v>
      </c>
      <c r="D79" s="173" t="s">
        <v>215</v>
      </c>
      <c r="E79" s="174"/>
      <c r="F79" s="316">
        <v>92670</v>
      </c>
      <c r="G79" s="317">
        <v>100710</v>
      </c>
      <c r="H79" s="316">
        <v>74660</v>
      </c>
      <c r="I79" s="317">
        <v>82700</v>
      </c>
      <c r="J79" s="318" t="s">
        <v>216</v>
      </c>
      <c r="K79" s="319">
        <v>900</v>
      </c>
      <c r="L79" s="320">
        <v>980</v>
      </c>
      <c r="M79" s="321" t="s">
        <v>217</v>
      </c>
      <c r="N79" s="319">
        <v>720</v>
      </c>
      <c r="O79" s="320">
        <v>800</v>
      </c>
      <c r="P79" s="321" t="s">
        <v>217</v>
      </c>
      <c r="Q79" s="318" t="s">
        <v>216</v>
      </c>
      <c r="R79" s="322">
        <v>8040</v>
      </c>
      <c r="S79" s="323">
        <v>80</v>
      </c>
      <c r="T79" s="1612"/>
      <c r="U79" s="359">
        <v>3210</v>
      </c>
      <c r="V79" s="340" t="s">
        <v>218</v>
      </c>
      <c r="W79" s="330">
        <v>30</v>
      </c>
      <c r="X79" s="345"/>
      <c r="Y79" s="131"/>
      <c r="Z79" s="366"/>
      <c r="AA79" s="1577"/>
      <c r="AB79" s="367"/>
      <c r="AC79" s="176"/>
      <c r="AD79" s="1613"/>
      <c r="AE79" s="179"/>
      <c r="AF79" s="1604" t="s">
        <v>218</v>
      </c>
      <c r="AG79" s="1537">
        <v>22860</v>
      </c>
      <c r="AH79" s="24"/>
      <c r="AI79" s="1511" t="s">
        <v>216</v>
      </c>
      <c r="AJ79" s="313">
        <v>150</v>
      </c>
      <c r="AK79" s="1605" t="s">
        <v>218</v>
      </c>
      <c r="AL79" s="1597">
        <v>5900</v>
      </c>
      <c r="AM79" s="1581">
        <v>6500</v>
      </c>
      <c r="AN79" s="1570" t="s">
        <v>216</v>
      </c>
      <c r="AO79" s="373" t="s">
        <v>220</v>
      </c>
      <c r="AP79" s="374">
        <v>10900</v>
      </c>
      <c r="AQ79" s="375">
        <v>12200</v>
      </c>
      <c r="AR79" s="1577" t="s">
        <v>216</v>
      </c>
      <c r="AS79" s="1584">
        <v>16080</v>
      </c>
      <c r="AT79" s="1577" t="s">
        <v>216</v>
      </c>
      <c r="AU79" s="1587">
        <v>160</v>
      </c>
      <c r="AV79" s="1570" t="s">
        <v>216</v>
      </c>
      <c r="AW79" s="1571">
        <v>4800</v>
      </c>
      <c r="AX79" s="1573"/>
      <c r="AY79" s="379"/>
      <c r="AZ79" s="1573" t="s">
        <v>221</v>
      </c>
      <c r="BA79" s="1574">
        <v>18170</v>
      </c>
      <c r="BB79" s="1577" t="s">
        <v>216</v>
      </c>
      <c r="BC79" s="1578">
        <v>180</v>
      </c>
      <c r="BD79" s="1562" t="s">
        <v>221</v>
      </c>
      <c r="BE79" s="1563" t="s">
        <v>588</v>
      </c>
      <c r="BF79" s="1565" t="s">
        <v>588</v>
      </c>
      <c r="BG79" s="1565" t="s">
        <v>588</v>
      </c>
      <c r="BH79" s="1567" t="s">
        <v>588</v>
      </c>
      <c r="BI79" s="176"/>
      <c r="BJ79" s="1569"/>
      <c r="BK79" s="13"/>
      <c r="BM79" s="3"/>
      <c r="BN79" s="104">
        <v>37</v>
      </c>
      <c r="BO79" s="104">
        <v>38</v>
      </c>
      <c r="BP79" s="1551">
        <v>2</v>
      </c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</row>
    <row r="80" spans="1:81" s="7" customFormat="1" ht="13.5" customHeight="1">
      <c r="A80" s="1610"/>
      <c r="B80" s="1591"/>
      <c r="C80" s="1593"/>
      <c r="D80" s="177" t="s">
        <v>222</v>
      </c>
      <c r="E80" s="174"/>
      <c r="F80" s="324">
        <v>100710</v>
      </c>
      <c r="G80" s="325">
        <v>165580</v>
      </c>
      <c r="H80" s="324">
        <v>82700</v>
      </c>
      <c r="I80" s="325">
        <v>147570</v>
      </c>
      <c r="J80" s="318" t="s">
        <v>216</v>
      </c>
      <c r="K80" s="326">
        <v>980</v>
      </c>
      <c r="L80" s="327">
        <v>1540</v>
      </c>
      <c r="M80" s="328" t="s">
        <v>217</v>
      </c>
      <c r="N80" s="326">
        <v>800</v>
      </c>
      <c r="O80" s="327">
        <v>1360</v>
      </c>
      <c r="P80" s="328" t="s">
        <v>217</v>
      </c>
      <c r="Q80" s="318" t="s">
        <v>216</v>
      </c>
      <c r="R80" s="329">
        <v>8040</v>
      </c>
      <c r="S80" s="330">
        <v>80</v>
      </c>
      <c r="T80" s="1612"/>
      <c r="U80" s="360"/>
      <c r="V80" s="357"/>
      <c r="W80" s="356"/>
      <c r="X80" s="346"/>
      <c r="Y80" s="131"/>
      <c r="Z80" s="366"/>
      <c r="AA80" s="1577"/>
      <c r="AB80" s="367"/>
      <c r="AC80" s="176"/>
      <c r="AD80" s="1613"/>
      <c r="AE80" s="179"/>
      <c r="AF80" s="1604"/>
      <c r="AG80" s="1538"/>
      <c r="AH80" s="36">
        <v>21090</v>
      </c>
      <c r="AI80" s="1511"/>
      <c r="AJ80" s="314"/>
      <c r="AK80" s="1605"/>
      <c r="AL80" s="1598" t="e">
        <v>#REF!</v>
      </c>
      <c r="AM80" s="1582" t="e">
        <v>#REF!</v>
      </c>
      <c r="AN80" s="1570"/>
      <c r="AO80" s="351" t="s">
        <v>223</v>
      </c>
      <c r="AP80" s="377">
        <v>6000</v>
      </c>
      <c r="AQ80" s="378">
        <v>6700</v>
      </c>
      <c r="AR80" s="1577"/>
      <c r="AS80" s="1585"/>
      <c r="AT80" s="1577"/>
      <c r="AU80" s="1588"/>
      <c r="AV80" s="1570"/>
      <c r="AW80" s="1572"/>
      <c r="AX80" s="1573"/>
      <c r="AY80" s="379"/>
      <c r="AZ80" s="1573"/>
      <c r="BA80" s="1575"/>
      <c r="BB80" s="1577"/>
      <c r="BC80" s="1579"/>
      <c r="BD80" s="1562"/>
      <c r="BE80" s="1564"/>
      <c r="BF80" s="1566"/>
      <c r="BG80" s="1566"/>
      <c r="BH80" s="1568"/>
      <c r="BI80" s="176"/>
      <c r="BJ80" s="1569"/>
      <c r="BK80" s="13"/>
      <c r="BL80" s="13"/>
      <c r="BM80" s="3"/>
      <c r="BN80" s="104">
        <v>37</v>
      </c>
      <c r="BO80" s="104">
        <v>38</v>
      </c>
      <c r="BP80" s="1551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</row>
    <row r="81" spans="1:81" s="7" customFormat="1" ht="13.5" customHeight="1">
      <c r="A81" s="1610"/>
      <c r="B81" s="1591"/>
      <c r="C81" s="1552" t="s">
        <v>224</v>
      </c>
      <c r="D81" s="177" t="s">
        <v>225</v>
      </c>
      <c r="E81" s="174"/>
      <c r="F81" s="324">
        <v>165580</v>
      </c>
      <c r="G81" s="325">
        <v>246020</v>
      </c>
      <c r="H81" s="324">
        <v>147570</v>
      </c>
      <c r="I81" s="325">
        <v>228010</v>
      </c>
      <c r="J81" s="318" t="s">
        <v>216</v>
      </c>
      <c r="K81" s="326">
        <v>1540</v>
      </c>
      <c r="L81" s="327">
        <v>2340</v>
      </c>
      <c r="M81" s="328" t="s">
        <v>217</v>
      </c>
      <c r="N81" s="326">
        <v>1360</v>
      </c>
      <c r="O81" s="327">
        <v>2160</v>
      </c>
      <c r="P81" s="328" t="s">
        <v>217</v>
      </c>
      <c r="Q81" s="331"/>
      <c r="R81" s="332"/>
      <c r="S81" s="333"/>
      <c r="T81" s="1612"/>
      <c r="U81" s="332"/>
      <c r="V81" s="332"/>
      <c r="W81" s="339"/>
      <c r="X81" s="339"/>
      <c r="Y81" s="131"/>
      <c r="Z81" s="368"/>
      <c r="AA81" s="1577"/>
      <c r="AB81" s="367"/>
      <c r="AC81" s="176"/>
      <c r="AD81" s="1613"/>
      <c r="AE81" s="179"/>
      <c r="AF81" s="1604" t="s">
        <v>218</v>
      </c>
      <c r="AG81" s="1543">
        <v>21090</v>
      </c>
      <c r="AH81" s="43"/>
      <c r="AI81" s="1511"/>
      <c r="AJ81" s="314">
        <v>0</v>
      </c>
      <c r="AK81" s="1605"/>
      <c r="AL81" s="1598" t="e">
        <v>#REF!</v>
      </c>
      <c r="AM81" s="1582" t="e">
        <v>#REF!</v>
      </c>
      <c r="AN81" s="1570"/>
      <c r="AO81" s="351" t="s">
        <v>226</v>
      </c>
      <c r="AP81" s="377">
        <v>5200</v>
      </c>
      <c r="AQ81" s="378">
        <v>5800</v>
      </c>
      <c r="AR81" s="1577"/>
      <c r="AS81" s="1585"/>
      <c r="AT81" s="1577"/>
      <c r="AU81" s="1588"/>
      <c r="AV81" s="380"/>
      <c r="AW81" s="381"/>
      <c r="AX81" s="1573"/>
      <c r="AY81" s="379"/>
      <c r="AZ81" s="1573"/>
      <c r="BA81" s="1575"/>
      <c r="BB81" s="1577"/>
      <c r="BC81" s="1579"/>
      <c r="BD81" s="1562"/>
      <c r="BE81" s="1554">
        <v>0.01</v>
      </c>
      <c r="BF81" s="1556">
        <v>0.03</v>
      </c>
      <c r="BG81" s="1556">
        <v>0.04</v>
      </c>
      <c r="BH81" s="1558">
        <v>0.05</v>
      </c>
      <c r="BI81" s="176"/>
      <c r="BJ81" s="1560"/>
      <c r="BK81" s="13"/>
      <c r="BM81" s="3"/>
      <c r="BN81" s="104">
        <v>37</v>
      </c>
      <c r="BO81" s="104">
        <v>38</v>
      </c>
      <c r="BP81" s="1551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</row>
    <row r="82" spans="1:81" s="7" customFormat="1" ht="13.5" customHeight="1">
      <c r="A82" s="1610"/>
      <c r="B82" s="1591"/>
      <c r="C82" s="1553"/>
      <c r="D82" s="181" t="s">
        <v>53</v>
      </c>
      <c r="E82" s="174"/>
      <c r="F82" s="334">
        <v>246020</v>
      </c>
      <c r="G82" s="335"/>
      <c r="H82" s="334">
        <v>228010</v>
      </c>
      <c r="I82" s="335"/>
      <c r="J82" s="318" t="s">
        <v>216</v>
      </c>
      <c r="K82" s="329">
        <v>2340</v>
      </c>
      <c r="L82" s="336"/>
      <c r="M82" s="337" t="s">
        <v>217</v>
      </c>
      <c r="N82" s="329">
        <v>2160</v>
      </c>
      <c r="O82" s="336"/>
      <c r="P82" s="337" t="s">
        <v>217</v>
      </c>
      <c r="Q82" s="331"/>
      <c r="R82" s="332"/>
      <c r="S82" s="338"/>
      <c r="T82" s="1612"/>
      <c r="U82" s="332"/>
      <c r="V82" s="332"/>
      <c r="W82" s="339"/>
      <c r="X82" s="339"/>
      <c r="Y82" s="131"/>
      <c r="Z82" s="368"/>
      <c r="AA82" s="1577"/>
      <c r="AB82" s="367"/>
      <c r="AC82" s="176"/>
      <c r="AD82" s="1613"/>
      <c r="AE82" s="179"/>
      <c r="AF82" s="1604"/>
      <c r="AG82" s="1544"/>
      <c r="AH82" s="50"/>
      <c r="AI82" s="1511"/>
      <c r="AJ82" s="315"/>
      <c r="AK82" s="1605"/>
      <c r="AL82" s="1599" t="e">
        <v>#REF!</v>
      </c>
      <c r="AM82" s="1583" t="e">
        <v>#REF!</v>
      </c>
      <c r="AN82" s="1570"/>
      <c r="AO82" s="382" t="s">
        <v>227</v>
      </c>
      <c r="AP82" s="383">
        <v>4700</v>
      </c>
      <c r="AQ82" s="384">
        <v>5200</v>
      </c>
      <c r="AR82" s="1577"/>
      <c r="AS82" s="1586"/>
      <c r="AT82" s="1577"/>
      <c r="AU82" s="1589"/>
      <c r="AV82" s="380"/>
      <c r="AW82" s="381"/>
      <c r="AX82" s="1573"/>
      <c r="AY82" s="379"/>
      <c r="AZ82" s="1573"/>
      <c r="BA82" s="1576"/>
      <c r="BB82" s="1577"/>
      <c r="BC82" s="1580"/>
      <c r="BD82" s="1562"/>
      <c r="BE82" s="1555"/>
      <c r="BF82" s="1557"/>
      <c r="BG82" s="1557"/>
      <c r="BH82" s="1559"/>
      <c r="BI82" s="176"/>
      <c r="BJ82" s="1560"/>
      <c r="BK82" s="13"/>
      <c r="BL82" s="13"/>
      <c r="BM82" s="3"/>
      <c r="BN82" s="104">
        <v>37</v>
      </c>
      <c r="BO82" s="104">
        <v>38</v>
      </c>
      <c r="BP82" s="1551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</row>
    <row r="83" spans="1:81" s="54" customFormat="1" ht="13.5" customHeight="1">
      <c r="A83" s="1610"/>
      <c r="B83" s="1614" t="s">
        <v>230</v>
      </c>
      <c r="C83" s="1592" t="s">
        <v>214</v>
      </c>
      <c r="D83" s="173" t="s">
        <v>215</v>
      </c>
      <c r="E83" s="174"/>
      <c r="F83" s="316">
        <v>75080</v>
      </c>
      <c r="G83" s="317">
        <v>83120</v>
      </c>
      <c r="H83" s="316">
        <v>61570</v>
      </c>
      <c r="I83" s="317">
        <v>69610</v>
      </c>
      <c r="J83" s="318" t="s">
        <v>216</v>
      </c>
      <c r="K83" s="319">
        <v>730</v>
      </c>
      <c r="L83" s="320">
        <v>810</v>
      </c>
      <c r="M83" s="321" t="s">
        <v>217</v>
      </c>
      <c r="N83" s="319">
        <v>590</v>
      </c>
      <c r="O83" s="320">
        <v>670</v>
      </c>
      <c r="P83" s="321" t="s">
        <v>217</v>
      </c>
      <c r="Q83" s="318" t="s">
        <v>216</v>
      </c>
      <c r="R83" s="322">
        <v>8040</v>
      </c>
      <c r="S83" s="323">
        <v>80</v>
      </c>
      <c r="T83" s="1612"/>
      <c r="U83" s="363">
        <v>3210</v>
      </c>
      <c r="V83" s="340" t="s">
        <v>218</v>
      </c>
      <c r="W83" s="362">
        <v>30</v>
      </c>
      <c r="X83" s="345"/>
      <c r="Y83" s="131"/>
      <c r="Z83" s="368"/>
      <c r="AA83" s="1577"/>
      <c r="AB83" s="367"/>
      <c r="AC83" s="176"/>
      <c r="AD83" s="1613"/>
      <c r="AE83" s="179"/>
      <c r="AF83" s="1604" t="s">
        <v>218</v>
      </c>
      <c r="AG83" s="1537">
        <v>18910</v>
      </c>
      <c r="AH83" s="24"/>
      <c r="AI83" s="1511" t="s">
        <v>216</v>
      </c>
      <c r="AJ83" s="313">
        <v>110</v>
      </c>
      <c r="AK83" s="1605" t="s">
        <v>218</v>
      </c>
      <c r="AL83" s="1597">
        <v>5200</v>
      </c>
      <c r="AM83" s="1581">
        <v>5700</v>
      </c>
      <c r="AN83" s="1570" t="s">
        <v>216</v>
      </c>
      <c r="AO83" s="373" t="s">
        <v>220</v>
      </c>
      <c r="AP83" s="374">
        <v>9800</v>
      </c>
      <c r="AQ83" s="375">
        <v>10900</v>
      </c>
      <c r="AR83" s="1577" t="s">
        <v>216</v>
      </c>
      <c r="AS83" s="1584">
        <v>12060</v>
      </c>
      <c r="AT83" s="1577" t="s">
        <v>216</v>
      </c>
      <c r="AU83" s="1587">
        <v>120</v>
      </c>
      <c r="AV83" s="1570" t="s">
        <v>216</v>
      </c>
      <c r="AW83" s="1571">
        <v>4800</v>
      </c>
      <c r="AX83" s="1573"/>
      <c r="AY83" s="379"/>
      <c r="AZ83" s="1573" t="s">
        <v>221</v>
      </c>
      <c r="BA83" s="1574">
        <v>13630</v>
      </c>
      <c r="BB83" s="1577" t="s">
        <v>216</v>
      </c>
      <c r="BC83" s="1578">
        <v>130</v>
      </c>
      <c r="BD83" s="1562" t="s">
        <v>221</v>
      </c>
      <c r="BE83" s="1563" t="s">
        <v>588</v>
      </c>
      <c r="BF83" s="1565" t="s">
        <v>588</v>
      </c>
      <c r="BG83" s="1565" t="s">
        <v>588</v>
      </c>
      <c r="BH83" s="1567" t="s">
        <v>588</v>
      </c>
      <c r="BI83" s="176"/>
      <c r="BJ83" s="1569"/>
      <c r="BK83" s="13"/>
      <c r="BM83" s="107"/>
      <c r="BN83" s="104">
        <v>39</v>
      </c>
      <c r="BO83" s="104">
        <v>40</v>
      </c>
      <c r="BP83" s="1551">
        <v>3</v>
      </c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</row>
    <row r="84" spans="1:81" s="54" customFormat="1" ht="13.5" customHeight="1">
      <c r="A84" s="1610"/>
      <c r="B84" s="1615"/>
      <c r="C84" s="1593"/>
      <c r="D84" s="177" t="s">
        <v>222</v>
      </c>
      <c r="E84" s="174"/>
      <c r="F84" s="324">
        <v>83120</v>
      </c>
      <c r="G84" s="325">
        <v>147990</v>
      </c>
      <c r="H84" s="324">
        <v>69610</v>
      </c>
      <c r="I84" s="325">
        <v>134480</v>
      </c>
      <c r="J84" s="318" t="s">
        <v>216</v>
      </c>
      <c r="K84" s="326">
        <v>810</v>
      </c>
      <c r="L84" s="327">
        <v>1360</v>
      </c>
      <c r="M84" s="328" t="s">
        <v>217</v>
      </c>
      <c r="N84" s="326">
        <v>670</v>
      </c>
      <c r="O84" s="327">
        <v>1220</v>
      </c>
      <c r="P84" s="328" t="s">
        <v>217</v>
      </c>
      <c r="Q84" s="318" t="s">
        <v>216</v>
      </c>
      <c r="R84" s="329">
        <v>8040</v>
      </c>
      <c r="S84" s="330">
        <v>80</v>
      </c>
      <c r="T84" s="1612"/>
      <c r="U84" s="360"/>
      <c r="V84" s="357"/>
      <c r="W84" s="356"/>
      <c r="X84" s="346"/>
      <c r="Y84" s="131"/>
      <c r="Z84" s="368"/>
      <c r="AA84" s="1577"/>
      <c r="AB84" s="367"/>
      <c r="AC84" s="176"/>
      <c r="AD84" s="1613"/>
      <c r="AE84" s="179"/>
      <c r="AF84" s="1604"/>
      <c r="AG84" s="1538"/>
      <c r="AH84" s="36">
        <v>17140</v>
      </c>
      <c r="AI84" s="1511"/>
      <c r="AJ84" s="314"/>
      <c r="AK84" s="1605"/>
      <c r="AL84" s="1598" t="e">
        <v>#REF!</v>
      </c>
      <c r="AM84" s="1582" t="e">
        <v>#REF!</v>
      </c>
      <c r="AN84" s="1570"/>
      <c r="AO84" s="351" t="s">
        <v>223</v>
      </c>
      <c r="AP84" s="377">
        <v>5400</v>
      </c>
      <c r="AQ84" s="378">
        <v>6000</v>
      </c>
      <c r="AR84" s="1577"/>
      <c r="AS84" s="1585"/>
      <c r="AT84" s="1577"/>
      <c r="AU84" s="1588"/>
      <c r="AV84" s="1570"/>
      <c r="AW84" s="1572"/>
      <c r="AX84" s="1573"/>
      <c r="AY84" s="379"/>
      <c r="AZ84" s="1573"/>
      <c r="BA84" s="1575"/>
      <c r="BB84" s="1577"/>
      <c r="BC84" s="1579"/>
      <c r="BD84" s="1562"/>
      <c r="BE84" s="1564"/>
      <c r="BF84" s="1566"/>
      <c r="BG84" s="1566"/>
      <c r="BH84" s="1568"/>
      <c r="BI84" s="176"/>
      <c r="BJ84" s="1569"/>
      <c r="BK84" s="13"/>
      <c r="BL84" s="13"/>
      <c r="BM84" s="107"/>
      <c r="BN84" s="104">
        <v>39</v>
      </c>
      <c r="BO84" s="104">
        <v>40</v>
      </c>
      <c r="BP84" s="1551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</row>
    <row r="85" spans="1:81" s="54" customFormat="1" ht="13.5" customHeight="1">
      <c r="A85" s="1610"/>
      <c r="B85" s="1615"/>
      <c r="C85" s="1552" t="s">
        <v>224</v>
      </c>
      <c r="D85" s="177" t="s">
        <v>225</v>
      </c>
      <c r="E85" s="174"/>
      <c r="F85" s="324">
        <v>147990</v>
      </c>
      <c r="G85" s="325">
        <v>228430</v>
      </c>
      <c r="H85" s="324">
        <v>134480</v>
      </c>
      <c r="I85" s="325">
        <v>214920</v>
      </c>
      <c r="J85" s="318" t="s">
        <v>216</v>
      </c>
      <c r="K85" s="326">
        <v>1360</v>
      </c>
      <c r="L85" s="327">
        <v>2160</v>
      </c>
      <c r="M85" s="328" t="s">
        <v>217</v>
      </c>
      <c r="N85" s="326">
        <v>1220</v>
      </c>
      <c r="O85" s="327">
        <v>2020</v>
      </c>
      <c r="P85" s="328" t="s">
        <v>217</v>
      </c>
      <c r="Q85" s="331"/>
      <c r="R85" s="332"/>
      <c r="S85" s="333"/>
      <c r="T85" s="1612"/>
      <c r="U85" s="332"/>
      <c r="V85" s="332"/>
      <c r="W85" s="339"/>
      <c r="X85" s="339"/>
      <c r="Y85" s="131"/>
      <c r="Z85" s="368"/>
      <c r="AA85" s="1577"/>
      <c r="AB85" s="367"/>
      <c r="AC85" s="176"/>
      <c r="AD85" s="1613"/>
      <c r="AE85" s="179"/>
      <c r="AF85" s="1604" t="s">
        <v>218</v>
      </c>
      <c r="AG85" s="1543">
        <v>17140</v>
      </c>
      <c r="AH85" s="43"/>
      <c r="AI85" s="1511"/>
      <c r="AJ85" s="314">
        <v>0</v>
      </c>
      <c r="AK85" s="1605"/>
      <c r="AL85" s="1598" t="e">
        <v>#REF!</v>
      </c>
      <c r="AM85" s="1582" t="e">
        <v>#REF!</v>
      </c>
      <c r="AN85" s="1570"/>
      <c r="AO85" s="351" t="s">
        <v>226</v>
      </c>
      <c r="AP85" s="377">
        <v>4700</v>
      </c>
      <c r="AQ85" s="378">
        <v>5200</v>
      </c>
      <c r="AR85" s="1577"/>
      <c r="AS85" s="1585"/>
      <c r="AT85" s="1577"/>
      <c r="AU85" s="1588"/>
      <c r="AV85" s="380"/>
      <c r="AW85" s="381"/>
      <c r="AX85" s="1573"/>
      <c r="AY85" s="379"/>
      <c r="AZ85" s="1573"/>
      <c r="BA85" s="1575"/>
      <c r="BB85" s="1577"/>
      <c r="BC85" s="1579"/>
      <c r="BD85" s="1562"/>
      <c r="BE85" s="1554">
        <v>0.01</v>
      </c>
      <c r="BF85" s="1556">
        <v>0.03</v>
      </c>
      <c r="BG85" s="1556">
        <v>0.04</v>
      </c>
      <c r="BH85" s="1558">
        <v>0.05</v>
      </c>
      <c r="BI85" s="176"/>
      <c r="BJ85" s="1560"/>
      <c r="BK85" s="13"/>
      <c r="BM85" s="107"/>
      <c r="BN85" s="104">
        <v>39</v>
      </c>
      <c r="BO85" s="104">
        <v>40</v>
      </c>
      <c r="BP85" s="1551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</row>
    <row r="86" spans="1:81" s="54" customFormat="1" ht="13.5" customHeight="1">
      <c r="A86" s="1610"/>
      <c r="B86" s="1615"/>
      <c r="C86" s="1553"/>
      <c r="D86" s="181" t="s">
        <v>53</v>
      </c>
      <c r="E86" s="174"/>
      <c r="F86" s="334">
        <v>228430</v>
      </c>
      <c r="G86" s="335"/>
      <c r="H86" s="334">
        <v>214920</v>
      </c>
      <c r="I86" s="335"/>
      <c r="J86" s="318" t="s">
        <v>216</v>
      </c>
      <c r="K86" s="329">
        <v>2160</v>
      </c>
      <c r="L86" s="336"/>
      <c r="M86" s="337" t="s">
        <v>217</v>
      </c>
      <c r="N86" s="329">
        <v>2020</v>
      </c>
      <c r="O86" s="336"/>
      <c r="P86" s="337" t="s">
        <v>217</v>
      </c>
      <c r="Q86" s="331"/>
      <c r="R86" s="332"/>
      <c r="S86" s="338"/>
      <c r="T86" s="1612"/>
      <c r="U86" s="332"/>
      <c r="V86" s="332"/>
      <c r="W86" s="338"/>
      <c r="X86" s="339"/>
      <c r="Y86" s="131"/>
      <c r="Z86" s="368"/>
      <c r="AA86" s="1577"/>
      <c r="AB86" s="367"/>
      <c r="AC86" s="176"/>
      <c r="AD86" s="1613"/>
      <c r="AE86" s="179"/>
      <c r="AF86" s="1604"/>
      <c r="AG86" s="1544"/>
      <c r="AH86" s="50"/>
      <c r="AI86" s="1511"/>
      <c r="AJ86" s="315"/>
      <c r="AK86" s="1605"/>
      <c r="AL86" s="1599" t="e">
        <v>#REF!</v>
      </c>
      <c r="AM86" s="1583" t="e">
        <v>#REF!</v>
      </c>
      <c r="AN86" s="1570"/>
      <c r="AO86" s="382" t="s">
        <v>227</v>
      </c>
      <c r="AP86" s="383">
        <v>4200</v>
      </c>
      <c r="AQ86" s="384">
        <v>4600</v>
      </c>
      <c r="AR86" s="1577"/>
      <c r="AS86" s="1586"/>
      <c r="AT86" s="1577"/>
      <c r="AU86" s="1589"/>
      <c r="AV86" s="380"/>
      <c r="AW86" s="381"/>
      <c r="AX86" s="1573"/>
      <c r="AY86" s="379"/>
      <c r="AZ86" s="1573"/>
      <c r="BA86" s="1576"/>
      <c r="BB86" s="1577"/>
      <c r="BC86" s="1580"/>
      <c r="BD86" s="1562"/>
      <c r="BE86" s="1555"/>
      <c r="BF86" s="1557"/>
      <c r="BG86" s="1557"/>
      <c r="BH86" s="1559"/>
      <c r="BI86" s="176"/>
      <c r="BJ86" s="1560"/>
      <c r="BK86" s="13"/>
      <c r="BL86" s="13"/>
      <c r="BM86" s="107"/>
      <c r="BN86" s="104">
        <v>39</v>
      </c>
      <c r="BO86" s="104">
        <v>40</v>
      </c>
      <c r="BP86" s="1551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</row>
    <row r="87" spans="1:81" s="54" customFormat="1" ht="13.5" customHeight="1">
      <c r="A87" s="1610"/>
      <c r="B87" s="1600" t="s">
        <v>231</v>
      </c>
      <c r="C87" s="1592" t="s">
        <v>214</v>
      </c>
      <c r="D87" s="173" t="s">
        <v>215</v>
      </c>
      <c r="E87" s="174"/>
      <c r="F87" s="316">
        <v>70490</v>
      </c>
      <c r="G87" s="317">
        <v>78530</v>
      </c>
      <c r="H87" s="316">
        <v>59680</v>
      </c>
      <c r="I87" s="317">
        <v>67720</v>
      </c>
      <c r="J87" s="318" t="s">
        <v>216</v>
      </c>
      <c r="K87" s="319">
        <v>680</v>
      </c>
      <c r="L87" s="320">
        <v>760</v>
      </c>
      <c r="M87" s="321" t="s">
        <v>217</v>
      </c>
      <c r="N87" s="319">
        <v>570</v>
      </c>
      <c r="O87" s="320">
        <v>650</v>
      </c>
      <c r="P87" s="321" t="s">
        <v>217</v>
      </c>
      <c r="Q87" s="318" t="s">
        <v>216</v>
      </c>
      <c r="R87" s="322">
        <v>8040</v>
      </c>
      <c r="S87" s="323">
        <v>80</v>
      </c>
      <c r="T87" s="1612"/>
      <c r="U87" s="361">
        <v>3210</v>
      </c>
      <c r="V87" s="340" t="s">
        <v>218</v>
      </c>
      <c r="W87" s="330">
        <v>30</v>
      </c>
      <c r="X87" s="345"/>
      <c r="Y87" s="131"/>
      <c r="Z87" s="1606" t="s">
        <v>232</v>
      </c>
      <c r="AA87" s="1577"/>
      <c r="AB87" s="1607" t="s">
        <v>232</v>
      </c>
      <c r="AC87" s="134"/>
      <c r="AD87" s="1613"/>
      <c r="AE87" s="138"/>
      <c r="AF87" s="1604" t="s">
        <v>218</v>
      </c>
      <c r="AG87" s="1537">
        <v>16540</v>
      </c>
      <c r="AH87" s="24"/>
      <c r="AI87" s="1511" t="s">
        <v>216</v>
      </c>
      <c r="AJ87" s="313">
        <v>90</v>
      </c>
      <c r="AK87" s="1605" t="s">
        <v>218</v>
      </c>
      <c r="AL87" s="1597">
        <v>4700</v>
      </c>
      <c r="AM87" s="1581">
        <v>5200</v>
      </c>
      <c r="AN87" s="1570" t="s">
        <v>216</v>
      </c>
      <c r="AO87" s="373" t="s">
        <v>220</v>
      </c>
      <c r="AP87" s="374">
        <v>8800</v>
      </c>
      <c r="AQ87" s="375">
        <v>9800</v>
      </c>
      <c r="AR87" s="1577" t="s">
        <v>216</v>
      </c>
      <c r="AS87" s="1584">
        <v>9650</v>
      </c>
      <c r="AT87" s="1577" t="s">
        <v>216</v>
      </c>
      <c r="AU87" s="1587">
        <v>90</v>
      </c>
      <c r="AV87" s="1570" t="s">
        <v>216</v>
      </c>
      <c r="AW87" s="1571">
        <v>4800</v>
      </c>
      <c r="AX87" s="1573"/>
      <c r="AY87" s="379"/>
      <c r="AZ87" s="1573" t="s">
        <v>221</v>
      </c>
      <c r="BA87" s="1574">
        <v>10900</v>
      </c>
      <c r="BB87" s="1577" t="s">
        <v>216</v>
      </c>
      <c r="BC87" s="1578">
        <v>100</v>
      </c>
      <c r="BD87" s="1562" t="s">
        <v>221</v>
      </c>
      <c r="BE87" s="1563" t="s">
        <v>588</v>
      </c>
      <c r="BF87" s="1565" t="s">
        <v>588</v>
      </c>
      <c r="BG87" s="1565" t="s">
        <v>588</v>
      </c>
      <c r="BH87" s="1567" t="s">
        <v>588</v>
      </c>
      <c r="BI87" s="176"/>
      <c r="BJ87" s="1569"/>
      <c r="BK87" s="13"/>
      <c r="BM87" s="107"/>
      <c r="BN87" s="104">
        <v>41</v>
      </c>
      <c r="BO87" s="104">
        <v>42</v>
      </c>
      <c r="BP87" s="1551">
        <v>4</v>
      </c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</row>
    <row r="88" spans="1:81" s="54" customFormat="1" ht="13.5" customHeight="1">
      <c r="A88" s="1610"/>
      <c r="B88" s="1591"/>
      <c r="C88" s="1593"/>
      <c r="D88" s="177" t="s">
        <v>222</v>
      </c>
      <c r="E88" s="174"/>
      <c r="F88" s="324">
        <v>78530</v>
      </c>
      <c r="G88" s="325">
        <v>143400</v>
      </c>
      <c r="H88" s="324">
        <v>67720</v>
      </c>
      <c r="I88" s="325">
        <v>132590</v>
      </c>
      <c r="J88" s="318" t="s">
        <v>216</v>
      </c>
      <c r="K88" s="326">
        <v>760</v>
      </c>
      <c r="L88" s="327">
        <v>1310</v>
      </c>
      <c r="M88" s="328" t="s">
        <v>217</v>
      </c>
      <c r="N88" s="326">
        <v>650</v>
      </c>
      <c r="O88" s="327">
        <v>1210</v>
      </c>
      <c r="P88" s="328" t="s">
        <v>217</v>
      </c>
      <c r="Q88" s="318" t="s">
        <v>216</v>
      </c>
      <c r="R88" s="329">
        <v>8040</v>
      </c>
      <c r="S88" s="330">
        <v>80</v>
      </c>
      <c r="T88" s="1612"/>
      <c r="U88" s="360"/>
      <c r="V88" s="357"/>
      <c r="W88" s="356"/>
      <c r="X88" s="346"/>
      <c r="Y88" s="131"/>
      <c r="Z88" s="1606"/>
      <c r="AA88" s="1577"/>
      <c r="AB88" s="1607"/>
      <c r="AC88" s="134"/>
      <c r="AD88" s="1613"/>
      <c r="AE88" s="138"/>
      <c r="AF88" s="1604"/>
      <c r="AG88" s="1538"/>
      <c r="AH88" s="36">
        <v>14770</v>
      </c>
      <c r="AI88" s="1511"/>
      <c r="AJ88" s="314"/>
      <c r="AK88" s="1605"/>
      <c r="AL88" s="1598" t="e">
        <v>#REF!</v>
      </c>
      <c r="AM88" s="1582" t="e">
        <v>#REF!</v>
      </c>
      <c r="AN88" s="1570"/>
      <c r="AO88" s="351" t="s">
        <v>223</v>
      </c>
      <c r="AP88" s="377">
        <v>4800</v>
      </c>
      <c r="AQ88" s="378">
        <v>5400</v>
      </c>
      <c r="AR88" s="1577"/>
      <c r="AS88" s="1585"/>
      <c r="AT88" s="1577"/>
      <c r="AU88" s="1588"/>
      <c r="AV88" s="1570"/>
      <c r="AW88" s="1572"/>
      <c r="AX88" s="1573"/>
      <c r="AY88" s="379"/>
      <c r="AZ88" s="1573"/>
      <c r="BA88" s="1575"/>
      <c r="BB88" s="1577"/>
      <c r="BC88" s="1579"/>
      <c r="BD88" s="1562"/>
      <c r="BE88" s="1564"/>
      <c r="BF88" s="1566"/>
      <c r="BG88" s="1566"/>
      <c r="BH88" s="1568"/>
      <c r="BI88" s="176"/>
      <c r="BJ88" s="1569"/>
      <c r="BK88" s="13"/>
      <c r="BL88" s="13"/>
      <c r="BM88" s="107"/>
      <c r="BN88" s="104">
        <v>41</v>
      </c>
      <c r="BO88" s="104">
        <v>42</v>
      </c>
      <c r="BP88" s="1551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</row>
    <row r="89" spans="1:81" s="54" customFormat="1" ht="13.5" customHeight="1">
      <c r="A89" s="1610"/>
      <c r="B89" s="1591"/>
      <c r="C89" s="1552" t="s">
        <v>224</v>
      </c>
      <c r="D89" s="177" t="s">
        <v>225</v>
      </c>
      <c r="E89" s="174"/>
      <c r="F89" s="324">
        <v>143400</v>
      </c>
      <c r="G89" s="325">
        <v>223840</v>
      </c>
      <c r="H89" s="324">
        <v>132590</v>
      </c>
      <c r="I89" s="325">
        <v>213030</v>
      </c>
      <c r="J89" s="318" t="s">
        <v>216</v>
      </c>
      <c r="K89" s="326">
        <v>1310</v>
      </c>
      <c r="L89" s="327">
        <v>2110</v>
      </c>
      <c r="M89" s="328" t="s">
        <v>217</v>
      </c>
      <c r="N89" s="326">
        <v>1210</v>
      </c>
      <c r="O89" s="327">
        <v>2010</v>
      </c>
      <c r="P89" s="328" t="s">
        <v>217</v>
      </c>
      <c r="Q89" s="331"/>
      <c r="R89" s="332"/>
      <c r="S89" s="333"/>
      <c r="T89" s="1612"/>
      <c r="U89" s="332"/>
      <c r="V89" s="332"/>
      <c r="W89" s="339"/>
      <c r="X89" s="339"/>
      <c r="Y89" s="131"/>
      <c r="Z89" s="1606"/>
      <c r="AA89" s="1577"/>
      <c r="AB89" s="1607"/>
      <c r="AC89" s="134"/>
      <c r="AD89" s="1613"/>
      <c r="AE89" s="138"/>
      <c r="AF89" s="1604" t="s">
        <v>218</v>
      </c>
      <c r="AG89" s="1543">
        <v>14770</v>
      </c>
      <c r="AH89" s="43"/>
      <c r="AI89" s="1511"/>
      <c r="AJ89" s="314">
        <v>0</v>
      </c>
      <c r="AK89" s="1605"/>
      <c r="AL89" s="1598" t="e">
        <v>#REF!</v>
      </c>
      <c r="AM89" s="1582" t="e">
        <v>#REF!</v>
      </c>
      <c r="AN89" s="1570"/>
      <c r="AO89" s="351" t="s">
        <v>226</v>
      </c>
      <c r="AP89" s="377">
        <v>4200</v>
      </c>
      <c r="AQ89" s="378">
        <v>4700</v>
      </c>
      <c r="AR89" s="1577"/>
      <c r="AS89" s="1585"/>
      <c r="AT89" s="1577"/>
      <c r="AU89" s="1588"/>
      <c r="AV89" s="380"/>
      <c r="AW89" s="381"/>
      <c r="AX89" s="1573"/>
      <c r="AY89" s="379"/>
      <c r="AZ89" s="1573"/>
      <c r="BA89" s="1575"/>
      <c r="BB89" s="1577"/>
      <c r="BC89" s="1579"/>
      <c r="BD89" s="1562"/>
      <c r="BE89" s="1554">
        <v>0.01</v>
      </c>
      <c r="BF89" s="1556">
        <v>0.03</v>
      </c>
      <c r="BG89" s="1556">
        <v>0.04</v>
      </c>
      <c r="BH89" s="1558">
        <v>0.06</v>
      </c>
      <c r="BI89" s="176"/>
      <c r="BJ89" s="1560"/>
      <c r="BK89" s="13"/>
      <c r="BM89" s="107"/>
      <c r="BN89" s="104">
        <v>41</v>
      </c>
      <c r="BO89" s="104">
        <v>42</v>
      </c>
      <c r="BP89" s="1551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</row>
    <row r="90" spans="1:81" s="54" customFormat="1" ht="13.5" customHeight="1">
      <c r="A90" s="1610"/>
      <c r="B90" s="1591"/>
      <c r="C90" s="1553"/>
      <c r="D90" s="181" t="s">
        <v>53</v>
      </c>
      <c r="E90" s="174"/>
      <c r="F90" s="334">
        <v>223840</v>
      </c>
      <c r="G90" s="335"/>
      <c r="H90" s="334">
        <v>213030</v>
      </c>
      <c r="I90" s="335"/>
      <c r="J90" s="318" t="s">
        <v>216</v>
      </c>
      <c r="K90" s="329">
        <v>2110</v>
      </c>
      <c r="L90" s="336"/>
      <c r="M90" s="337" t="s">
        <v>217</v>
      </c>
      <c r="N90" s="329">
        <v>2010</v>
      </c>
      <c r="O90" s="336"/>
      <c r="P90" s="337" t="s">
        <v>217</v>
      </c>
      <c r="Q90" s="331"/>
      <c r="R90" s="332"/>
      <c r="S90" s="338"/>
      <c r="T90" s="1612"/>
      <c r="U90" s="332"/>
      <c r="V90" s="332"/>
      <c r="W90" s="339"/>
      <c r="X90" s="339"/>
      <c r="Y90" s="131"/>
      <c r="Z90" s="366" t="s">
        <v>233</v>
      </c>
      <c r="AA90" s="1577"/>
      <c r="AB90" s="367" t="s">
        <v>233</v>
      </c>
      <c r="AC90" s="146"/>
      <c r="AD90" s="1613"/>
      <c r="AE90" s="178"/>
      <c r="AF90" s="1604"/>
      <c r="AG90" s="1544"/>
      <c r="AH90" s="50"/>
      <c r="AI90" s="1511"/>
      <c r="AJ90" s="315"/>
      <c r="AK90" s="1605"/>
      <c r="AL90" s="1599" t="e">
        <v>#REF!</v>
      </c>
      <c r="AM90" s="1583" t="e">
        <v>#REF!</v>
      </c>
      <c r="AN90" s="1570"/>
      <c r="AO90" s="382" t="s">
        <v>227</v>
      </c>
      <c r="AP90" s="383">
        <v>3800</v>
      </c>
      <c r="AQ90" s="384">
        <v>4200</v>
      </c>
      <c r="AR90" s="1577"/>
      <c r="AS90" s="1586"/>
      <c r="AT90" s="1577"/>
      <c r="AU90" s="1589"/>
      <c r="AV90" s="380"/>
      <c r="AW90" s="381"/>
      <c r="AX90" s="1573"/>
      <c r="AY90" s="379"/>
      <c r="AZ90" s="1573"/>
      <c r="BA90" s="1576"/>
      <c r="BB90" s="1577"/>
      <c r="BC90" s="1580"/>
      <c r="BD90" s="1562"/>
      <c r="BE90" s="1555"/>
      <c r="BF90" s="1557"/>
      <c r="BG90" s="1557"/>
      <c r="BH90" s="1559"/>
      <c r="BI90" s="176"/>
      <c r="BJ90" s="1560"/>
      <c r="BK90" s="13"/>
      <c r="BL90" s="13"/>
      <c r="BM90" s="107"/>
      <c r="BN90" s="104">
        <v>41</v>
      </c>
      <c r="BO90" s="104">
        <v>42</v>
      </c>
      <c r="BP90" s="1551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</row>
    <row r="91" spans="1:81" s="54" customFormat="1" ht="13.5" customHeight="1">
      <c r="A91" s="1610"/>
      <c r="B91" s="1600" t="s">
        <v>234</v>
      </c>
      <c r="C91" s="1592" t="s">
        <v>214</v>
      </c>
      <c r="D91" s="173" t="s">
        <v>215</v>
      </c>
      <c r="E91" s="174"/>
      <c r="F91" s="316">
        <v>61770</v>
      </c>
      <c r="G91" s="317">
        <v>69810</v>
      </c>
      <c r="H91" s="316">
        <v>52760</v>
      </c>
      <c r="I91" s="317">
        <v>60800</v>
      </c>
      <c r="J91" s="318" t="s">
        <v>216</v>
      </c>
      <c r="K91" s="319">
        <v>590</v>
      </c>
      <c r="L91" s="320">
        <v>670</v>
      </c>
      <c r="M91" s="321" t="s">
        <v>217</v>
      </c>
      <c r="N91" s="319">
        <v>500</v>
      </c>
      <c r="O91" s="320">
        <v>580</v>
      </c>
      <c r="P91" s="321" t="s">
        <v>217</v>
      </c>
      <c r="Q91" s="318" t="s">
        <v>216</v>
      </c>
      <c r="R91" s="322">
        <v>8040</v>
      </c>
      <c r="S91" s="323">
        <v>80</v>
      </c>
      <c r="T91" s="1612"/>
      <c r="U91" s="363">
        <v>3210</v>
      </c>
      <c r="V91" s="340" t="s">
        <v>218</v>
      </c>
      <c r="W91" s="362">
        <v>30</v>
      </c>
      <c r="X91" s="345"/>
      <c r="Y91" s="131"/>
      <c r="Z91" s="366">
        <v>273500</v>
      </c>
      <c r="AA91" s="1577"/>
      <c r="AB91" s="367">
        <v>2730</v>
      </c>
      <c r="AC91" s="176"/>
      <c r="AD91" s="1613"/>
      <c r="AE91" s="179"/>
      <c r="AF91" s="1604" t="s">
        <v>218</v>
      </c>
      <c r="AG91" s="1537">
        <v>14960</v>
      </c>
      <c r="AH91" s="24"/>
      <c r="AI91" s="1511" t="s">
        <v>216</v>
      </c>
      <c r="AJ91" s="313">
        <v>70</v>
      </c>
      <c r="AK91" s="1605" t="s">
        <v>218</v>
      </c>
      <c r="AL91" s="1597">
        <v>3900</v>
      </c>
      <c r="AM91" s="1581">
        <v>4300</v>
      </c>
      <c r="AN91" s="1570" t="s">
        <v>216</v>
      </c>
      <c r="AO91" s="373" t="s">
        <v>220</v>
      </c>
      <c r="AP91" s="374">
        <v>7200</v>
      </c>
      <c r="AQ91" s="375">
        <v>8100</v>
      </c>
      <c r="AR91" s="1577" t="s">
        <v>216</v>
      </c>
      <c r="AS91" s="1584">
        <v>8040</v>
      </c>
      <c r="AT91" s="1577" t="s">
        <v>216</v>
      </c>
      <c r="AU91" s="1587">
        <v>80</v>
      </c>
      <c r="AV91" s="1570" t="s">
        <v>216</v>
      </c>
      <c r="AW91" s="1571">
        <v>4800</v>
      </c>
      <c r="AX91" s="1573"/>
      <c r="AY91" s="379"/>
      <c r="AZ91" s="1573" t="s">
        <v>221</v>
      </c>
      <c r="BA91" s="1574">
        <v>9080</v>
      </c>
      <c r="BB91" s="1577" t="s">
        <v>216</v>
      </c>
      <c r="BC91" s="1578">
        <v>90</v>
      </c>
      <c r="BD91" s="1562" t="s">
        <v>221</v>
      </c>
      <c r="BE91" s="1563" t="s">
        <v>588</v>
      </c>
      <c r="BF91" s="1565" t="s">
        <v>588</v>
      </c>
      <c r="BG91" s="1565" t="s">
        <v>588</v>
      </c>
      <c r="BH91" s="1567" t="s">
        <v>588</v>
      </c>
      <c r="BI91" s="176"/>
      <c r="BJ91" s="1569"/>
      <c r="BK91" s="13"/>
      <c r="BM91" s="107"/>
      <c r="BN91" s="104">
        <v>43</v>
      </c>
      <c r="BO91" s="104">
        <v>44</v>
      </c>
      <c r="BP91" s="1551">
        <v>5</v>
      </c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</row>
    <row r="92" spans="1:81" s="54" customFormat="1" ht="13.5" customHeight="1">
      <c r="A92" s="1610"/>
      <c r="B92" s="1591"/>
      <c r="C92" s="1593"/>
      <c r="D92" s="177" t="s">
        <v>222</v>
      </c>
      <c r="E92" s="174"/>
      <c r="F92" s="324">
        <v>69810</v>
      </c>
      <c r="G92" s="325">
        <v>134680</v>
      </c>
      <c r="H92" s="324">
        <v>60800</v>
      </c>
      <c r="I92" s="325">
        <v>125670</v>
      </c>
      <c r="J92" s="318" t="s">
        <v>216</v>
      </c>
      <c r="K92" s="326">
        <v>670</v>
      </c>
      <c r="L92" s="327">
        <v>1230</v>
      </c>
      <c r="M92" s="328" t="s">
        <v>217</v>
      </c>
      <c r="N92" s="326">
        <v>580</v>
      </c>
      <c r="O92" s="327">
        <v>1140</v>
      </c>
      <c r="P92" s="328" t="s">
        <v>217</v>
      </c>
      <c r="Q92" s="318" t="s">
        <v>216</v>
      </c>
      <c r="R92" s="329">
        <v>8040</v>
      </c>
      <c r="S92" s="330">
        <v>80</v>
      </c>
      <c r="T92" s="1612"/>
      <c r="U92" s="360"/>
      <c r="V92" s="357"/>
      <c r="W92" s="356"/>
      <c r="X92" s="346"/>
      <c r="Y92" s="131"/>
      <c r="Z92" s="369"/>
      <c r="AA92" s="1577"/>
      <c r="AB92" s="370"/>
      <c r="AC92" s="183"/>
      <c r="AD92" s="1613"/>
      <c r="AE92" s="182"/>
      <c r="AF92" s="1604"/>
      <c r="AG92" s="1538"/>
      <c r="AH92" s="36">
        <v>13190</v>
      </c>
      <c r="AI92" s="1511"/>
      <c r="AJ92" s="314"/>
      <c r="AK92" s="1605"/>
      <c r="AL92" s="1598" t="e">
        <v>#REF!</v>
      </c>
      <c r="AM92" s="1582" t="e">
        <v>#REF!</v>
      </c>
      <c r="AN92" s="1570"/>
      <c r="AO92" s="351" t="s">
        <v>223</v>
      </c>
      <c r="AP92" s="377">
        <v>4000</v>
      </c>
      <c r="AQ92" s="378">
        <v>4400</v>
      </c>
      <c r="AR92" s="1577"/>
      <c r="AS92" s="1585"/>
      <c r="AT92" s="1577"/>
      <c r="AU92" s="1588"/>
      <c r="AV92" s="1570"/>
      <c r="AW92" s="1572"/>
      <c r="AX92" s="1573"/>
      <c r="AY92" s="379"/>
      <c r="AZ92" s="1573"/>
      <c r="BA92" s="1575"/>
      <c r="BB92" s="1577"/>
      <c r="BC92" s="1579"/>
      <c r="BD92" s="1562"/>
      <c r="BE92" s="1564"/>
      <c r="BF92" s="1566"/>
      <c r="BG92" s="1566"/>
      <c r="BH92" s="1568"/>
      <c r="BI92" s="176"/>
      <c r="BJ92" s="1569"/>
      <c r="BK92" s="13"/>
      <c r="BL92" s="13"/>
      <c r="BM92" s="107"/>
      <c r="BN92" s="104">
        <v>43</v>
      </c>
      <c r="BO92" s="104">
        <v>44</v>
      </c>
      <c r="BP92" s="1551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</row>
    <row r="93" spans="1:81" s="54" customFormat="1" ht="13.5" customHeight="1">
      <c r="A93" s="1610"/>
      <c r="B93" s="1591"/>
      <c r="C93" s="1552" t="s">
        <v>224</v>
      </c>
      <c r="D93" s="177" t="s">
        <v>225</v>
      </c>
      <c r="E93" s="174"/>
      <c r="F93" s="324">
        <v>134680</v>
      </c>
      <c r="G93" s="325">
        <v>215120</v>
      </c>
      <c r="H93" s="324">
        <v>125670</v>
      </c>
      <c r="I93" s="325">
        <v>206110</v>
      </c>
      <c r="J93" s="318" t="s">
        <v>216</v>
      </c>
      <c r="K93" s="326">
        <v>1230</v>
      </c>
      <c r="L93" s="327">
        <v>2030</v>
      </c>
      <c r="M93" s="328" t="s">
        <v>217</v>
      </c>
      <c r="N93" s="326">
        <v>1140</v>
      </c>
      <c r="O93" s="327">
        <v>1940</v>
      </c>
      <c r="P93" s="328" t="s">
        <v>217</v>
      </c>
      <c r="Q93" s="331"/>
      <c r="R93" s="332"/>
      <c r="S93" s="333"/>
      <c r="T93" s="1612"/>
      <c r="U93" s="332"/>
      <c r="V93" s="332"/>
      <c r="W93" s="339"/>
      <c r="X93" s="339"/>
      <c r="Y93" s="131"/>
      <c r="Z93" s="366" t="s">
        <v>235</v>
      </c>
      <c r="AA93" s="1577"/>
      <c r="AB93" s="367" t="s">
        <v>235</v>
      </c>
      <c r="AC93" s="146"/>
      <c r="AD93" s="1613"/>
      <c r="AE93" s="178"/>
      <c r="AF93" s="1604" t="s">
        <v>218</v>
      </c>
      <c r="AG93" s="1543">
        <v>13190</v>
      </c>
      <c r="AH93" s="43"/>
      <c r="AI93" s="1511"/>
      <c r="AJ93" s="314">
        <v>0</v>
      </c>
      <c r="AK93" s="1605"/>
      <c r="AL93" s="1598" t="e">
        <v>#REF!</v>
      </c>
      <c r="AM93" s="1582" t="e">
        <v>#REF!</v>
      </c>
      <c r="AN93" s="1570"/>
      <c r="AO93" s="351" t="s">
        <v>226</v>
      </c>
      <c r="AP93" s="377">
        <v>3500</v>
      </c>
      <c r="AQ93" s="378">
        <v>3800</v>
      </c>
      <c r="AR93" s="1577"/>
      <c r="AS93" s="1585"/>
      <c r="AT93" s="1577"/>
      <c r="AU93" s="1588"/>
      <c r="AV93" s="380"/>
      <c r="AW93" s="381"/>
      <c r="AX93" s="1573"/>
      <c r="AY93" s="379"/>
      <c r="AZ93" s="1573"/>
      <c r="BA93" s="1575"/>
      <c r="BB93" s="1577"/>
      <c r="BC93" s="1579"/>
      <c r="BD93" s="1562"/>
      <c r="BE93" s="1554">
        <v>0.01</v>
      </c>
      <c r="BF93" s="1556">
        <v>0.03</v>
      </c>
      <c r="BG93" s="1556">
        <v>0.04</v>
      </c>
      <c r="BH93" s="1558">
        <v>0.06</v>
      </c>
      <c r="BI93" s="176"/>
      <c r="BJ93" s="1560"/>
      <c r="BK93" s="13"/>
      <c r="BM93" s="107"/>
      <c r="BN93" s="104">
        <v>43</v>
      </c>
      <c r="BO93" s="104">
        <v>44</v>
      </c>
      <c r="BP93" s="1551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</row>
    <row r="94" spans="1:81" s="54" customFormat="1" ht="13.5" customHeight="1">
      <c r="A94" s="1610"/>
      <c r="B94" s="1591"/>
      <c r="C94" s="1553"/>
      <c r="D94" s="181" t="s">
        <v>53</v>
      </c>
      <c r="E94" s="174"/>
      <c r="F94" s="334">
        <v>215120</v>
      </c>
      <c r="G94" s="335"/>
      <c r="H94" s="334">
        <v>206110</v>
      </c>
      <c r="I94" s="335"/>
      <c r="J94" s="318" t="s">
        <v>216</v>
      </c>
      <c r="K94" s="329">
        <v>2030</v>
      </c>
      <c r="L94" s="336"/>
      <c r="M94" s="337" t="s">
        <v>217</v>
      </c>
      <c r="N94" s="329">
        <v>1940</v>
      </c>
      <c r="O94" s="336"/>
      <c r="P94" s="337" t="s">
        <v>217</v>
      </c>
      <c r="Q94" s="331"/>
      <c r="R94" s="332"/>
      <c r="S94" s="338"/>
      <c r="T94" s="1612"/>
      <c r="U94" s="332"/>
      <c r="V94" s="332"/>
      <c r="W94" s="338"/>
      <c r="X94" s="339"/>
      <c r="Y94" s="131"/>
      <c r="Z94" s="366">
        <v>293000</v>
      </c>
      <c r="AA94" s="1577"/>
      <c r="AB94" s="367">
        <v>2930</v>
      </c>
      <c r="AC94" s="176"/>
      <c r="AD94" s="1613"/>
      <c r="AE94" s="179"/>
      <c r="AF94" s="1604"/>
      <c r="AG94" s="1544"/>
      <c r="AH94" s="50"/>
      <c r="AI94" s="1511"/>
      <c r="AJ94" s="315"/>
      <c r="AK94" s="1605"/>
      <c r="AL94" s="1599" t="e">
        <v>#REF!</v>
      </c>
      <c r="AM94" s="1583" t="e">
        <v>#REF!</v>
      </c>
      <c r="AN94" s="1570"/>
      <c r="AO94" s="382" t="s">
        <v>227</v>
      </c>
      <c r="AP94" s="383">
        <v>3100</v>
      </c>
      <c r="AQ94" s="384">
        <v>3400</v>
      </c>
      <c r="AR94" s="1577"/>
      <c r="AS94" s="1586"/>
      <c r="AT94" s="1577"/>
      <c r="AU94" s="1589"/>
      <c r="AV94" s="380"/>
      <c r="AW94" s="381"/>
      <c r="AX94" s="1573"/>
      <c r="AY94" s="379"/>
      <c r="AZ94" s="1573"/>
      <c r="BA94" s="1576"/>
      <c r="BB94" s="1577"/>
      <c r="BC94" s="1580"/>
      <c r="BD94" s="1562"/>
      <c r="BE94" s="1555"/>
      <c r="BF94" s="1557"/>
      <c r="BG94" s="1557"/>
      <c r="BH94" s="1559"/>
      <c r="BI94" s="176"/>
      <c r="BJ94" s="1560"/>
      <c r="BK94" s="13"/>
      <c r="BM94" s="107"/>
      <c r="BN94" s="104">
        <v>43</v>
      </c>
      <c r="BO94" s="104">
        <v>44</v>
      </c>
      <c r="BP94" s="1551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</row>
    <row r="95" spans="1:81" s="54" customFormat="1" ht="13.5" customHeight="1">
      <c r="A95" s="1610"/>
      <c r="B95" s="1600" t="s">
        <v>236</v>
      </c>
      <c r="C95" s="1592" t="s">
        <v>214</v>
      </c>
      <c r="D95" s="173" t="s">
        <v>215</v>
      </c>
      <c r="E95" s="174"/>
      <c r="F95" s="316">
        <v>55610</v>
      </c>
      <c r="G95" s="317">
        <v>63650</v>
      </c>
      <c r="H95" s="316">
        <v>47900</v>
      </c>
      <c r="I95" s="317">
        <v>55940</v>
      </c>
      <c r="J95" s="318" t="s">
        <v>216</v>
      </c>
      <c r="K95" s="319">
        <v>530</v>
      </c>
      <c r="L95" s="320">
        <v>610</v>
      </c>
      <c r="M95" s="321" t="s">
        <v>217</v>
      </c>
      <c r="N95" s="319">
        <v>450</v>
      </c>
      <c r="O95" s="320">
        <v>530</v>
      </c>
      <c r="P95" s="321" t="s">
        <v>217</v>
      </c>
      <c r="Q95" s="318" t="s">
        <v>216</v>
      </c>
      <c r="R95" s="322">
        <v>8040</v>
      </c>
      <c r="S95" s="323">
        <v>80</v>
      </c>
      <c r="T95" s="1612"/>
      <c r="U95" s="361">
        <v>3210</v>
      </c>
      <c r="V95" s="340" t="s">
        <v>218</v>
      </c>
      <c r="W95" s="330">
        <v>30</v>
      </c>
      <c r="X95" s="345"/>
      <c r="Y95" s="131"/>
      <c r="Z95" s="369"/>
      <c r="AA95" s="1577"/>
      <c r="AB95" s="370"/>
      <c r="AC95" s="183"/>
      <c r="AD95" s="1613"/>
      <c r="AE95" s="182"/>
      <c r="AF95" s="1604" t="s">
        <v>218</v>
      </c>
      <c r="AG95" s="1537">
        <v>13830</v>
      </c>
      <c r="AH95" s="24"/>
      <c r="AI95" s="1511" t="s">
        <v>216</v>
      </c>
      <c r="AJ95" s="313">
        <v>60</v>
      </c>
      <c r="AK95" s="1605" t="s">
        <v>218</v>
      </c>
      <c r="AL95" s="1597">
        <v>3300</v>
      </c>
      <c r="AM95" s="1581">
        <v>3700</v>
      </c>
      <c r="AN95" s="1570" t="s">
        <v>216</v>
      </c>
      <c r="AO95" s="373" t="s">
        <v>220</v>
      </c>
      <c r="AP95" s="374">
        <v>6300</v>
      </c>
      <c r="AQ95" s="375">
        <v>7100</v>
      </c>
      <c r="AR95" s="1577" t="s">
        <v>216</v>
      </c>
      <c r="AS95" s="1584">
        <v>6890</v>
      </c>
      <c r="AT95" s="1577" t="s">
        <v>216</v>
      </c>
      <c r="AU95" s="1587">
        <v>60</v>
      </c>
      <c r="AV95" s="1570" t="s">
        <v>216</v>
      </c>
      <c r="AW95" s="1571">
        <v>4800</v>
      </c>
      <c r="AX95" s="1573"/>
      <c r="AY95" s="379"/>
      <c r="AZ95" s="1573" t="s">
        <v>221</v>
      </c>
      <c r="BA95" s="1574">
        <v>7790</v>
      </c>
      <c r="BB95" s="1577" t="s">
        <v>216</v>
      </c>
      <c r="BC95" s="1578">
        <v>70</v>
      </c>
      <c r="BD95" s="1562" t="s">
        <v>221</v>
      </c>
      <c r="BE95" s="1563" t="s">
        <v>588</v>
      </c>
      <c r="BF95" s="1565" t="s">
        <v>588</v>
      </c>
      <c r="BG95" s="1565" t="s">
        <v>588</v>
      </c>
      <c r="BH95" s="1567" t="s">
        <v>588</v>
      </c>
      <c r="BI95" s="176"/>
      <c r="BJ95" s="1569"/>
      <c r="BK95" s="13"/>
      <c r="BM95" s="107"/>
      <c r="BN95" s="104">
        <v>45</v>
      </c>
      <c r="BO95" s="104">
        <v>46</v>
      </c>
      <c r="BP95" s="1551">
        <v>6</v>
      </c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</row>
    <row r="96" spans="1:81" s="54" customFormat="1" ht="13.5" customHeight="1">
      <c r="A96" s="1610"/>
      <c r="B96" s="1591"/>
      <c r="C96" s="1593"/>
      <c r="D96" s="177" t="s">
        <v>222</v>
      </c>
      <c r="E96" s="174"/>
      <c r="F96" s="324">
        <v>63650</v>
      </c>
      <c r="G96" s="325">
        <v>128520</v>
      </c>
      <c r="H96" s="324">
        <v>55940</v>
      </c>
      <c r="I96" s="325">
        <v>120810</v>
      </c>
      <c r="J96" s="318" t="s">
        <v>216</v>
      </c>
      <c r="K96" s="326">
        <v>610</v>
      </c>
      <c r="L96" s="327">
        <v>1170</v>
      </c>
      <c r="M96" s="328" t="s">
        <v>217</v>
      </c>
      <c r="N96" s="326">
        <v>530</v>
      </c>
      <c r="O96" s="327">
        <v>1090</v>
      </c>
      <c r="P96" s="328" t="s">
        <v>217</v>
      </c>
      <c r="Q96" s="318" t="s">
        <v>216</v>
      </c>
      <c r="R96" s="329">
        <v>8040</v>
      </c>
      <c r="S96" s="330">
        <v>80</v>
      </c>
      <c r="T96" s="1612"/>
      <c r="U96" s="360"/>
      <c r="V96" s="357"/>
      <c r="W96" s="356"/>
      <c r="X96" s="346"/>
      <c r="Y96" s="131"/>
      <c r="Z96" s="366" t="s">
        <v>237</v>
      </c>
      <c r="AA96" s="1577"/>
      <c r="AB96" s="367" t="s">
        <v>237</v>
      </c>
      <c r="AC96" s="146"/>
      <c r="AD96" s="1613"/>
      <c r="AE96" s="178"/>
      <c r="AF96" s="1604"/>
      <c r="AG96" s="1538"/>
      <c r="AH96" s="36">
        <v>12060</v>
      </c>
      <c r="AI96" s="1511"/>
      <c r="AJ96" s="314"/>
      <c r="AK96" s="1605"/>
      <c r="AL96" s="1598" t="e">
        <v>#REF!</v>
      </c>
      <c r="AM96" s="1582" t="e">
        <v>#REF!</v>
      </c>
      <c r="AN96" s="1570"/>
      <c r="AO96" s="351" t="s">
        <v>223</v>
      </c>
      <c r="AP96" s="377">
        <v>3500</v>
      </c>
      <c r="AQ96" s="378">
        <v>3900</v>
      </c>
      <c r="AR96" s="1577"/>
      <c r="AS96" s="1585"/>
      <c r="AT96" s="1577"/>
      <c r="AU96" s="1588"/>
      <c r="AV96" s="1570"/>
      <c r="AW96" s="1572"/>
      <c r="AX96" s="1573"/>
      <c r="AY96" s="379"/>
      <c r="AZ96" s="1573"/>
      <c r="BA96" s="1575"/>
      <c r="BB96" s="1577"/>
      <c r="BC96" s="1579"/>
      <c r="BD96" s="1562"/>
      <c r="BE96" s="1564"/>
      <c r="BF96" s="1566"/>
      <c r="BG96" s="1566"/>
      <c r="BH96" s="1568"/>
      <c r="BI96" s="176"/>
      <c r="BJ96" s="1569"/>
      <c r="BK96" s="13"/>
      <c r="BM96" s="107"/>
      <c r="BN96" s="104">
        <v>45</v>
      </c>
      <c r="BO96" s="104">
        <v>46</v>
      </c>
      <c r="BP96" s="1551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</row>
    <row r="97" spans="1:81" s="54" customFormat="1" ht="13.5" customHeight="1">
      <c r="A97" s="1610"/>
      <c r="B97" s="1591"/>
      <c r="C97" s="1552" t="s">
        <v>224</v>
      </c>
      <c r="D97" s="177" t="s">
        <v>225</v>
      </c>
      <c r="E97" s="174"/>
      <c r="F97" s="324">
        <v>128520</v>
      </c>
      <c r="G97" s="325">
        <v>208960</v>
      </c>
      <c r="H97" s="324">
        <v>120810</v>
      </c>
      <c r="I97" s="325">
        <v>201250</v>
      </c>
      <c r="J97" s="318" t="s">
        <v>216</v>
      </c>
      <c r="K97" s="326">
        <v>1170</v>
      </c>
      <c r="L97" s="327">
        <v>1970</v>
      </c>
      <c r="M97" s="328" t="s">
        <v>217</v>
      </c>
      <c r="N97" s="326">
        <v>1090</v>
      </c>
      <c r="O97" s="327">
        <v>1890</v>
      </c>
      <c r="P97" s="328" t="s">
        <v>217</v>
      </c>
      <c r="Q97" s="331"/>
      <c r="R97" s="332"/>
      <c r="S97" s="333"/>
      <c r="T97" s="1612"/>
      <c r="U97" s="332"/>
      <c r="V97" s="332"/>
      <c r="W97" s="339"/>
      <c r="X97" s="339"/>
      <c r="Y97" s="131"/>
      <c r="Z97" s="366">
        <v>332100</v>
      </c>
      <c r="AA97" s="1577"/>
      <c r="AB97" s="367">
        <v>3320</v>
      </c>
      <c r="AC97" s="176"/>
      <c r="AD97" s="1613"/>
      <c r="AE97" s="179"/>
      <c r="AF97" s="1604" t="s">
        <v>218</v>
      </c>
      <c r="AG97" s="1543">
        <v>12060</v>
      </c>
      <c r="AH97" s="43"/>
      <c r="AI97" s="1511"/>
      <c r="AJ97" s="314">
        <v>0</v>
      </c>
      <c r="AK97" s="1605"/>
      <c r="AL97" s="1598" t="e">
        <v>#REF!</v>
      </c>
      <c r="AM97" s="1582" t="e">
        <v>#REF!</v>
      </c>
      <c r="AN97" s="1570"/>
      <c r="AO97" s="351" t="s">
        <v>226</v>
      </c>
      <c r="AP97" s="377">
        <v>3000</v>
      </c>
      <c r="AQ97" s="378">
        <v>3400</v>
      </c>
      <c r="AR97" s="1577"/>
      <c r="AS97" s="1585"/>
      <c r="AT97" s="1577"/>
      <c r="AU97" s="1588"/>
      <c r="AV97" s="380"/>
      <c r="AW97" s="381"/>
      <c r="AX97" s="1573"/>
      <c r="AY97" s="379"/>
      <c r="AZ97" s="1573"/>
      <c r="BA97" s="1575"/>
      <c r="BB97" s="1577"/>
      <c r="BC97" s="1579"/>
      <c r="BD97" s="1562"/>
      <c r="BE97" s="1554">
        <v>0.01</v>
      </c>
      <c r="BF97" s="1556">
        <v>0.03</v>
      </c>
      <c r="BG97" s="1556">
        <v>0.04</v>
      </c>
      <c r="BH97" s="1558">
        <v>0.06</v>
      </c>
      <c r="BI97" s="176"/>
      <c r="BJ97" s="1560"/>
      <c r="BK97" s="13"/>
      <c r="BM97" s="107"/>
      <c r="BN97" s="104">
        <v>45</v>
      </c>
      <c r="BO97" s="104">
        <v>46</v>
      </c>
      <c r="BP97" s="1551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</row>
    <row r="98" spans="1:81" s="54" customFormat="1" ht="13.5" customHeight="1">
      <c r="A98" s="1610"/>
      <c r="B98" s="1591"/>
      <c r="C98" s="1553"/>
      <c r="D98" s="181" t="s">
        <v>53</v>
      </c>
      <c r="E98" s="174"/>
      <c r="F98" s="334">
        <v>208960</v>
      </c>
      <c r="G98" s="335"/>
      <c r="H98" s="334">
        <v>201250</v>
      </c>
      <c r="I98" s="335"/>
      <c r="J98" s="318" t="s">
        <v>216</v>
      </c>
      <c r="K98" s="329">
        <v>1970</v>
      </c>
      <c r="L98" s="336"/>
      <c r="M98" s="337" t="s">
        <v>217</v>
      </c>
      <c r="N98" s="329">
        <v>1890</v>
      </c>
      <c r="O98" s="336"/>
      <c r="P98" s="337" t="s">
        <v>217</v>
      </c>
      <c r="Q98" s="331"/>
      <c r="R98" s="332"/>
      <c r="S98" s="338"/>
      <c r="T98" s="1612"/>
      <c r="U98" s="332"/>
      <c r="V98" s="332"/>
      <c r="W98" s="338"/>
      <c r="X98" s="339"/>
      <c r="Y98" s="131"/>
      <c r="Z98" s="369"/>
      <c r="AA98" s="1577"/>
      <c r="AB98" s="370"/>
      <c r="AC98" s="183"/>
      <c r="AD98" s="1613"/>
      <c r="AE98" s="182"/>
      <c r="AF98" s="1604"/>
      <c r="AG98" s="1544"/>
      <c r="AH98" s="50"/>
      <c r="AI98" s="1511"/>
      <c r="AJ98" s="315"/>
      <c r="AK98" s="1605"/>
      <c r="AL98" s="1599" t="e">
        <v>#REF!</v>
      </c>
      <c r="AM98" s="1583" t="e">
        <v>#REF!</v>
      </c>
      <c r="AN98" s="1570"/>
      <c r="AO98" s="382" t="s">
        <v>227</v>
      </c>
      <c r="AP98" s="383">
        <v>2700</v>
      </c>
      <c r="AQ98" s="384">
        <v>3000</v>
      </c>
      <c r="AR98" s="1577"/>
      <c r="AS98" s="1586"/>
      <c r="AT98" s="1577"/>
      <c r="AU98" s="1589"/>
      <c r="AV98" s="380"/>
      <c r="AW98" s="381"/>
      <c r="AX98" s="1573"/>
      <c r="AY98" s="379"/>
      <c r="AZ98" s="1573"/>
      <c r="BA98" s="1576"/>
      <c r="BB98" s="1577"/>
      <c r="BC98" s="1580"/>
      <c r="BD98" s="1562"/>
      <c r="BE98" s="1555"/>
      <c r="BF98" s="1557"/>
      <c r="BG98" s="1557"/>
      <c r="BH98" s="1559"/>
      <c r="BI98" s="176"/>
      <c r="BJ98" s="1560"/>
      <c r="BK98" s="13"/>
      <c r="BM98" s="107"/>
      <c r="BN98" s="104">
        <v>45</v>
      </c>
      <c r="BO98" s="104">
        <v>46</v>
      </c>
      <c r="BP98" s="1551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</row>
    <row r="99" spans="1:81" s="54" customFormat="1" ht="13.5" customHeight="1">
      <c r="A99" s="1610"/>
      <c r="B99" s="1600" t="s">
        <v>238</v>
      </c>
      <c r="C99" s="1592" t="s">
        <v>214</v>
      </c>
      <c r="D99" s="173" t="s">
        <v>215</v>
      </c>
      <c r="E99" s="174"/>
      <c r="F99" s="316">
        <v>51060</v>
      </c>
      <c r="G99" s="317">
        <v>59100</v>
      </c>
      <c r="H99" s="316">
        <v>44310</v>
      </c>
      <c r="I99" s="317">
        <v>52350</v>
      </c>
      <c r="J99" s="318" t="s">
        <v>216</v>
      </c>
      <c r="K99" s="319">
        <v>490</v>
      </c>
      <c r="L99" s="320">
        <v>570</v>
      </c>
      <c r="M99" s="321" t="s">
        <v>217</v>
      </c>
      <c r="N99" s="319">
        <v>420</v>
      </c>
      <c r="O99" s="320">
        <v>500</v>
      </c>
      <c r="P99" s="321" t="s">
        <v>217</v>
      </c>
      <c r="Q99" s="318" t="s">
        <v>216</v>
      </c>
      <c r="R99" s="322">
        <v>8040</v>
      </c>
      <c r="S99" s="323">
        <v>80</v>
      </c>
      <c r="T99" s="1612"/>
      <c r="U99" s="361">
        <v>3210</v>
      </c>
      <c r="V99" s="340" t="s">
        <v>218</v>
      </c>
      <c r="W99" s="330">
        <v>30</v>
      </c>
      <c r="X99" s="345"/>
      <c r="Y99" s="131"/>
      <c r="Z99" s="366" t="s">
        <v>239</v>
      </c>
      <c r="AA99" s="1577"/>
      <c r="AB99" s="367" t="s">
        <v>239</v>
      </c>
      <c r="AC99" s="146"/>
      <c r="AD99" s="1613"/>
      <c r="AE99" s="178"/>
      <c r="AF99" s="1604" t="s">
        <v>218</v>
      </c>
      <c r="AG99" s="1537">
        <v>12990</v>
      </c>
      <c r="AH99" s="24"/>
      <c r="AI99" s="1511" t="s">
        <v>216</v>
      </c>
      <c r="AJ99" s="313">
        <v>50</v>
      </c>
      <c r="AK99" s="1605" t="s">
        <v>218</v>
      </c>
      <c r="AL99" s="1597">
        <v>3800</v>
      </c>
      <c r="AM99" s="1581">
        <v>4200</v>
      </c>
      <c r="AN99" s="1570" t="s">
        <v>216</v>
      </c>
      <c r="AO99" s="373" t="s">
        <v>220</v>
      </c>
      <c r="AP99" s="374">
        <v>7100</v>
      </c>
      <c r="AQ99" s="375">
        <v>7900</v>
      </c>
      <c r="AR99" s="1577" t="s">
        <v>216</v>
      </c>
      <c r="AS99" s="1584">
        <v>6030</v>
      </c>
      <c r="AT99" s="1577" t="s">
        <v>216</v>
      </c>
      <c r="AU99" s="1587">
        <v>60</v>
      </c>
      <c r="AV99" s="1570" t="s">
        <v>216</v>
      </c>
      <c r="AW99" s="1571">
        <v>4800</v>
      </c>
      <c r="AX99" s="1573"/>
      <c r="AY99" s="379"/>
      <c r="AZ99" s="1573" t="s">
        <v>221</v>
      </c>
      <c r="BA99" s="1574">
        <v>6810</v>
      </c>
      <c r="BB99" s="1577" t="s">
        <v>216</v>
      </c>
      <c r="BC99" s="1578">
        <v>60</v>
      </c>
      <c r="BD99" s="1562" t="s">
        <v>221</v>
      </c>
      <c r="BE99" s="1563" t="s">
        <v>588</v>
      </c>
      <c r="BF99" s="1565" t="s">
        <v>588</v>
      </c>
      <c r="BG99" s="1565" t="s">
        <v>588</v>
      </c>
      <c r="BH99" s="1567" t="s">
        <v>588</v>
      </c>
      <c r="BI99" s="176"/>
      <c r="BJ99" s="1569"/>
      <c r="BK99" s="13"/>
      <c r="BM99" s="107"/>
      <c r="BN99" s="104">
        <v>47</v>
      </c>
      <c r="BO99" s="104">
        <v>48</v>
      </c>
      <c r="BP99" s="1551">
        <v>7</v>
      </c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</row>
    <row r="100" spans="1:81" s="54" customFormat="1" ht="13.5" customHeight="1">
      <c r="A100" s="1610"/>
      <c r="B100" s="1591"/>
      <c r="C100" s="1593"/>
      <c r="D100" s="177" t="s">
        <v>222</v>
      </c>
      <c r="E100" s="174"/>
      <c r="F100" s="324">
        <v>59100</v>
      </c>
      <c r="G100" s="325">
        <v>123970</v>
      </c>
      <c r="H100" s="324">
        <v>52350</v>
      </c>
      <c r="I100" s="325">
        <v>117220</v>
      </c>
      <c r="J100" s="318" t="s">
        <v>216</v>
      </c>
      <c r="K100" s="326">
        <v>570</v>
      </c>
      <c r="L100" s="327">
        <v>1120</v>
      </c>
      <c r="M100" s="328" t="s">
        <v>217</v>
      </c>
      <c r="N100" s="326">
        <v>500</v>
      </c>
      <c r="O100" s="327">
        <v>1050</v>
      </c>
      <c r="P100" s="328" t="s">
        <v>217</v>
      </c>
      <c r="Q100" s="318" t="s">
        <v>216</v>
      </c>
      <c r="R100" s="329">
        <v>8040</v>
      </c>
      <c r="S100" s="330">
        <v>80</v>
      </c>
      <c r="T100" s="1612"/>
      <c r="U100" s="360"/>
      <c r="V100" s="357"/>
      <c r="W100" s="356"/>
      <c r="X100" s="346"/>
      <c r="Y100" s="131"/>
      <c r="Z100" s="366">
        <v>371200</v>
      </c>
      <c r="AA100" s="1577"/>
      <c r="AB100" s="367">
        <v>3710</v>
      </c>
      <c r="AC100" s="176"/>
      <c r="AD100" s="1613"/>
      <c r="AE100" s="179"/>
      <c r="AF100" s="1604"/>
      <c r="AG100" s="1538"/>
      <c r="AH100" s="36">
        <v>11220</v>
      </c>
      <c r="AI100" s="1511"/>
      <c r="AJ100" s="314"/>
      <c r="AK100" s="1605"/>
      <c r="AL100" s="1598" t="e">
        <v>#REF!</v>
      </c>
      <c r="AM100" s="1582" t="e">
        <v>#REF!</v>
      </c>
      <c r="AN100" s="1570"/>
      <c r="AO100" s="351" t="s">
        <v>223</v>
      </c>
      <c r="AP100" s="377">
        <v>3900</v>
      </c>
      <c r="AQ100" s="378">
        <v>4300</v>
      </c>
      <c r="AR100" s="1577"/>
      <c r="AS100" s="1585"/>
      <c r="AT100" s="1577"/>
      <c r="AU100" s="1588"/>
      <c r="AV100" s="1570"/>
      <c r="AW100" s="1572"/>
      <c r="AX100" s="1573"/>
      <c r="AY100" s="379"/>
      <c r="AZ100" s="1573"/>
      <c r="BA100" s="1575"/>
      <c r="BB100" s="1577"/>
      <c r="BC100" s="1579"/>
      <c r="BD100" s="1562"/>
      <c r="BE100" s="1564"/>
      <c r="BF100" s="1566"/>
      <c r="BG100" s="1566"/>
      <c r="BH100" s="1568"/>
      <c r="BI100" s="176"/>
      <c r="BJ100" s="1569"/>
      <c r="BK100" s="13"/>
      <c r="BM100" s="107"/>
      <c r="BN100" s="104">
        <v>47</v>
      </c>
      <c r="BO100" s="104">
        <v>48</v>
      </c>
      <c r="BP100" s="1551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</row>
    <row r="101" spans="1:81" s="54" customFormat="1" ht="13.5" customHeight="1">
      <c r="A101" s="1610"/>
      <c r="B101" s="1591"/>
      <c r="C101" s="1552" t="s">
        <v>224</v>
      </c>
      <c r="D101" s="177" t="s">
        <v>225</v>
      </c>
      <c r="E101" s="174"/>
      <c r="F101" s="324">
        <v>123970</v>
      </c>
      <c r="G101" s="325">
        <v>204410</v>
      </c>
      <c r="H101" s="324">
        <v>117220</v>
      </c>
      <c r="I101" s="325">
        <v>197660</v>
      </c>
      <c r="J101" s="318" t="s">
        <v>216</v>
      </c>
      <c r="K101" s="326">
        <v>1120</v>
      </c>
      <c r="L101" s="327">
        <v>1920</v>
      </c>
      <c r="M101" s="328" t="s">
        <v>217</v>
      </c>
      <c r="N101" s="326">
        <v>1050</v>
      </c>
      <c r="O101" s="327">
        <v>1850</v>
      </c>
      <c r="P101" s="328" t="s">
        <v>217</v>
      </c>
      <c r="Q101" s="331"/>
      <c r="R101" s="332"/>
      <c r="S101" s="333"/>
      <c r="T101" s="1612"/>
      <c r="U101" s="332"/>
      <c r="V101" s="332"/>
      <c r="W101" s="339"/>
      <c r="X101" s="339"/>
      <c r="Y101" s="131"/>
      <c r="Z101" s="369"/>
      <c r="AA101" s="1577"/>
      <c r="AB101" s="370"/>
      <c r="AC101" s="183"/>
      <c r="AD101" s="1613"/>
      <c r="AE101" s="182"/>
      <c r="AF101" s="1604" t="s">
        <v>218</v>
      </c>
      <c r="AG101" s="1543">
        <v>11220</v>
      </c>
      <c r="AH101" s="43"/>
      <c r="AI101" s="1511"/>
      <c r="AJ101" s="314">
        <v>0</v>
      </c>
      <c r="AK101" s="1605"/>
      <c r="AL101" s="1598" t="e">
        <v>#REF!</v>
      </c>
      <c r="AM101" s="1582" t="e">
        <v>#REF!</v>
      </c>
      <c r="AN101" s="1570"/>
      <c r="AO101" s="351" t="s">
        <v>226</v>
      </c>
      <c r="AP101" s="377">
        <v>3400</v>
      </c>
      <c r="AQ101" s="378">
        <v>3800</v>
      </c>
      <c r="AR101" s="1577"/>
      <c r="AS101" s="1585"/>
      <c r="AT101" s="1577"/>
      <c r="AU101" s="1588"/>
      <c r="AV101" s="380"/>
      <c r="AW101" s="381"/>
      <c r="AX101" s="1573"/>
      <c r="AY101" s="385"/>
      <c r="AZ101" s="1573"/>
      <c r="BA101" s="1575"/>
      <c r="BB101" s="1577"/>
      <c r="BC101" s="1579"/>
      <c r="BD101" s="1562"/>
      <c r="BE101" s="1554">
        <v>0.01</v>
      </c>
      <c r="BF101" s="1556">
        <v>0.03</v>
      </c>
      <c r="BG101" s="1556">
        <v>0.04</v>
      </c>
      <c r="BH101" s="1558">
        <v>0.06</v>
      </c>
      <c r="BI101" s="176"/>
      <c r="BJ101" s="1560"/>
      <c r="BK101" s="13"/>
      <c r="BM101" s="107"/>
      <c r="BN101" s="104">
        <v>47</v>
      </c>
      <c r="BO101" s="104">
        <v>48</v>
      </c>
      <c r="BP101" s="1551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</row>
    <row r="102" spans="1:81" s="54" customFormat="1" ht="13.5" customHeight="1">
      <c r="A102" s="1610"/>
      <c r="B102" s="1591"/>
      <c r="C102" s="1553"/>
      <c r="D102" s="181" t="s">
        <v>53</v>
      </c>
      <c r="E102" s="174"/>
      <c r="F102" s="334">
        <v>204410</v>
      </c>
      <c r="G102" s="335"/>
      <c r="H102" s="334">
        <v>197660</v>
      </c>
      <c r="I102" s="335"/>
      <c r="J102" s="318" t="s">
        <v>216</v>
      </c>
      <c r="K102" s="329">
        <v>1920</v>
      </c>
      <c r="L102" s="336"/>
      <c r="M102" s="337" t="s">
        <v>217</v>
      </c>
      <c r="N102" s="329">
        <v>1850</v>
      </c>
      <c r="O102" s="336"/>
      <c r="P102" s="337" t="s">
        <v>217</v>
      </c>
      <c r="Q102" s="331"/>
      <c r="R102" s="332"/>
      <c r="S102" s="338"/>
      <c r="T102" s="1612"/>
      <c r="U102" s="332"/>
      <c r="V102" s="332"/>
      <c r="W102" s="338"/>
      <c r="X102" s="339"/>
      <c r="Y102" s="131"/>
      <c r="Z102" s="366" t="s">
        <v>240</v>
      </c>
      <c r="AA102" s="1577"/>
      <c r="AB102" s="367" t="s">
        <v>240</v>
      </c>
      <c r="AC102" s="146"/>
      <c r="AD102" s="1613"/>
      <c r="AE102" s="178"/>
      <c r="AF102" s="1604"/>
      <c r="AG102" s="1544"/>
      <c r="AH102" s="50"/>
      <c r="AI102" s="1511"/>
      <c r="AJ102" s="315"/>
      <c r="AK102" s="1605"/>
      <c r="AL102" s="1599" t="e">
        <v>#REF!</v>
      </c>
      <c r="AM102" s="1583" t="e">
        <v>#REF!</v>
      </c>
      <c r="AN102" s="1570"/>
      <c r="AO102" s="382" t="s">
        <v>227</v>
      </c>
      <c r="AP102" s="383">
        <v>3000</v>
      </c>
      <c r="AQ102" s="384">
        <v>3400</v>
      </c>
      <c r="AR102" s="1577"/>
      <c r="AS102" s="1586"/>
      <c r="AT102" s="1577"/>
      <c r="AU102" s="1589"/>
      <c r="AV102" s="380"/>
      <c r="AW102" s="381"/>
      <c r="AX102" s="1573"/>
      <c r="AY102" s="385"/>
      <c r="AZ102" s="1573"/>
      <c r="BA102" s="1576"/>
      <c r="BB102" s="1577"/>
      <c r="BC102" s="1580"/>
      <c r="BD102" s="1562"/>
      <c r="BE102" s="1555"/>
      <c r="BF102" s="1557"/>
      <c r="BG102" s="1557"/>
      <c r="BH102" s="1559"/>
      <c r="BI102" s="176"/>
      <c r="BJ102" s="1560"/>
      <c r="BK102" s="13"/>
      <c r="BM102" s="107"/>
      <c r="BN102" s="104">
        <v>47</v>
      </c>
      <c r="BO102" s="104">
        <v>48</v>
      </c>
      <c r="BP102" s="1551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</row>
    <row r="103" spans="1:81" s="54" customFormat="1" ht="13.5" customHeight="1">
      <c r="A103" s="1610"/>
      <c r="B103" s="1600" t="s">
        <v>241</v>
      </c>
      <c r="C103" s="1592" t="s">
        <v>214</v>
      </c>
      <c r="D103" s="173" t="s">
        <v>215</v>
      </c>
      <c r="E103" s="174"/>
      <c r="F103" s="316">
        <v>47470</v>
      </c>
      <c r="G103" s="317">
        <v>55510</v>
      </c>
      <c r="H103" s="316">
        <v>41460</v>
      </c>
      <c r="I103" s="317">
        <v>49500</v>
      </c>
      <c r="J103" s="318" t="s">
        <v>216</v>
      </c>
      <c r="K103" s="319">
        <v>450</v>
      </c>
      <c r="L103" s="320">
        <v>530</v>
      </c>
      <c r="M103" s="321" t="s">
        <v>217</v>
      </c>
      <c r="N103" s="319">
        <v>390</v>
      </c>
      <c r="O103" s="320">
        <v>470</v>
      </c>
      <c r="P103" s="321" t="s">
        <v>217</v>
      </c>
      <c r="Q103" s="318" t="s">
        <v>216</v>
      </c>
      <c r="R103" s="322">
        <v>8040</v>
      </c>
      <c r="S103" s="323">
        <v>80</v>
      </c>
      <c r="T103" s="1612"/>
      <c r="U103" s="361">
        <v>3210</v>
      </c>
      <c r="V103" s="340" t="s">
        <v>218</v>
      </c>
      <c r="W103" s="330">
        <v>30</v>
      </c>
      <c r="X103" s="345"/>
      <c r="Y103" s="131"/>
      <c r="Z103" s="366">
        <v>410200</v>
      </c>
      <c r="AA103" s="1577"/>
      <c r="AB103" s="367">
        <v>4100</v>
      </c>
      <c r="AC103" s="176"/>
      <c r="AD103" s="1613"/>
      <c r="AE103" s="179"/>
      <c r="AF103" s="1604" t="s">
        <v>218</v>
      </c>
      <c r="AG103" s="1537">
        <v>12330</v>
      </c>
      <c r="AH103" s="24"/>
      <c r="AI103" s="1511" t="s">
        <v>216</v>
      </c>
      <c r="AJ103" s="313">
        <v>50</v>
      </c>
      <c r="AK103" s="1605" t="s">
        <v>218</v>
      </c>
      <c r="AL103" s="1597">
        <v>3400</v>
      </c>
      <c r="AM103" s="1581">
        <v>3700</v>
      </c>
      <c r="AN103" s="1570" t="s">
        <v>216</v>
      </c>
      <c r="AO103" s="373" t="s">
        <v>220</v>
      </c>
      <c r="AP103" s="374">
        <v>6300</v>
      </c>
      <c r="AQ103" s="375">
        <v>7100</v>
      </c>
      <c r="AR103" s="1577" t="s">
        <v>216</v>
      </c>
      <c r="AS103" s="1584">
        <v>5360</v>
      </c>
      <c r="AT103" s="1577" t="s">
        <v>216</v>
      </c>
      <c r="AU103" s="1587">
        <v>50</v>
      </c>
      <c r="AV103" s="1570" t="s">
        <v>216</v>
      </c>
      <c r="AW103" s="1571">
        <v>4800</v>
      </c>
      <c r="AX103" s="1573"/>
      <c r="AY103" s="385"/>
      <c r="AZ103" s="1573" t="s">
        <v>221</v>
      </c>
      <c r="BA103" s="1574">
        <v>6050</v>
      </c>
      <c r="BB103" s="1577" t="s">
        <v>216</v>
      </c>
      <c r="BC103" s="1578">
        <v>60</v>
      </c>
      <c r="BD103" s="1562" t="s">
        <v>221</v>
      </c>
      <c r="BE103" s="1563" t="s">
        <v>588</v>
      </c>
      <c r="BF103" s="1565" t="s">
        <v>588</v>
      </c>
      <c r="BG103" s="1565" t="s">
        <v>588</v>
      </c>
      <c r="BH103" s="1567" t="s">
        <v>588</v>
      </c>
      <c r="BI103" s="176"/>
      <c r="BJ103" s="1569"/>
      <c r="BK103" s="13"/>
      <c r="BM103" s="107"/>
      <c r="BN103" s="104">
        <v>49</v>
      </c>
      <c r="BO103" s="104">
        <v>50</v>
      </c>
      <c r="BP103" s="1551">
        <v>8</v>
      </c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</row>
    <row r="104" spans="1:81" s="54" customFormat="1" ht="13.5" customHeight="1">
      <c r="A104" s="1610"/>
      <c r="B104" s="1591"/>
      <c r="C104" s="1593"/>
      <c r="D104" s="177" t="s">
        <v>222</v>
      </c>
      <c r="E104" s="174"/>
      <c r="F104" s="324">
        <v>55510</v>
      </c>
      <c r="G104" s="325">
        <v>120380</v>
      </c>
      <c r="H104" s="324">
        <v>49500</v>
      </c>
      <c r="I104" s="325">
        <v>114370</v>
      </c>
      <c r="J104" s="318" t="s">
        <v>216</v>
      </c>
      <c r="K104" s="326">
        <v>530</v>
      </c>
      <c r="L104" s="327">
        <v>1080</v>
      </c>
      <c r="M104" s="328" t="s">
        <v>217</v>
      </c>
      <c r="N104" s="326">
        <v>470</v>
      </c>
      <c r="O104" s="327">
        <v>1020</v>
      </c>
      <c r="P104" s="328" t="s">
        <v>217</v>
      </c>
      <c r="Q104" s="318" t="s">
        <v>216</v>
      </c>
      <c r="R104" s="329">
        <v>8040</v>
      </c>
      <c r="S104" s="330">
        <v>80</v>
      </c>
      <c r="T104" s="1612"/>
      <c r="U104" s="360"/>
      <c r="V104" s="357"/>
      <c r="W104" s="356"/>
      <c r="X104" s="346"/>
      <c r="Y104" s="131"/>
      <c r="Z104" s="369"/>
      <c r="AA104" s="1577"/>
      <c r="AB104" s="370"/>
      <c r="AC104" s="183"/>
      <c r="AD104" s="1613"/>
      <c r="AE104" s="182"/>
      <c r="AF104" s="1604"/>
      <c r="AG104" s="1538"/>
      <c r="AH104" s="36">
        <v>10560</v>
      </c>
      <c r="AI104" s="1511"/>
      <c r="AJ104" s="314"/>
      <c r="AK104" s="1605"/>
      <c r="AL104" s="1598" t="e">
        <v>#REF!</v>
      </c>
      <c r="AM104" s="1582" t="e">
        <v>#REF!</v>
      </c>
      <c r="AN104" s="1570"/>
      <c r="AO104" s="351" t="s">
        <v>223</v>
      </c>
      <c r="AP104" s="377">
        <v>3500</v>
      </c>
      <c r="AQ104" s="378">
        <v>3900</v>
      </c>
      <c r="AR104" s="1577"/>
      <c r="AS104" s="1585"/>
      <c r="AT104" s="1577"/>
      <c r="AU104" s="1588"/>
      <c r="AV104" s="1570"/>
      <c r="AW104" s="1572"/>
      <c r="AX104" s="1573"/>
      <c r="AY104" s="385"/>
      <c r="AZ104" s="1573"/>
      <c r="BA104" s="1575"/>
      <c r="BB104" s="1577"/>
      <c r="BC104" s="1579"/>
      <c r="BD104" s="1562"/>
      <c r="BE104" s="1564"/>
      <c r="BF104" s="1566"/>
      <c r="BG104" s="1566"/>
      <c r="BH104" s="1568"/>
      <c r="BI104" s="176"/>
      <c r="BJ104" s="1569"/>
      <c r="BK104" s="13"/>
      <c r="BM104" s="107"/>
      <c r="BN104" s="104">
        <v>49</v>
      </c>
      <c r="BO104" s="104">
        <v>50</v>
      </c>
      <c r="BP104" s="1551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</row>
    <row r="105" spans="1:81" s="54" customFormat="1" ht="13.5" customHeight="1">
      <c r="A105" s="1610"/>
      <c r="B105" s="1591"/>
      <c r="C105" s="1552" t="s">
        <v>224</v>
      </c>
      <c r="D105" s="177" t="s">
        <v>225</v>
      </c>
      <c r="E105" s="174"/>
      <c r="F105" s="324">
        <v>120380</v>
      </c>
      <c r="G105" s="325">
        <v>200820</v>
      </c>
      <c r="H105" s="324">
        <v>114370</v>
      </c>
      <c r="I105" s="325">
        <v>194810</v>
      </c>
      <c r="J105" s="318" t="s">
        <v>216</v>
      </c>
      <c r="K105" s="326">
        <v>1080</v>
      </c>
      <c r="L105" s="327">
        <v>1880</v>
      </c>
      <c r="M105" s="328" t="s">
        <v>217</v>
      </c>
      <c r="N105" s="326">
        <v>1020</v>
      </c>
      <c r="O105" s="327">
        <v>1820</v>
      </c>
      <c r="P105" s="328" t="s">
        <v>217</v>
      </c>
      <c r="Q105" s="331"/>
      <c r="R105" s="332"/>
      <c r="S105" s="333"/>
      <c r="T105" s="1612"/>
      <c r="U105" s="332"/>
      <c r="V105" s="332"/>
      <c r="W105" s="339"/>
      <c r="X105" s="339"/>
      <c r="Y105" s="131"/>
      <c r="Z105" s="366" t="s">
        <v>242</v>
      </c>
      <c r="AA105" s="1577"/>
      <c r="AB105" s="367" t="s">
        <v>242</v>
      </c>
      <c r="AC105" s="146"/>
      <c r="AD105" s="1613"/>
      <c r="AE105" s="178"/>
      <c r="AF105" s="1604" t="s">
        <v>218</v>
      </c>
      <c r="AG105" s="1543">
        <v>10560</v>
      </c>
      <c r="AH105" s="43"/>
      <c r="AI105" s="1511"/>
      <c r="AJ105" s="314">
        <v>0</v>
      </c>
      <c r="AK105" s="1605"/>
      <c r="AL105" s="1598" t="e">
        <v>#REF!</v>
      </c>
      <c r="AM105" s="1582" t="e">
        <v>#REF!</v>
      </c>
      <c r="AN105" s="1570"/>
      <c r="AO105" s="351" t="s">
        <v>226</v>
      </c>
      <c r="AP105" s="377">
        <v>3000</v>
      </c>
      <c r="AQ105" s="378">
        <v>3400</v>
      </c>
      <c r="AR105" s="1577"/>
      <c r="AS105" s="1585"/>
      <c r="AT105" s="1577"/>
      <c r="AU105" s="1588"/>
      <c r="AV105" s="380"/>
      <c r="AW105" s="381"/>
      <c r="AX105" s="1573"/>
      <c r="AY105" s="386"/>
      <c r="AZ105" s="1573"/>
      <c r="BA105" s="1575"/>
      <c r="BB105" s="1577"/>
      <c r="BC105" s="1579"/>
      <c r="BD105" s="1562"/>
      <c r="BE105" s="1554">
        <v>0.01</v>
      </c>
      <c r="BF105" s="1556">
        <v>0.03</v>
      </c>
      <c r="BG105" s="1556">
        <v>0.04</v>
      </c>
      <c r="BH105" s="1558">
        <v>0.06</v>
      </c>
      <c r="BI105" s="176"/>
      <c r="BJ105" s="1560"/>
      <c r="BK105" s="13"/>
      <c r="BM105" s="107"/>
      <c r="BN105" s="104">
        <v>49</v>
      </c>
      <c r="BO105" s="104">
        <v>50</v>
      </c>
      <c r="BP105" s="1551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</row>
    <row r="106" spans="1:81" s="54" customFormat="1" ht="13.5" customHeight="1">
      <c r="A106" s="1610"/>
      <c r="B106" s="1591"/>
      <c r="C106" s="1553"/>
      <c r="D106" s="181" t="s">
        <v>53</v>
      </c>
      <c r="E106" s="174"/>
      <c r="F106" s="334">
        <v>200820</v>
      </c>
      <c r="G106" s="335"/>
      <c r="H106" s="334">
        <v>194810</v>
      </c>
      <c r="I106" s="335"/>
      <c r="J106" s="318" t="s">
        <v>216</v>
      </c>
      <c r="K106" s="329">
        <v>1880</v>
      </c>
      <c r="L106" s="336"/>
      <c r="M106" s="337" t="s">
        <v>217</v>
      </c>
      <c r="N106" s="329">
        <v>1820</v>
      </c>
      <c r="O106" s="336"/>
      <c r="P106" s="337" t="s">
        <v>217</v>
      </c>
      <c r="Q106" s="331"/>
      <c r="R106" s="332"/>
      <c r="S106" s="338"/>
      <c r="T106" s="1612"/>
      <c r="U106" s="332"/>
      <c r="V106" s="332"/>
      <c r="W106" s="338"/>
      <c r="X106" s="339"/>
      <c r="Y106" s="131"/>
      <c r="Z106" s="366">
        <v>449300</v>
      </c>
      <c r="AA106" s="1577"/>
      <c r="AB106" s="367">
        <v>4490</v>
      </c>
      <c r="AC106" s="176"/>
      <c r="AD106" s="1613"/>
      <c r="AE106" s="179"/>
      <c r="AF106" s="1604"/>
      <c r="AG106" s="1544"/>
      <c r="AH106" s="50"/>
      <c r="AI106" s="1511"/>
      <c r="AJ106" s="315"/>
      <c r="AK106" s="1605"/>
      <c r="AL106" s="1599" t="e">
        <v>#REF!</v>
      </c>
      <c r="AM106" s="1583" t="e">
        <v>#REF!</v>
      </c>
      <c r="AN106" s="1570"/>
      <c r="AO106" s="382" t="s">
        <v>227</v>
      </c>
      <c r="AP106" s="383">
        <v>2700</v>
      </c>
      <c r="AQ106" s="384">
        <v>3000</v>
      </c>
      <c r="AR106" s="1577"/>
      <c r="AS106" s="1586"/>
      <c r="AT106" s="1577"/>
      <c r="AU106" s="1589"/>
      <c r="AV106" s="380"/>
      <c r="AW106" s="381"/>
      <c r="AX106" s="1573"/>
      <c r="AY106" s="386"/>
      <c r="AZ106" s="1573"/>
      <c r="BA106" s="1576"/>
      <c r="BB106" s="1577"/>
      <c r="BC106" s="1580"/>
      <c r="BD106" s="1562"/>
      <c r="BE106" s="1555"/>
      <c r="BF106" s="1557"/>
      <c r="BG106" s="1557"/>
      <c r="BH106" s="1559"/>
      <c r="BI106" s="176"/>
      <c r="BJ106" s="1560"/>
      <c r="BK106" s="13"/>
      <c r="BM106" s="107"/>
      <c r="BN106" s="104">
        <v>49</v>
      </c>
      <c r="BO106" s="104">
        <v>50</v>
      </c>
      <c r="BP106" s="1551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</row>
    <row r="107" spans="1:81" s="54" customFormat="1" ht="13.5" customHeight="1">
      <c r="A107" s="1610"/>
      <c r="B107" s="1600" t="s">
        <v>243</v>
      </c>
      <c r="C107" s="1592" t="s">
        <v>214</v>
      </c>
      <c r="D107" s="173" t="s">
        <v>215</v>
      </c>
      <c r="E107" s="174"/>
      <c r="F107" s="316">
        <v>40990</v>
      </c>
      <c r="G107" s="317">
        <v>49030</v>
      </c>
      <c r="H107" s="316">
        <v>35590</v>
      </c>
      <c r="I107" s="317">
        <v>43630</v>
      </c>
      <c r="J107" s="318" t="s">
        <v>216</v>
      </c>
      <c r="K107" s="319">
        <v>390</v>
      </c>
      <c r="L107" s="320">
        <v>470</v>
      </c>
      <c r="M107" s="321" t="s">
        <v>217</v>
      </c>
      <c r="N107" s="319">
        <v>330</v>
      </c>
      <c r="O107" s="320">
        <v>410</v>
      </c>
      <c r="P107" s="321" t="s">
        <v>217</v>
      </c>
      <c r="Q107" s="318" t="s">
        <v>216</v>
      </c>
      <c r="R107" s="322">
        <v>8040</v>
      </c>
      <c r="S107" s="323">
        <v>80</v>
      </c>
      <c r="T107" s="1612"/>
      <c r="U107" s="361">
        <v>3210</v>
      </c>
      <c r="V107" s="340" t="s">
        <v>218</v>
      </c>
      <c r="W107" s="330">
        <v>30</v>
      </c>
      <c r="X107" s="345"/>
      <c r="Y107" s="131"/>
      <c r="Z107" s="369"/>
      <c r="AA107" s="1577"/>
      <c r="AB107" s="370"/>
      <c r="AC107" s="183"/>
      <c r="AD107" s="1613"/>
      <c r="AE107" s="182"/>
      <c r="AF107" s="1594"/>
      <c r="AG107" s="41"/>
      <c r="AH107" s="41"/>
      <c r="AI107" s="1531"/>
      <c r="AJ107" s="61"/>
      <c r="AK107" s="1596" t="s">
        <v>218</v>
      </c>
      <c r="AL107" s="1597">
        <v>3000</v>
      </c>
      <c r="AM107" s="1581">
        <v>3400</v>
      </c>
      <c r="AN107" s="1570" t="s">
        <v>216</v>
      </c>
      <c r="AO107" s="373" t="s">
        <v>220</v>
      </c>
      <c r="AP107" s="374">
        <v>5500</v>
      </c>
      <c r="AQ107" s="375">
        <v>6200</v>
      </c>
      <c r="AR107" s="1577" t="s">
        <v>216</v>
      </c>
      <c r="AS107" s="1584">
        <v>4820</v>
      </c>
      <c r="AT107" s="1577" t="s">
        <v>216</v>
      </c>
      <c r="AU107" s="1587">
        <v>40</v>
      </c>
      <c r="AV107" s="1570" t="s">
        <v>216</v>
      </c>
      <c r="AW107" s="1571">
        <v>4800</v>
      </c>
      <c r="AX107" s="1573"/>
      <c r="AY107" s="1603" t="s">
        <v>262</v>
      </c>
      <c r="AZ107" s="1573" t="s">
        <v>221</v>
      </c>
      <c r="BA107" s="1574">
        <v>5450</v>
      </c>
      <c r="BB107" s="1577" t="s">
        <v>216</v>
      </c>
      <c r="BC107" s="1578">
        <v>50</v>
      </c>
      <c r="BD107" s="1562" t="s">
        <v>221</v>
      </c>
      <c r="BE107" s="1563" t="s">
        <v>588</v>
      </c>
      <c r="BF107" s="1565" t="s">
        <v>588</v>
      </c>
      <c r="BG107" s="1565" t="s">
        <v>588</v>
      </c>
      <c r="BH107" s="1567" t="s">
        <v>588</v>
      </c>
      <c r="BI107" s="176"/>
      <c r="BJ107" s="1542" t="s">
        <v>229</v>
      </c>
      <c r="BK107" s="13"/>
      <c r="BM107" s="107"/>
      <c r="BN107" s="104">
        <v>51</v>
      </c>
      <c r="BO107" s="104">
        <v>52</v>
      </c>
      <c r="BP107" s="1551">
        <v>9</v>
      </c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</row>
    <row r="108" spans="1:81" s="54" customFormat="1" ht="13.5" customHeight="1">
      <c r="A108" s="1610"/>
      <c r="B108" s="1591"/>
      <c r="C108" s="1593"/>
      <c r="D108" s="177" t="s">
        <v>222</v>
      </c>
      <c r="E108" s="174"/>
      <c r="F108" s="324">
        <v>49030</v>
      </c>
      <c r="G108" s="325">
        <v>113900</v>
      </c>
      <c r="H108" s="324">
        <v>43630</v>
      </c>
      <c r="I108" s="325">
        <v>108500</v>
      </c>
      <c r="J108" s="318" t="s">
        <v>216</v>
      </c>
      <c r="K108" s="326">
        <v>470</v>
      </c>
      <c r="L108" s="327">
        <v>1020</v>
      </c>
      <c r="M108" s="328" t="s">
        <v>217</v>
      </c>
      <c r="N108" s="326">
        <v>410</v>
      </c>
      <c r="O108" s="327">
        <v>960</v>
      </c>
      <c r="P108" s="328" t="s">
        <v>217</v>
      </c>
      <c r="Q108" s="318" t="s">
        <v>216</v>
      </c>
      <c r="R108" s="329">
        <v>8040</v>
      </c>
      <c r="S108" s="330">
        <v>80</v>
      </c>
      <c r="T108" s="1612"/>
      <c r="U108" s="360"/>
      <c r="V108" s="357"/>
      <c r="W108" s="356"/>
      <c r="X108" s="346"/>
      <c r="Y108" s="131"/>
      <c r="Z108" s="366" t="s">
        <v>244</v>
      </c>
      <c r="AA108" s="1577"/>
      <c r="AB108" s="367" t="s">
        <v>244</v>
      </c>
      <c r="AC108" s="146"/>
      <c r="AD108" s="1613"/>
      <c r="AE108" s="178" t="s">
        <v>245</v>
      </c>
      <c r="AF108" s="1594"/>
      <c r="AG108" s="41"/>
      <c r="AH108" s="41"/>
      <c r="AI108" s="1531"/>
      <c r="AJ108" s="62"/>
      <c r="AK108" s="1596"/>
      <c r="AL108" s="1598" t="e">
        <v>#REF!</v>
      </c>
      <c r="AM108" s="1582" t="e">
        <v>#REF!</v>
      </c>
      <c r="AN108" s="1570"/>
      <c r="AO108" s="351" t="s">
        <v>223</v>
      </c>
      <c r="AP108" s="377">
        <v>3000</v>
      </c>
      <c r="AQ108" s="378">
        <v>3400</v>
      </c>
      <c r="AR108" s="1577"/>
      <c r="AS108" s="1585"/>
      <c r="AT108" s="1577"/>
      <c r="AU108" s="1588"/>
      <c r="AV108" s="1570"/>
      <c r="AW108" s="1572"/>
      <c r="AX108" s="1573"/>
      <c r="AY108" s="1603"/>
      <c r="AZ108" s="1573"/>
      <c r="BA108" s="1575"/>
      <c r="BB108" s="1577"/>
      <c r="BC108" s="1579"/>
      <c r="BD108" s="1562"/>
      <c r="BE108" s="1564"/>
      <c r="BF108" s="1566"/>
      <c r="BG108" s="1566"/>
      <c r="BH108" s="1568"/>
      <c r="BI108" s="176"/>
      <c r="BJ108" s="1542"/>
      <c r="BK108" s="13"/>
      <c r="BM108" s="107"/>
      <c r="BN108" s="104">
        <v>51</v>
      </c>
      <c r="BO108" s="104">
        <v>52</v>
      </c>
      <c r="BP108" s="1551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</row>
    <row r="109" spans="1:81" s="54" customFormat="1" ht="13.5" customHeight="1">
      <c r="A109" s="1610"/>
      <c r="B109" s="1591"/>
      <c r="C109" s="1552" t="s">
        <v>224</v>
      </c>
      <c r="D109" s="177" t="s">
        <v>225</v>
      </c>
      <c r="E109" s="174"/>
      <c r="F109" s="324">
        <v>113900</v>
      </c>
      <c r="G109" s="325">
        <v>194340</v>
      </c>
      <c r="H109" s="324">
        <v>108500</v>
      </c>
      <c r="I109" s="325">
        <v>188940</v>
      </c>
      <c r="J109" s="318" t="s">
        <v>216</v>
      </c>
      <c r="K109" s="326">
        <v>1020</v>
      </c>
      <c r="L109" s="327">
        <v>1820</v>
      </c>
      <c r="M109" s="328" t="s">
        <v>217</v>
      </c>
      <c r="N109" s="326">
        <v>960</v>
      </c>
      <c r="O109" s="327">
        <v>1760</v>
      </c>
      <c r="P109" s="328" t="s">
        <v>217</v>
      </c>
      <c r="Q109" s="331"/>
      <c r="R109" s="332"/>
      <c r="S109" s="333"/>
      <c r="T109" s="1612"/>
      <c r="U109" s="332"/>
      <c r="V109" s="332"/>
      <c r="W109" s="339"/>
      <c r="X109" s="339"/>
      <c r="Y109" s="131"/>
      <c r="Z109" s="366">
        <v>488400</v>
      </c>
      <c r="AA109" s="1577"/>
      <c r="AB109" s="367">
        <v>4880</v>
      </c>
      <c r="AC109" s="176"/>
      <c r="AD109" s="1613"/>
      <c r="AE109" s="186" t="s">
        <v>246</v>
      </c>
      <c r="AF109" s="1594"/>
      <c r="AG109" s="41"/>
      <c r="AH109" s="41"/>
      <c r="AI109" s="1531"/>
      <c r="AJ109" s="62"/>
      <c r="AK109" s="1596"/>
      <c r="AL109" s="1598" t="e">
        <v>#REF!</v>
      </c>
      <c r="AM109" s="1582" t="e">
        <v>#REF!</v>
      </c>
      <c r="AN109" s="1570"/>
      <c r="AO109" s="351" t="s">
        <v>226</v>
      </c>
      <c r="AP109" s="377">
        <v>2600</v>
      </c>
      <c r="AQ109" s="378">
        <v>2900</v>
      </c>
      <c r="AR109" s="1577"/>
      <c r="AS109" s="1585"/>
      <c r="AT109" s="1577"/>
      <c r="AU109" s="1588"/>
      <c r="AV109" s="380"/>
      <c r="AW109" s="381"/>
      <c r="AX109" s="1573"/>
      <c r="AY109" s="1602">
        <v>0.1</v>
      </c>
      <c r="AZ109" s="1573"/>
      <c r="BA109" s="1575"/>
      <c r="BB109" s="1577"/>
      <c r="BC109" s="1579"/>
      <c r="BD109" s="1562"/>
      <c r="BE109" s="1554">
        <v>0.01</v>
      </c>
      <c r="BF109" s="1556">
        <v>0.03</v>
      </c>
      <c r="BG109" s="1556">
        <v>0.04</v>
      </c>
      <c r="BH109" s="1558">
        <v>0.06</v>
      </c>
      <c r="BI109" s="176"/>
      <c r="BJ109" s="1601" t="s">
        <v>486</v>
      </c>
      <c r="BK109" s="13"/>
      <c r="BM109" s="107"/>
      <c r="BN109" s="104">
        <v>51</v>
      </c>
      <c r="BO109" s="104">
        <v>52</v>
      </c>
      <c r="BP109" s="1551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</row>
    <row r="110" spans="1:81" s="54" customFormat="1" ht="13.5" customHeight="1">
      <c r="A110" s="1610"/>
      <c r="B110" s="1591"/>
      <c r="C110" s="1553"/>
      <c r="D110" s="181" t="s">
        <v>53</v>
      </c>
      <c r="E110" s="174"/>
      <c r="F110" s="334">
        <v>194340</v>
      </c>
      <c r="G110" s="335"/>
      <c r="H110" s="334">
        <v>188940</v>
      </c>
      <c r="I110" s="335"/>
      <c r="J110" s="318" t="s">
        <v>216</v>
      </c>
      <c r="K110" s="329">
        <v>1820</v>
      </c>
      <c r="L110" s="336"/>
      <c r="M110" s="337" t="s">
        <v>217</v>
      </c>
      <c r="N110" s="329">
        <v>1760</v>
      </c>
      <c r="O110" s="336"/>
      <c r="P110" s="337" t="s">
        <v>217</v>
      </c>
      <c r="Q110" s="331"/>
      <c r="R110" s="332"/>
      <c r="S110" s="338"/>
      <c r="T110" s="1612"/>
      <c r="U110" s="332"/>
      <c r="V110" s="332"/>
      <c r="W110" s="338"/>
      <c r="X110" s="339"/>
      <c r="Y110" s="131"/>
      <c r="Z110" s="369"/>
      <c r="AA110" s="1577"/>
      <c r="AB110" s="370"/>
      <c r="AC110" s="183"/>
      <c r="AD110" s="1613"/>
      <c r="AE110" s="182"/>
      <c r="AF110" s="1594"/>
      <c r="AG110" s="41"/>
      <c r="AH110" s="41"/>
      <c r="AI110" s="1531"/>
      <c r="AJ110" s="62"/>
      <c r="AK110" s="1596"/>
      <c r="AL110" s="1599" t="e">
        <v>#REF!</v>
      </c>
      <c r="AM110" s="1583" t="e">
        <v>#REF!</v>
      </c>
      <c r="AN110" s="1570"/>
      <c r="AO110" s="382" t="s">
        <v>227</v>
      </c>
      <c r="AP110" s="383">
        <v>2400</v>
      </c>
      <c r="AQ110" s="384">
        <v>2600</v>
      </c>
      <c r="AR110" s="1577"/>
      <c r="AS110" s="1586"/>
      <c r="AT110" s="1577"/>
      <c r="AU110" s="1589"/>
      <c r="AV110" s="380"/>
      <c r="AW110" s="381"/>
      <c r="AX110" s="1573"/>
      <c r="AY110" s="1602"/>
      <c r="AZ110" s="1573"/>
      <c r="BA110" s="1576"/>
      <c r="BB110" s="1577"/>
      <c r="BC110" s="1580"/>
      <c r="BD110" s="1562"/>
      <c r="BE110" s="1555"/>
      <c r="BF110" s="1557"/>
      <c r="BG110" s="1557"/>
      <c r="BH110" s="1559"/>
      <c r="BI110" s="176"/>
      <c r="BJ110" s="1601"/>
      <c r="BK110" s="13"/>
      <c r="BM110" s="107"/>
      <c r="BN110" s="104">
        <v>51</v>
      </c>
      <c r="BO110" s="104">
        <v>52</v>
      </c>
      <c r="BP110" s="1551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</row>
    <row r="111" spans="1:81" s="54" customFormat="1" ht="13.5" customHeight="1">
      <c r="A111" s="1610"/>
      <c r="B111" s="1600" t="s">
        <v>247</v>
      </c>
      <c r="C111" s="1592" t="s">
        <v>214</v>
      </c>
      <c r="D111" s="173" t="s">
        <v>215</v>
      </c>
      <c r="E111" s="174"/>
      <c r="F111" s="316">
        <v>39010</v>
      </c>
      <c r="G111" s="317">
        <v>47050</v>
      </c>
      <c r="H111" s="316">
        <v>34090</v>
      </c>
      <c r="I111" s="317">
        <v>42130</v>
      </c>
      <c r="J111" s="318" t="s">
        <v>216</v>
      </c>
      <c r="K111" s="319">
        <v>370</v>
      </c>
      <c r="L111" s="320">
        <v>450</v>
      </c>
      <c r="M111" s="321" t="s">
        <v>217</v>
      </c>
      <c r="N111" s="319">
        <v>320</v>
      </c>
      <c r="O111" s="320">
        <v>400</v>
      </c>
      <c r="P111" s="321" t="s">
        <v>217</v>
      </c>
      <c r="Q111" s="318" t="s">
        <v>216</v>
      </c>
      <c r="R111" s="322">
        <v>8040</v>
      </c>
      <c r="S111" s="323">
        <v>80</v>
      </c>
      <c r="T111" s="1612"/>
      <c r="U111" s="361">
        <v>3210</v>
      </c>
      <c r="V111" s="340" t="s">
        <v>218</v>
      </c>
      <c r="W111" s="330">
        <v>30</v>
      </c>
      <c r="X111" s="345"/>
      <c r="Y111" s="131"/>
      <c r="Z111" s="366" t="s">
        <v>248</v>
      </c>
      <c r="AA111" s="1577"/>
      <c r="AB111" s="367" t="s">
        <v>248</v>
      </c>
      <c r="AC111" s="146"/>
      <c r="AD111" s="1613"/>
      <c r="AE111" s="178"/>
      <c r="AF111" s="1594"/>
      <c r="AG111" s="41"/>
      <c r="AH111" s="41"/>
      <c r="AI111" s="1531"/>
      <c r="AJ111" s="62"/>
      <c r="AK111" s="1596" t="s">
        <v>218</v>
      </c>
      <c r="AL111" s="1597">
        <v>3300</v>
      </c>
      <c r="AM111" s="1581">
        <v>3700</v>
      </c>
      <c r="AN111" s="1570" t="s">
        <v>216</v>
      </c>
      <c r="AO111" s="373" t="s">
        <v>220</v>
      </c>
      <c r="AP111" s="374">
        <v>6100</v>
      </c>
      <c r="AQ111" s="375">
        <v>6800</v>
      </c>
      <c r="AR111" s="1577" t="s">
        <v>216</v>
      </c>
      <c r="AS111" s="1584">
        <v>4380</v>
      </c>
      <c r="AT111" s="1577" t="s">
        <v>216</v>
      </c>
      <c r="AU111" s="1587">
        <v>40</v>
      </c>
      <c r="AV111" s="1570" t="s">
        <v>216</v>
      </c>
      <c r="AW111" s="1571">
        <v>4800</v>
      </c>
      <c r="AX111" s="1573"/>
      <c r="AY111" s="386"/>
      <c r="AZ111" s="1573" t="s">
        <v>221</v>
      </c>
      <c r="BA111" s="1574">
        <v>4950</v>
      </c>
      <c r="BB111" s="1577" t="s">
        <v>216</v>
      </c>
      <c r="BC111" s="1578">
        <v>40</v>
      </c>
      <c r="BD111" s="1562" t="s">
        <v>221</v>
      </c>
      <c r="BE111" s="1563" t="s">
        <v>588</v>
      </c>
      <c r="BF111" s="1565" t="s">
        <v>588</v>
      </c>
      <c r="BG111" s="1565" t="s">
        <v>588</v>
      </c>
      <c r="BH111" s="1567" t="s">
        <v>588</v>
      </c>
      <c r="BI111" s="176"/>
      <c r="BJ111" s="1569"/>
      <c r="BK111" s="13"/>
      <c r="BM111" s="107"/>
      <c r="BN111" s="104">
        <v>53</v>
      </c>
      <c r="BO111" s="104">
        <v>54</v>
      </c>
      <c r="BP111" s="1551">
        <v>10</v>
      </c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</row>
    <row r="112" spans="1:81" s="54" customFormat="1" ht="13.5" customHeight="1">
      <c r="A112" s="1610"/>
      <c r="B112" s="1591"/>
      <c r="C112" s="1593"/>
      <c r="D112" s="177" t="s">
        <v>222</v>
      </c>
      <c r="E112" s="174"/>
      <c r="F112" s="324">
        <v>47050</v>
      </c>
      <c r="G112" s="325">
        <v>111920</v>
      </c>
      <c r="H112" s="324">
        <v>42130</v>
      </c>
      <c r="I112" s="325">
        <v>107000</v>
      </c>
      <c r="J112" s="318" t="s">
        <v>216</v>
      </c>
      <c r="K112" s="326">
        <v>450</v>
      </c>
      <c r="L112" s="327">
        <v>1000</v>
      </c>
      <c r="M112" s="328" t="s">
        <v>217</v>
      </c>
      <c r="N112" s="326">
        <v>400</v>
      </c>
      <c r="O112" s="327">
        <v>950</v>
      </c>
      <c r="P112" s="328" t="s">
        <v>217</v>
      </c>
      <c r="Q112" s="318" t="s">
        <v>216</v>
      </c>
      <c r="R112" s="329">
        <v>8040</v>
      </c>
      <c r="S112" s="330">
        <v>80</v>
      </c>
      <c r="T112" s="1612"/>
      <c r="U112" s="360"/>
      <c r="V112" s="357"/>
      <c r="W112" s="356"/>
      <c r="X112" s="346"/>
      <c r="Y112" s="131"/>
      <c r="Z112" s="366">
        <v>527500</v>
      </c>
      <c r="AA112" s="1577"/>
      <c r="AB112" s="367">
        <v>5270</v>
      </c>
      <c r="AC112" s="176"/>
      <c r="AD112" s="1613"/>
      <c r="AE112" s="179"/>
      <c r="AF112" s="1594"/>
      <c r="AG112" s="41"/>
      <c r="AH112" s="41"/>
      <c r="AI112" s="1531"/>
      <c r="AJ112" s="62"/>
      <c r="AK112" s="1596"/>
      <c r="AL112" s="1598" t="e">
        <v>#REF!</v>
      </c>
      <c r="AM112" s="1582" t="e">
        <v>#REF!</v>
      </c>
      <c r="AN112" s="1570"/>
      <c r="AO112" s="351" t="s">
        <v>223</v>
      </c>
      <c r="AP112" s="377">
        <v>3300</v>
      </c>
      <c r="AQ112" s="378">
        <v>3700</v>
      </c>
      <c r="AR112" s="1577"/>
      <c r="AS112" s="1585"/>
      <c r="AT112" s="1577"/>
      <c r="AU112" s="1588"/>
      <c r="AV112" s="1570"/>
      <c r="AW112" s="1572"/>
      <c r="AX112" s="1573"/>
      <c r="AY112" s="386"/>
      <c r="AZ112" s="1573"/>
      <c r="BA112" s="1575"/>
      <c r="BB112" s="1577"/>
      <c r="BC112" s="1579"/>
      <c r="BD112" s="1562"/>
      <c r="BE112" s="1564"/>
      <c r="BF112" s="1566"/>
      <c r="BG112" s="1566"/>
      <c r="BH112" s="1568"/>
      <c r="BI112" s="176"/>
      <c r="BJ112" s="1569"/>
      <c r="BK112" s="13"/>
      <c r="BM112" s="107"/>
      <c r="BN112" s="104">
        <v>53</v>
      </c>
      <c r="BO112" s="104">
        <v>54</v>
      </c>
      <c r="BP112" s="1551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</row>
    <row r="113" spans="1:81" s="54" customFormat="1" ht="13.5" customHeight="1">
      <c r="A113" s="1610"/>
      <c r="B113" s="1591"/>
      <c r="C113" s="1552" t="s">
        <v>224</v>
      </c>
      <c r="D113" s="177" t="s">
        <v>225</v>
      </c>
      <c r="E113" s="174"/>
      <c r="F113" s="324">
        <v>111920</v>
      </c>
      <c r="G113" s="325">
        <v>192360</v>
      </c>
      <c r="H113" s="324">
        <v>107000</v>
      </c>
      <c r="I113" s="325">
        <v>187440</v>
      </c>
      <c r="J113" s="318" t="s">
        <v>216</v>
      </c>
      <c r="K113" s="326">
        <v>1000</v>
      </c>
      <c r="L113" s="327">
        <v>1800</v>
      </c>
      <c r="M113" s="328" t="s">
        <v>217</v>
      </c>
      <c r="N113" s="326">
        <v>950</v>
      </c>
      <c r="O113" s="327">
        <v>1750</v>
      </c>
      <c r="P113" s="328" t="s">
        <v>217</v>
      </c>
      <c r="Q113" s="331"/>
      <c r="R113" s="332"/>
      <c r="S113" s="333"/>
      <c r="T113" s="1612"/>
      <c r="U113" s="332"/>
      <c r="V113" s="332"/>
      <c r="W113" s="339"/>
      <c r="X113" s="339"/>
      <c r="Y113" s="131"/>
      <c r="Z113" s="369"/>
      <c r="AA113" s="1577"/>
      <c r="AB113" s="370"/>
      <c r="AC113" s="183"/>
      <c r="AD113" s="1613"/>
      <c r="AE113" s="182"/>
      <c r="AF113" s="1594"/>
      <c r="AG113" s="41"/>
      <c r="AH113" s="41"/>
      <c r="AI113" s="1531"/>
      <c r="AJ113" s="62"/>
      <c r="AK113" s="1596"/>
      <c r="AL113" s="1598" t="e">
        <v>#REF!</v>
      </c>
      <c r="AM113" s="1582" t="e">
        <v>#REF!</v>
      </c>
      <c r="AN113" s="1570"/>
      <c r="AO113" s="351" t="s">
        <v>226</v>
      </c>
      <c r="AP113" s="377">
        <v>2900</v>
      </c>
      <c r="AQ113" s="378">
        <v>3200</v>
      </c>
      <c r="AR113" s="1577"/>
      <c r="AS113" s="1585"/>
      <c r="AT113" s="1577"/>
      <c r="AU113" s="1588"/>
      <c r="AV113" s="380"/>
      <c r="AW113" s="381"/>
      <c r="AX113" s="1573"/>
      <c r="AY113" s="386"/>
      <c r="AZ113" s="1573"/>
      <c r="BA113" s="1575"/>
      <c r="BB113" s="1577"/>
      <c r="BC113" s="1579"/>
      <c r="BD113" s="1562"/>
      <c r="BE113" s="1554">
        <v>0.01</v>
      </c>
      <c r="BF113" s="1556">
        <v>0.03</v>
      </c>
      <c r="BG113" s="1556">
        <v>0.04</v>
      </c>
      <c r="BH113" s="1558">
        <v>0.06</v>
      </c>
      <c r="BI113" s="176"/>
      <c r="BJ113" s="1560"/>
      <c r="BK113" s="13"/>
      <c r="BM113" s="107"/>
      <c r="BN113" s="104">
        <v>53</v>
      </c>
      <c r="BO113" s="104">
        <v>54</v>
      </c>
      <c r="BP113" s="1551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</row>
    <row r="114" spans="1:81" s="54" customFormat="1" ht="13.5" customHeight="1">
      <c r="A114" s="1610"/>
      <c r="B114" s="1591"/>
      <c r="C114" s="1553"/>
      <c r="D114" s="181" t="s">
        <v>53</v>
      </c>
      <c r="E114" s="174"/>
      <c r="F114" s="334">
        <v>192360</v>
      </c>
      <c r="G114" s="335"/>
      <c r="H114" s="334">
        <v>187440</v>
      </c>
      <c r="I114" s="335"/>
      <c r="J114" s="318" t="s">
        <v>216</v>
      </c>
      <c r="K114" s="329">
        <v>1800</v>
      </c>
      <c r="L114" s="336"/>
      <c r="M114" s="337" t="s">
        <v>217</v>
      </c>
      <c r="N114" s="329">
        <v>1750</v>
      </c>
      <c r="O114" s="336"/>
      <c r="P114" s="337" t="s">
        <v>217</v>
      </c>
      <c r="Q114" s="331"/>
      <c r="R114" s="332"/>
      <c r="S114" s="338"/>
      <c r="T114" s="1612"/>
      <c r="U114" s="332"/>
      <c r="V114" s="332"/>
      <c r="W114" s="338"/>
      <c r="X114" s="339"/>
      <c r="Y114" s="131"/>
      <c r="Z114" s="366" t="s">
        <v>249</v>
      </c>
      <c r="AA114" s="1577"/>
      <c r="AB114" s="367" t="s">
        <v>249</v>
      </c>
      <c r="AC114" s="146"/>
      <c r="AD114" s="1613"/>
      <c r="AE114" s="178"/>
      <c r="AF114" s="1594"/>
      <c r="AG114" s="41"/>
      <c r="AH114" s="41"/>
      <c r="AI114" s="1531"/>
      <c r="AJ114" s="62"/>
      <c r="AK114" s="1596"/>
      <c r="AL114" s="1599" t="e">
        <v>#REF!</v>
      </c>
      <c r="AM114" s="1583" t="e">
        <v>#REF!</v>
      </c>
      <c r="AN114" s="1570"/>
      <c r="AO114" s="382" t="s">
        <v>227</v>
      </c>
      <c r="AP114" s="383">
        <v>2600</v>
      </c>
      <c r="AQ114" s="384">
        <v>2900</v>
      </c>
      <c r="AR114" s="1577"/>
      <c r="AS114" s="1586"/>
      <c r="AT114" s="1577"/>
      <c r="AU114" s="1589"/>
      <c r="AV114" s="380"/>
      <c r="AW114" s="381"/>
      <c r="AX114" s="1573"/>
      <c r="AY114" s="386"/>
      <c r="AZ114" s="1573"/>
      <c r="BA114" s="1576"/>
      <c r="BB114" s="1577"/>
      <c r="BC114" s="1580"/>
      <c r="BD114" s="1562"/>
      <c r="BE114" s="1555"/>
      <c r="BF114" s="1557"/>
      <c r="BG114" s="1557"/>
      <c r="BH114" s="1559"/>
      <c r="BI114" s="176"/>
      <c r="BJ114" s="1560"/>
      <c r="BK114" s="13"/>
      <c r="BM114" s="107"/>
      <c r="BN114" s="104">
        <v>53</v>
      </c>
      <c r="BO114" s="104">
        <v>54</v>
      </c>
      <c r="BP114" s="1551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</row>
    <row r="115" spans="1:81" s="54" customFormat="1" ht="13.5" customHeight="1">
      <c r="A115" s="1610"/>
      <c r="B115" s="1600" t="s">
        <v>250</v>
      </c>
      <c r="C115" s="1592" t="s">
        <v>214</v>
      </c>
      <c r="D115" s="173" t="s">
        <v>215</v>
      </c>
      <c r="E115" s="174"/>
      <c r="F115" s="316">
        <v>37310</v>
      </c>
      <c r="G115" s="317">
        <v>45350</v>
      </c>
      <c r="H115" s="316">
        <v>32810</v>
      </c>
      <c r="I115" s="317">
        <v>40850</v>
      </c>
      <c r="J115" s="318" t="s">
        <v>216</v>
      </c>
      <c r="K115" s="319">
        <v>350</v>
      </c>
      <c r="L115" s="320">
        <v>430</v>
      </c>
      <c r="M115" s="321" t="s">
        <v>217</v>
      </c>
      <c r="N115" s="319">
        <v>300</v>
      </c>
      <c r="O115" s="320">
        <v>380</v>
      </c>
      <c r="P115" s="321" t="s">
        <v>217</v>
      </c>
      <c r="Q115" s="318" t="s">
        <v>216</v>
      </c>
      <c r="R115" s="322">
        <v>8040</v>
      </c>
      <c r="S115" s="323">
        <v>80</v>
      </c>
      <c r="T115" s="1612"/>
      <c r="U115" s="361">
        <v>3210</v>
      </c>
      <c r="V115" s="340" t="s">
        <v>218</v>
      </c>
      <c r="W115" s="330">
        <v>30</v>
      </c>
      <c r="X115" s="345"/>
      <c r="Y115" s="131"/>
      <c r="Z115" s="366">
        <v>566600</v>
      </c>
      <c r="AA115" s="1577"/>
      <c r="AB115" s="367">
        <v>5660</v>
      </c>
      <c r="AC115" s="176"/>
      <c r="AD115" s="1613"/>
      <c r="AE115" s="179"/>
      <c r="AF115" s="1594"/>
      <c r="AG115" s="41"/>
      <c r="AH115" s="41"/>
      <c r="AI115" s="1531"/>
      <c r="AJ115" s="62"/>
      <c r="AK115" s="1596" t="s">
        <v>218</v>
      </c>
      <c r="AL115" s="1597">
        <v>3000</v>
      </c>
      <c r="AM115" s="1581">
        <v>3400</v>
      </c>
      <c r="AN115" s="1570" t="s">
        <v>216</v>
      </c>
      <c r="AO115" s="373" t="s">
        <v>220</v>
      </c>
      <c r="AP115" s="374">
        <v>5500</v>
      </c>
      <c r="AQ115" s="375">
        <v>6200</v>
      </c>
      <c r="AR115" s="1577" t="s">
        <v>216</v>
      </c>
      <c r="AS115" s="1584">
        <v>4020</v>
      </c>
      <c r="AT115" s="1577" t="s">
        <v>216</v>
      </c>
      <c r="AU115" s="1587">
        <v>40</v>
      </c>
      <c r="AV115" s="1570" t="s">
        <v>216</v>
      </c>
      <c r="AW115" s="1571">
        <v>4800</v>
      </c>
      <c r="AX115" s="1573"/>
      <c r="AY115" s="386"/>
      <c r="AZ115" s="1573" t="s">
        <v>221</v>
      </c>
      <c r="BA115" s="1574">
        <v>4540</v>
      </c>
      <c r="BB115" s="1577" t="s">
        <v>216</v>
      </c>
      <c r="BC115" s="1578">
        <v>40</v>
      </c>
      <c r="BD115" s="1562" t="s">
        <v>221</v>
      </c>
      <c r="BE115" s="1563" t="s">
        <v>588</v>
      </c>
      <c r="BF115" s="1565" t="s">
        <v>588</v>
      </c>
      <c r="BG115" s="1565" t="s">
        <v>588</v>
      </c>
      <c r="BH115" s="1567" t="s">
        <v>588</v>
      </c>
      <c r="BI115" s="176"/>
      <c r="BJ115" s="1569"/>
      <c r="BK115" s="13"/>
      <c r="BM115" s="107"/>
      <c r="BN115" s="104">
        <v>55</v>
      </c>
      <c r="BO115" s="104">
        <v>56</v>
      </c>
      <c r="BP115" s="1551">
        <v>11</v>
      </c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</row>
    <row r="116" spans="1:81" s="54" customFormat="1" ht="13.5" customHeight="1">
      <c r="A116" s="1610"/>
      <c r="B116" s="1591"/>
      <c r="C116" s="1593"/>
      <c r="D116" s="177" t="s">
        <v>222</v>
      </c>
      <c r="E116" s="174"/>
      <c r="F116" s="324">
        <v>45350</v>
      </c>
      <c r="G116" s="325">
        <v>110220</v>
      </c>
      <c r="H116" s="324">
        <v>40850</v>
      </c>
      <c r="I116" s="325">
        <v>105720</v>
      </c>
      <c r="J116" s="318" t="s">
        <v>216</v>
      </c>
      <c r="K116" s="326">
        <v>430</v>
      </c>
      <c r="L116" s="327">
        <v>980</v>
      </c>
      <c r="M116" s="328" t="s">
        <v>217</v>
      </c>
      <c r="N116" s="326">
        <v>380</v>
      </c>
      <c r="O116" s="327">
        <v>940</v>
      </c>
      <c r="P116" s="328" t="s">
        <v>217</v>
      </c>
      <c r="Q116" s="318" t="s">
        <v>216</v>
      </c>
      <c r="R116" s="329">
        <v>8040</v>
      </c>
      <c r="S116" s="330">
        <v>80</v>
      </c>
      <c r="T116" s="1612"/>
      <c r="U116" s="360"/>
      <c r="V116" s="357"/>
      <c r="W116" s="356"/>
      <c r="X116" s="346"/>
      <c r="Y116" s="131"/>
      <c r="Z116" s="369"/>
      <c r="AA116" s="1577"/>
      <c r="AB116" s="370"/>
      <c r="AC116" s="183"/>
      <c r="AD116" s="1613"/>
      <c r="AE116" s="182"/>
      <c r="AF116" s="1594"/>
      <c r="AG116" s="41"/>
      <c r="AH116" s="41"/>
      <c r="AI116" s="1531"/>
      <c r="AJ116" s="62"/>
      <c r="AK116" s="1596"/>
      <c r="AL116" s="1598" t="e">
        <v>#REF!</v>
      </c>
      <c r="AM116" s="1582" t="e">
        <v>#REF!</v>
      </c>
      <c r="AN116" s="1570"/>
      <c r="AO116" s="351" t="s">
        <v>223</v>
      </c>
      <c r="AP116" s="377">
        <v>3000</v>
      </c>
      <c r="AQ116" s="378">
        <v>3400</v>
      </c>
      <c r="AR116" s="1577"/>
      <c r="AS116" s="1585"/>
      <c r="AT116" s="1577"/>
      <c r="AU116" s="1588"/>
      <c r="AV116" s="1570"/>
      <c r="AW116" s="1572"/>
      <c r="AX116" s="1573"/>
      <c r="AY116" s="386"/>
      <c r="AZ116" s="1573"/>
      <c r="BA116" s="1575"/>
      <c r="BB116" s="1577"/>
      <c r="BC116" s="1579"/>
      <c r="BD116" s="1562"/>
      <c r="BE116" s="1564"/>
      <c r="BF116" s="1566"/>
      <c r="BG116" s="1566"/>
      <c r="BH116" s="1568"/>
      <c r="BI116" s="176"/>
      <c r="BJ116" s="1569"/>
      <c r="BK116" s="13"/>
      <c r="BM116" s="107"/>
      <c r="BN116" s="104">
        <v>55</v>
      </c>
      <c r="BO116" s="104">
        <v>56</v>
      </c>
      <c r="BP116" s="1551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</row>
    <row r="117" spans="1:81" s="54" customFormat="1" ht="13.5" customHeight="1">
      <c r="A117" s="1610"/>
      <c r="B117" s="1591"/>
      <c r="C117" s="1552" t="s">
        <v>224</v>
      </c>
      <c r="D117" s="177" t="s">
        <v>225</v>
      </c>
      <c r="E117" s="174"/>
      <c r="F117" s="324">
        <v>110220</v>
      </c>
      <c r="G117" s="325">
        <v>190660</v>
      </c>
      <c r="H117" s="324">
        <v>105720</v>
      </c>
      <c r="I117" s="325">
        <v>186160</v>
      </c>
      <c r="J117" s="318" t="s">
        <v>216</v>
      </c>
      <c r="K117" s="326">
        <v>980</v>
      </c>
      <c r="L117" s="327">
        <v>1780</v>
      </c>
      <c r="M117" s="328" t="s">
        <v>217</v>
      </c>
      <c r="N117" s="326">
        <v>940</v>
      </c>
      <c r="O117" s="327">
        <v>1740</v>
      </c>
      <c r="P117" s="328" t="s">
        <v>217</v>
      </c>
      <c r="Q117" s="331"/>
      <c r="R117" s="332"/>
      <c r="S117" s="333"/>
      <c r="T117" s="1612"/>
      <c r="U117" s="332"/>
      <c r="V117" s="332"/>
      <c r="W117" s="339"/>
      <c r="X117" s="339"/>
      <c r="Y117" s="131"/>
      <c r="Z117" s="366" t="s">
        <v>251</v>
      </c>
      <c r="AA117" s="1577"/>
      <c r="AB117" s="367" t="s">
        <v>251</v>
      </c>
      <c r="AC117" s="146"/>
      <c r="AD117" s="1613"/>
      <c r="AE117" s="178"/>
      <c r="AF117" s="1594"/>
      <c r="AG117" s="41"/>
      <c r="AH117" s="41"/>
      <c r="AI117" s="1531"/>
      <c r="AJ117" s="62"/>
      <c r="AK117" s="1596"/>
      <c r="AL117" s="1598" t="e">
        <v>#REF!</v>
      </c>
      <c r="AM117" s="1582" t="e">
        <v>#REF!</v>
      </c>
      <c r="AN117" s="1570"/>
      <c r="AO117" s="351" t="s">
        <v>226</v>
      </c>
      <c r="AP117" s="377">
        <v>2600</v>
      </c>
      <c r="AQ117" s="378">
        <v>2900</v>
      </c>
      <c r="AR117" s="1577"/>
      <c r="AS117" s="1585"/>
      <c r="AT117" s="1577"/>
      <c r="AU117" s="1588"/>
      <c r="AV117" s="380"/>
      <c r="AW117" s="381"/>
      <c r="AX117" s="1573"/>
      <c r="AY117" s="386"/>
      <c r="AZ117" s="1573"/>
      <c r="BA117" s="1575"/>
      <c r="BB117" s="1577"/>
      <c r="BC117" s="1579"/>
      <c r="BD117" s="1562"/>
      <c r="BE117" s="1554">
        <v>0.01</v>
      </c>
      <c r="BF117" s="1556">
        <v>0.03</v>
      </c>
      <c r="BG117" s="1556">
        <v>0.04</v>
      </c>
      <c r="BH117" s="1558">
        <v>0.06</v>
      </c>
      <c r="BI117" s="176"/>
      <c r="BJ117" s="1560"/>
      <c r="BK117" s="13"/>
      <c r="BM117" s="107"/>
      <c r="BN117" s="104">
        <v>55</v>
      </c>
      <c r="BO117" s="104">
        <v>56</v>
      </c>
      <c r="BP117" s="1551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</row>
    <row r="118" spans="1:81" s="54" customFormat="1" ht="13.5" customHeight="1">
      <c r="A118" s="1610"/>
      <c r="B118" s="1591"/>
      <c r="C118" s="1553"/>
      <c r="D118" s="181" t="s">
        <v>53</v>
      </c>
      <c r="E118" s="174"/>
      <c r="F118" s="334">
        <v>190660</v>
      </c>
      <c r="G118" s="335"/>
      <c r="H118" s="334">
        <v>186160</v>
      </c>
      <c r="I118" s="335"/>
      <c r="J118" s="318" t="s">
        <v>216</v>
      </c>
      <c r="K118" s="329">
        <v>1780</v>
      </c>
      <c r="L118" s="336"/>
      <c r="M118" s="337" t="s">
        <v>217</v>
      </c>
      <c r="N118" s="329">
        <v>1740</v>
      </c>
      <c r="O118" s="336"/>
      <c r="P118" s="337" t="s">
        <v>217</v>
      </c>
      <c r="Q118" s="331"/>
      <c r="R118" s="332"/>
      <c r="S118" s="338"/>
      <c r="T118" s="1612"/>
      <c r="U118" s="332"/>
      <c r="V118" s="332"/>
      <c r="W118" s="338"/>
      <c r="X118" s="339"/>
      <c r="Y118" s="131"/>
      <c r="Z118" s="366">
        <v>605700</v>
      </c>
      <c r="AA118" s="1577"/>
      <c r="AB118" s="367">
        <v>6050</v>
      </c>
      <c r="AC118" s="176"/>
      <c r="AD118" s="1613"/>
      <c r="AE118" s="179"/>
      <c r="AF118" s="1594"/>
      <c r="AG118" s="41"/>
      <c r="AH118" s="41"/>
      <c r="AI118" s="1531"/>
      <c r="AJ118" s="62"/>
      <c r="AK118" s="1596"/>
      <c r="AL118" s="1599" t="e">
        <v>#REF!</v>
      </c>
      <c r="AM118" s="1583" t="e">
        <v>#REF!</v>
      </c>
      <c r="AN118" s="1570"/>
      <c r="AO118" s="382" t="s">
        <v>227</v>
      </c>
      <c r="AP118" s="383">
        <v>2400</v>
      </c>
      <c r="AQ118" s="384">
        <v>2600</v>
      </c>
      <c r="AR118" s="1577"/>
      <c r="AS118" s="1586"/>
      <c r="AT118" s="1577"/>
      <c r="AU118" s="1589"/>
      <c r="AV118" s="380"/>
      <c r="AW118" s="381"/>
      <c r="AX118" s="1573"/>
      <c r="AY118" s="386"/>
      <c r="AZ118" s="1573"/>
      <c r="BA118" s="1576"/>
      <c r="BB118" s="1577"/>
      <c r="BC118" s="1580"/>
      <c r="BD118" s="1562"/>
      <c r="BE118" s="1555"/>
      <c r="BF118" s="1557"/>
      <c r="BG118" s="1557"/>
      <c r="BH118" s="1559"/>
      <c r="BI118" s="176"/>
      <c r="BJ118" s="1560"/>
      <c r="BK118" s="13"/>
      <c r="BM118" s="107"/>
      <c r="BN118" s="104">
        <v>55</v>
      </c>
      <c r="BO118" s="104">
        <v>56</v>
      </c>
      <c r="BP118" s="1551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</row>
    <row r="119" spans="1:81" s="54" customFormat="1" ht="13.5" customHeight="1">
      <c r="A119" s="1610"/>
      <c r="B119" s="1600" t="s">
        <v>252</v>
      </c>
      <c r="C119" s="1592" t="s">
        <v>214</v>
      </c>
      <c r="D119" s="173" t="s">
        <v>215</v>
      </c>
      <c r="E119" s="174"/>
      <c r="F119" s="316">
        <v>35880</v>
      </c>
      <c r="G119" s="317">
        <v>43920</v>
      </c>
      <c r="H119" s="316">
        <v>31730</v>
      </c>
      <c r="I119" s="317">
        <v>39770</v>
      </c>
      <c r="J119" s="318" t="s">
        <v>216</v>
      </c>
      <c r="K119" s="319">
        <v>330</v>
      </c>
      <c r="L119" s="320">
        <v>410</v>
      </c>
      <c r="M119" s="321" t="s">
        <v>217</v>
      </c>
      <c r="N119" s="319">
        <v>290</v>
      </c>
      <c r="O119" s="320">
        <v>370</v>
      </c>
      <c r="P119" s="321" t="s">
        <v>217</v>
      </c>
      <c r="Q119" s="318" t="s">
        <v>216</v>
      </c>
      <c r="R119" s="322">
        <v>8040</v>
      </c>
      <c r="S119" s="323">
        <v>80</v>
      </c>
      <c r="T119" s="1612"/>
      <c r="U119" s="361">
        <v>3210</v>
      </c>
      <c r="V119" s="340" t="s">
        <v>218</v>
      </c>
      <c r="W119" s="330">
        <v>30</v>
      </c>
      <c r="X119" s="345"/>
      <c r="Y119" s="131"/>
      <c r="Z119" s="369"/>
      <c r="AA119" s="1577"/>
      <c r="AB119" s="370"/>
      <c r="AC119" s="183"/>
      <c r="AD119" s="1613"/>
      <c r="AE119" s="182"/>
      <c r="AF119" s="1594"/>
      <c r="AG119" s="41"/>
      <c r="AH119" s="41"/>
      <c r="AI119" s="1531"/>
      <c r="AJ119" s="62"/>
      <c r="AK119" s="1596" t="s">
        <v>218</v>
      </c>
      <c r="AL119" s="1597">
        <v>2800</v>
      </c>
      <c r="AM119" s="1581">
        <v>3100</v>
      </c>
      <c r="AN119" s="1570" t="s">
        <v>216</v>
      </c>
      <c r="AO119" s="373" t="s">
        <v>220</v>
      </c>
      <c r="AP119" s="374">
        <v>5100</v>
      </c>
      <c r="AQ119" s="375">
        <v>5700</v>
      </c>
      <c r="AR119" s="1577" t="s">
        <v>216</v>
      </c>
      <c r="AS119" s="1584">
        <v>3710</v>
      </c>
      <c r="AT119" s="1577" t="s">
        <v>216</v>
      </c>
      <c r="AU119" s="1587">
        <v>30</v>
      </c>
      <c r="AV119" s="1570" t="s">
        <v>216</v>
      </c>
      <c r="AW119" s="1571">
        <v>4800</v>
      </c>
      <c r="AX119" s="1573"/>
      <c r="AY119" s="386"/>
      <c r="AZ119" s="1573" t="s">
        <v>221</v>
      </c>
      <c r="BA119" s="1574">
        <v>4190</v>
      </c>
      <c r="BB119" s="1577" t="s">
        <v>216</v>
      </c>
      <c r="BC119" s="1578">
        <v>40</v>
      </c>
      <c r="BD119" s="1562" t="s">
        <v>221</v>
      </c>
      <c r="BE119" s="1563" t="s">
        <v>588</v>
      </c>
      <c r="BF119" s="1565" t="s">
        <v>588</v>
      </c>
      <c r="BG119" s="1565" t="s">
        <v>588</v>
      </c>
      <c r="BH119" s="1567" t="s">
        <v>588</v>
      </c>
      <c r="BI119" s="176"/>
      <c r="BJ119" s="1569"/>
      <c r="BK119" s="13"/>
      <c r="BM119" s="107"/>
      <c r="BN119" s="104">
        <v>57</v>
      </c>
      <c r="BO119" s="104">
        <v>58</v>
      </c>
      <c r="BP119" s="1551">
        <v>12</v>
      </c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</row>
    <row r="120" spans="1:81" s="54" customFormat="1" ht="13.5" customHeight="1">
      <c r="A120" s="1610"/>
      <c r="B120" s="1591"/>
      <c r="C120" s="1593"/>
      <c r="D120" s="177" t="s">
        <v>222</v>
      </c>
      <c r="E120" s="174"/>
      <c r="F120" s="324">
        <v>43920</v>
      </c>
      <c r="G120" s="325">
        <v>108790</v>
      </c>
      <c r="H120" s="324">
        <v>39770</v>
      </c>
      <c r="I120" s="325">
        <v>104640</v>
      </c>
      <c r="J120" s="318" t="s">
        <v>216</v>
      </c>
      <c r="K120" s="326">
        <v>410</v>
      </c>
      <c r="L120" s="327">
        <v>970</v>
      </c>
      <c r="M120" s="328" t="s">
        <v>217</v>
      </c>
      <c r="N120" s="326">
        <v>370</v>
      </c>
      <c r="O120" s="327">
        <v>930</v>
      </c>
      <c r="P120" s="328" t="s">
        <v>217</v>
      </c>
      <c r="Q120" s="318" t="s">
        <v>216</v>
      </c>
      <c r="R120" s="329">
        <v>8040</v>
      </c>
      <c r="S120" s="330">
        <v>80</v>
      </c>
      <c r="T120" s="1612"/>
      <c r="U120" s="360"/>
      <c r="V120" s="357"/>
      <c r="W120" s="356"/>
      <c r="X120" s="346"/>
      <c r="Y120" s="131"/>
      <c r="Z120" s="366" t="s">
        <v>253</v>
      </c>
      <c r="AA120" s="1577"/>
      <c r="AB120" s="367" t="s">
        <v>253</v>
      </c>
      <c r="AC120" s="146"/>
      <c r="AD120" s="1613"/>
      <c r="AE120" s="178"/>
      <c r="AF120" s="1594"/>
      <c r="AG120" s="41"/>
      <c r="AH120" s="41"/>
      <c r="AI120" s="1531"/>
      <c r="AJ120" s="62"/>
      <c r="AK120" s="1596"/>
      <c r="AL120" s="1598" t="e">
        <v>#REF!</v>
      </c>
      <c r="AM120" s="1582" t="e">
        <v>#REF!</v>
      </c>
      <c r="AN120" s="1570"/>
      <c r="AO120" s="351" t="s">
        <v>223</v>
      </c>
      <c r="AP120" s="377">
        <v>2800</v>
      </c>
      <c r="AQ120" s="378">
        <v>3100</v>
      </c>
      <c r="AR120" s="1577"/>
      <c r="AS120" s="1585"/>
      <c r="AT120" s="1577"/>
      <c r="AU120" s="1588"/>
      <c r="AV120" s="1570"/>
      <c r="AW120" s="1572"/>
      <c r="AX120" s="1573"/>
      <c r="AY120" s="386"/>
      <c r="AZ120" s="1573"/>
      <c r="BA120" s="1575"/>
      <c r="BB120" s="1577"/>
      <c r="BC120" s="1579"/>
      <c r="BD120" s="1562"/>
      <c r="BE120" s="1564"/>
      <c r="BF120" s="1566"/>
      <c r="BG120" s="1566"/>
      <c r="BH120" s="1568"/>
      <c r="BI120" s="176"/>
      <c r="BJ120" s="1569"/>
      <c r="BK120" s="13"/>
      <c r="BM120" s="107"/>
      <c r="BN120" s="104">
        <v>57</v>
      </c>
      <c r="BO120" s="104">
        <v>58</v>
      </c>
      <c r="BP120" s="1551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</row>
    <row r="121" spans="1:81" s="54" customFormat="1" ht="13.5" customHeight="1">
      <c r="A121" s="1610"/>
      <c r="B121" s="1591"/>
      <c r="C121" s="1552" t="s">
        <v>224</v>
      </c>
      <c r="D121" s="177" t="s">
        <v>225</v>
      </c>
      <c r="E121" s="174"/>
      <c r="F121" s="324">
        <v>108790</v>
      </c>
      <c r="G121" s="325">
        <v>189230</v>
      </c>
      <c r="H121" s="324">
        <v>104640</v>
      </c>
      <c r="I121" s="325">
        <v>185080</v>
      </c>
      <c r="J121" s="318" t="s">
        <v>216</v>
      </c>
      <c r="K121" s="326">
        <v>970</v>
      </c>
      <c r="L121" s="327">
        <v>1770</v>
      </c>
      <c r="M121" s="328" t="s">
        <v>217</v>
      </c>
      <c r="N121" s="326">
        <v>930</v>
      </c>
      <c r="O121" s="327">
        <v>1730</v>
      </c>
      <c r="P121" s="328" t="s">
        <v>217</v>
      </c>
      <c r="Q121" s="331"/>
      <c r="R121" s="332"/>
      <c r="S121" s="333"/>
      <c r="T121" s="1612"/>
      <c r="U121" s="332"/>
      <c r="V121" s="332"/>
      <c r="W121" s="339"/>
      <c r="X121" s="339"/>
      <c r="Y121" s="131"/>
      <c r="Z121" s="366">
        <v>644700</v>
      </c>
      <c r="AA121" s="1577"/>
      <c r="AB121" s="367">
        <v>6440</v>
      </c>
      <c r="AC121" s="176"/>
      <c r="AD121" s="1613"/>
      <c r="AE121" s="179"/>
      <c r="AF121" s="1594"/>
      <c r="AG121" s="41"/>
      <c r="AH121" s="41"/>
      <c r="AI121" s="1531"/>
      <c r="AJ121" s="62"/>
      <c r="AK121" s="1596"/>
      <c r="AL121" s="1598" t="e">
        <v>#REF!</v>
      </c>
      <c r="AM121" s="1582" t="e">
        <v>#REF!</v>
      </c>
      <c r="AN121" s="1570"/>
      <c r="AO121" s="351" t="s">
        <v>226</v>
      </c>
      <c r="AP121" s="377">
        <v>2400</v>
      </c>
      <c r="AQ121" s="378">
        <v>2700</v>
      </c>
      <c r="AR121" s="1577"/>
      <c r="AS121" s="1585"/>
      <c r="AT121" s="1577"/>
      <c r="AU121" s="1588"/>
      <c r="AV121" s="380"/>
      <c r="AW121" s="381"/>
      <c r="AX121" s="1573"/>
      <c r="AY121" s="386"/>
      <c r="AZ121" s="1573"/>
      <c r="BA121" s="1575"/>
      <c r="BB121" s="1577"/>
      <c r="BC121" s="1579"/>
      <c r="BD121" s="1562"/>
      <c r="BE121" s="1554">
        <v>0.01</v>
      </c>
      <c r="BF121" s="1556">
        <v>0.03</v>
      </c>
      <c r="BG121" s="1556">
        <v>0.04</v>
      </c>
      <c r="BH121" s="1558">
        <v>0.06</v>
      </c>
      <c r="BI121" s="176"/>
      <c r="BJ121" s="1560"/>
      <c r="BK121" s="13"/>
      <c r="BM121" s="107"/>
      <c r="BN121" s="104">
        <v>57</v>
      </c>
      <c r="BO121" s="104">
        <v>58</v>
      </c>
      <c r="BP121" s="1551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</row>
    <row r="122" spans="1:81" s="54" customFormat="1" ht="13.5" customHeight="1">
      <c r="A122" s="1610"/>
      <c r="B122" s="1591"/>
      <c r="C122" s="1553"/>
      <c r="D122" s="181" t="s">
        <v>53</v>
      </c>
      <c r="E122" s="174"/>
      <c r="F122" s="334">
        <v>189230</v>
      </c>
      <c r="G122" s="335"/>
      <c r="H122" s="334">
        <v>185080</v>
      </c>
      <c r="I122" s="335"/>
      <c r="J122" s="318" t="s">
        <v>216</v>
      </c>
      <c r="K122" s="329">
        <v>1770</v>
      </c>
      <c r="L122" s="336"/>
      <c r="M122" s="337" t="s">
        <v>217</v>
      </c>
      <c r="N122" s="329">
        <v>1730</v>
      </c>
      <c r="O122" s="336"/>
      <c r="P122" s="337" t="s">
        <v>217</v>
      </c>
      <c r="Q122" s="331"/>
      <c r="R122" s="332"/>
      <c r="S122" s="338"/>
      <c r="T122" s="1612"/>
      <c r="U122" s="332"/>
      <c r="V122" s="332"/>
      <c r="W122" s="338"/>
      <c r="X122" s="339"/>
      <c r="Y122" s="131"/>
      <c r="Z122" s="369"/>
      <c r="AA122" s="1577"/>
      <c r="AB122" s="370"/>
      <c r="AC122" s="183"/>
      <c r="AD122" s="1613"/>
      <c r="AE122" s="182"/>
      <c r="AF122" s="1594"/>
      <c r="AG122" s="41"/>
      <c r="AH122" s="41"/>
      <c r="AI122" s="1531"/>
      <c r="AJ122" s="62"/>
      <c r="AK122" s="1596"/>
      <c r="AL122" s="1599" t="e">
        <v>#REF!</v>
      </c>
      <c r="AM122" s="1583" t="e">
        <v>#REF!</v>
      </c>
      <c r="AN122" s="1570"/>
      <c r="AO122" s="382" t="s">
        <v>227</v>
      </c>
      <c r="AP122" s="383">
        <v>2200</v>
      </c>
      <c r="AQ122" s="384">
        <v>2400</v>
      </c>
      <c r="AR122" s="1577"/>
      <c r="AS122" s="1586"/>
      <c r="AT122" s="1577"/>
      <c r="AU122" s="1589"/>
      <c r="AV122" s="380"/>
      <c r="AW122" s="381"/>
      <c r="AX122" s="1573"/>
      <c r="AY122" s="386"/>
      <c r="AZ122" s="1573"/>
      <c r="BA122" s="1576"/>
      <c r="BB122" s="1577"/>
      <c r="BC122" s="1580"/>
      <c r="BD122" s="1562"/>
      <c r="BE122" s="1555"/>
      <c r="BF122" s="1557"/>
      <c r="BG122" s="1557"/>
      <c r="BH122" s="1559"/>
      <c r="BI122" s="176"/>
      <c r="BJ122" s="1560"/>
      <c r="BK122" s="13"/>
      <c r="BM122" s="107"/>
      <c r="BN122" s="104">
        <v>57</v>
      </c>
      <c r="BO122" s="104">
        <v>58</v>
      </c>
      <c r="BP122" s="1551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</row>
    <row r="123" spans="1:81" s="54" customFormat="1" ht="13.5" customHeight="1">
      <c r="A123" s="1610"/>
      <c r="B123" s="1600" t="s">
        <v>254</v>
      </c>
      <c r="C123" s="1592" t="s">
        <v>214</v>
      </c>
      <c r="D123" s="173" t="s">
        <v>215</v>
      </c>
      <c r="E123" s="174"/>
      <c r="F123" s="316">
        <v>34690</v>
      </c>
      <c r="G123" s="317">
        <v>42730</v>
      </c>
      <c r="H123" s="316">
        <v>30830</v>
      </c>
      <c r="I123" s="317">
        <v>38870</v>
      </c>
      <c r="J123" s="318" t="s">
        <v>216</v>
      </c>
      <c r="K123" s="319">
        <v>320</v>
      </c>
      <c r="L123" s="320">
        <v>400</v>
      </c>
      <c r="M123" s="321" t="s">
        <v>217</v>
      </c>
      <c r="N123" s="319">
        <v>280</v>
      </c>
      <c r="O123" s="320">
        <v>360</v>
      </c>
      <c r="P123" s="321" t="s">
        <v>217</v>
      </c>
      <c r="Q123" s="318" t="s">
        <v>216</v>
      </c>
      <c r="R123" s="322">
        <v>8040</v>
      </c>
      <c r="S123" s="323">
        <v>80</v>
      </c>
      <c r="T123" s="1612"/>
      <c r="U123" s="361">
        <v>3210</v>
      </c>
      <c r="V123" s="340" t="s">
        <v>218</v>
      </c>
      <c r="W123" s="330">
        <v>30</v>
      </c>
      <c r="X123" s="345"/>
      <c r="Y123" s="131"/>
      <c r="Z123" s="366" t="s">
        <v>255</v>
      </c>
      <c r="AA123" s="1577"/>
      <c r="AB123" s="367" t="s">
        <v>255</v>
      </c>
      <c r="AC123" s="146"/>
      <c r="AD123" s="1613"/>
      <c r="AE123" s="178"/>
      <c r="AF123" s="1594"/>
      <c r="AG123" s="41"/>
      <c r="AH123" s="41"/>
      <c r="AI123" s="1531"/>
      <c r="AJ123" s="62"/>
      <c r="AK123" s="1596" t="s">
        <v>218</v>
      </c>
      <c r="AL123" s="1597">
        <v>3000</v>
      </c>
      <c r="AM123" s="1581">
        <v>3300</v>
      </c>
      <c r="AN123" s="1570" t="s">
        <v>216</v>
      </c>
      <c r="AO123" s="373" t="s">
        <v>220</v>
      </c>
      <c r="AP123" s="374">
        <v>5500</v>
      </c>
      <c r="AQ123" s="375">
        <v>6200</v>
      </c>
      <c r="AR123" s="1577" t="s">
        <v>216</v>
      </c>
      <c r="AS123" s="1584">
        <v>3440</v>
      </c>
      <c r="AT123" s="1577" t="s">
        <v>216</v>
      </c>
      <c r="AU123" s="1587">
        <v>30</v>
      </c>
      <c r="AV123" s="1570" t="s">
        <v>216</v>
      </c>
      <c r="AW123" s="1571">
        <v>4800</v>
      </c>
      <c r="AX123" s="1573"/>
      <c r="AY123" s="386"/>
      <c r="AZ123" s="1573" t="s">
        <v>221</v>
      </c>
      <c r="BA123" s="1574">
        <v>3890</v>
      </c>
      <c r="BB123" s="1577" t="s">
        <v>216</v>
      </c>
      <c r="BC123" s="1578">
        <v>30</v>
      </c>
      <c r="BD123" s="1562" t="s">
        <v>221</v>
      </c>
      <c r="BE123" s="1563" t="s">
        <v>588</v>
      </c>
      <c r="BF123" s="1565" t="s">
        <v>588</v>
      </c>
      <c r="BG123" s="1565" t="s">
        <v>588</v>
      </c>
      <c r="BH123" s="1567" t="s">
        <v>588</v>
      </c>
      <c r="BI123" s="176"/>
      <c r="BJ123" s="1569"/>
      <c r="BK123" s="13"/>
      <c r="BM123" s="107"/>
      <c r="BN123" s="104">
        <v>59</v>
      </c>
      <c r="BO123" s="104">
        <v>60</v>
      </c>
      <c r="BP123" s="1551">
        <v>13</v>
      </c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</row>
    <row r="124" spans="1:81" s="54" customFormat="1" ht="13.5" customHeight="1">
      <c r="A124" s="1610"/>
      <c r="B124" s="1591"/>
      <c r="C124" s="1593"/>
      <c r="D124" s="177" t="s">
        <v>222</v>
      </c>
      <c r="E124" s="174"/>
      <c r="F124" s="324">
        <v>42730</v>
      </c>
      <c r="G124" s="325">
        <v>107600</v>
      </c>
      <c r="H124" s="324">
        <v>38870</v>
      </c>
      <c r="I124" s="325">
        <v>103740</v>
      </c>
      <c r="J124" s="318" t="s">
        <v>216</v>
      </c>
      <c r="K124" s="326">
        <v>400</v>
      </c>
      <c r="L124" s="327">
        <v>960</v>
      </c>
      <c r="M124" s="328" t="s">
        <v>217</v>
      </c>
      <c r="N124" s="326">
        <v>360</v>
      </c>
      <c r="O124" s="327">
        <v>920</v>
      </c>
      <c r="P124" s="328" t="s">
        <v>217</v>
      </c>
      <c r="Q124" s="318" t="s">
        <v>216</v>
      </c>
      <c r="R124" s="329">
        <v>8040</v>
      </c>
      <c r="S124" s="330">
        <v>80</v>
      </c>
      <c r="T124" s="1612"/>
      <c r="U124" s="360"/>
      <c r="V124" s="357"/>
      <c r="W124" s="356"/>
      <c r="X124" s="346"/>
      <c r="Y124" s="131"/>
      <c r="Z124" s="366">
        <v>683800</v>
      </c>
      <c r="AA124" s="1577"/>
      <c r="AB124" s="367">
        <v>6830</v>
      </c>
      <c r="AC124" s="176"/>
      <c r="AD124" s="1613"/>
      <c r="AE124" s="179"/>
      <c r="AF124" s="1594"/>
      <c r="AG124" s="41"/>
      <c r="AH124" s="41"/>
      <c r="AI124" s="1531"/>
      <c r="AJ124" s="62"/>
      <c r="AK124" s="1596"/>
      <c r="AL124" s="1598" t="e">
        <v>#REF!</v>
      </c>
      <c r="AM124" s="1582" t="e">
        <v>#REF!</v>
      </c>
      <c r="AN124" s="1570"/>
      <c r="AO124" s="351" t="s">
        <v>223</v>
      </c>
      <c r="AP124" s="377">
        <v>3000</v>
      </c>
      <c r="AQ124" s="378">
        <v>3400</v>
      </c>
      <c r="AR124" s="1577"/>
      <c r="AS124" s="1585"/>
      <c r="AT124" s="1577"/>
      <c r="AU124" s="1588"/>
      <c r="AV124" s="1570"/>
      <c r="AW124" s="1572"/>
      <c r="AX124" s="1573"/>
      <c r="AY124" s="386"/>
      <c r="AZ124" s="1573"/>
      <c r="BA124" s="1575"/>
      <c r="BB124" s="1577"/>
      <c r="BC124" s="1579"/>
      <c r="BD124" s="1562"/>
      <c r="BE124" s="1564"/>
      <c r="BF124" s="1566"/>
      <c r="BG124" s="1566"/>
      <c r="BH124" s="1568"/>
      <c r="BI124" s="176"/>
      <c r="BJ124" s="1569"/>
      <c r="BK124" s="13"/>
      <c r="BM124" s="107"/>
      <c r="BN124" s="104">
        <v>59</v>
      </c>
      <c r="BO124" s="104">
        <v>60</v>
      </c>
      <c r="BP124" s="1551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</row>
    <row r="125" spans="1:81" s="54" customFormat="1" ht="13.5" customHeight="1">
      <c r="A125" s="1610"/>
      <c r="B125" s="1591"/>
      <c r="C125" s="1552" t="s">
        <v>224</v>
      </c>
      <c r="D125" s="177" t="s">
        <v>225</v>
      </c>
      <c r="E125" s="174"/>
      <c r="F125" s="324">
        <v>107600</v>
      </c>
      <c r="G125" s="325">
        <v>188040</v>
      </c>
      <c r="H125" s="324">
        <v>103740</v>
      </c>
      <c r="I125" s="325">
        <v>184180</v>
      </c>
      <c r="J125" s="318" t="s">
        <v>216</v>
      </c>
      <c r="K125" s="326">
        <v>960</v>
      </c>
      <c r="L125" s="327">
        <v>1760</v>
      </c>
      <c r="M125" s="328" t="s">
        <v>217</v>
      </c>
      <c r="N125" s="326">
        <v>920</v>
      </c>
      <c r="O125" s="327">
        <v>1720</v>
      </c>
      <c r="P125" s="328" t="s">
        <v>217</v>
      </c>
      <c r="Q125" s="331"/>
      <c r="R125" s="332"/>
      <c r="S125" s="333"/>
      <c r="T125" s="1612"/>
      <c r="U125" s="332"/>
      <c r="V125" s="332"/>
      <c r="W125" s="339"/>
      <c r="X125" s="339"/>
      <c r="Y125" s="131"/>
      <c r="Z125" s="369"/>
      <c r="AA125" s="1577"/>
      <c r="AB125" s="370"/>
      <c r="AC125" s="183"/>
      <c r="AD125" s="1613"/>
      <c r="AE125" s="182"/>
      <c r="AF125" s="1594"/>
      <c r="AG125" s="41"/>
      <c r="AH125" s="41"/>
      <c r="AI125" s="1531"/>
      <c r="AJ125" s="62"/>
      <c r="AK125" s="1596"/>
      <c r="AL125" s="1598" t="e">
        <v>#REF!</v>
      </c>
      <c r="AM125" s="1582" t="e">
        <v>#REF!</v>
      </c>
      <c r="AN125" s="1570"/>
      <c r="AO125" s="351" t="s">
        <v>226</v>
      </c>
      <c r="AP125" s="377">
        <v>2600</v>
      </c>
      <c r="AQ125" s="378">
        <v>2900</v>
      </c>
      <c r="AR125" s="1577"/>
      <c r="AS125" s="1585"/>
      <c r="AT125" s="1577"/>
      <c r="AU125" s="1588"/>
      <c r="AV125" s="380"/>
      <c r="AW125" s="381"/>
      <c r="AX125" s="1573"/>
      <c r="AY125" s="386"/>
      <c r="AZ125" s="1573"/>
      <c r="BA125" s="1575"/>
      <c r="BB125" s="1577"/>
      <c r="BC125" s="1579"/>
      <c r="BD125" s="1562"/>
      <c r="BE125" s="1554">
        <v>0.01</v>
      </c>
      <c r="BF125" s="1556">
        <v>0.03</v>
      </c>
      <c r="BG125" s="1556">
        <v>0.04</v>
      </c>
      <c r="BH125" s="1558">
        <v>0.06</v>
      </c>
      <c r="BI125" s="176"/>
      <c r="BJ125" s="1560"/>
      <c r="BK125" s="13"/>
      <c r="BM125" s="107"/>
      <c r="BN125" s="104">
        <v>59</v>
      </c>
      <c r="BO125" s="104">
        <v>60</v>
      </c>
      <c r="BP125" s="1551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</row>
    <row r="126" spans="1:81" s="54" customFormat="1" ht="13.5" customHeight="1">
      <c r="A126" s="1610"/>
      <c r="B126" s="1591"/>
      <c r="C126" s="1553"/>
      <c r="D126" s="181" t="s">
        <v>53</v>
      </c>
      <c r="E126" s="174"/>
      <c r="F126" s="334">
        <v>188040</v>
      </c>
      <c r="G126" s="335"/>
      <c r="H126" s="334">
        <v>184180</v>
      </c>
      <c r="I126" s="335"/>
      <c r="J126" s="318" t="s">
        <v>216</v>
      </c>
      <c r="K126" s="329">
        <v>1760</v>
      </c>
      <c r="L126" s="336"/>
      <c r="M126" s="337" t="s">
        <v>217</v>
      </c>
      <c r="N126" s="329">
        <v>1720</v>
      </c>
      <c r="O126" s="336"/>
      <c r="P126" s="337" t="s">
        <v>217</v>
      </c>
      <c r="Q126" s="331"/>
      <c r="R126" s="332"/>
      <c r="S126" s="338"/>
      <c r="T126" s="1612"/>
      <c r="U126" s="332"/>
      <c r="V126" s="332"/>
      <c r="W126" s="338"/>
      <c r="X126" s="339"/>
      <c r="Y126" s="131"/>
      <c r="Z126" s="366" t="s">
        <v>256</v>
      </c>
      <c r="AA126" s="1577"/>
      <c r="AB126" s="367" t="s">
        <v>256</v>
      </c>
      <c r="AC126" s="146"/>
      <c r="AD126" s="1613"/>
      <c r="AE126" s="178"/>
      <c r="AF126" s="1594"/>
      <c r="AG126" s="41"/>
      <c r="AH126" s="41"/>
      <c r="AI126" s="1531"/>
      <c r="AJ126" s="62"/>
      <c r="AK126" s="1596"/>
      <c r="AL126" s="1599" t="e">
        <v>#REF!</v>
      </c>
      <c r="AM126" s="1583" t="e">
        <v>#REF!</v>
      </c>
      <c r="AN126" s="1570"/>
      <c r="AO126" s="382" t="s">
        <v>227</v>
      </c>
      <c r="AP126" s="383">
        <v>2400</v>
      </c>
      <c r="AQ126" s="384">
        <v>2600</v>
      </c>
      <c r="AR126" s="1577"/>
      <c r="AS126" s="1586"/>
      <c r="AT126" s="1577"/>
      <c r="AU126" s="1589"/>
      <c r="AV126" s="380"/>
      <c r="AW126" s="381"/>
      <c r="AX126" s="1573"/>
      <c r="AY126" s="386"/>
      <c r="AZ126" s="1573"/>
      <c r="BA126" s="1576"/>
      <c r="BB126" s="1577"/>
      <c r="BC126" s="1580"/>
      <c r="BD126" s="1562"/>
      <c r="BE126" s="1555"/>
      <c r="BF126" s="1557"/>
      <c r="BG126" s="1557"/>
      <c r="BH126" s="1559"/>
      <c r="BI126" s="176"/>
      <c r="BJ126" s="1560"/>
      <c r="BK126" s="13"/>
      <c r="BM126" s="107"/>
      <c r="BN126" s="104">
        <v>59</v>
      </c>
      <c r="BO126" s="104">
        <v>60</v>
      </c>
      <c r="BP126" s="1551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</row>
    <row r="127" spans="1:81" s="54" customFormat="1" ht="13.5" customHeight="1">
      <c r="A127" s="1610"/>
      <c r="B127" s="1600" t="s">
        <v>257</v>
      </c>
      <c r="C127" s="1592" t="s">
        <v>214</v>
      </c>
      <c r="D127" s="173" t="s">
        <v>215</v>
      </c>
      <c r="E127" s="174"/>
      <c r="F127" s="316">
        <v>33630</v>
      </c>
      <c r="G127" s="317">
        <v>41670</v>
      </c>
      <c r="H127" s="316">
        <v>30030</v>
      </c>
      <c r="I127" s="317">
        <v>38070</v>
      </c>
      <c r="J127" s="318" t="s">
        <v>216</v>
      </c>
      <c r="K127" s="319">
        <v>310</v>
      </c>
      <c r="L127" s="320">
        <v>390</v>
      </c>
      <c r="M127" s="321" t="s">
        <v>217</v>
      </c>
      <c r="N127" s="319">
        <v>280</v>
      </c>
      <c r="O127" s="320">
        <v>360</v>
      </c>
      <c r="P127" s="321" t="s">
        <v>217</v>
      </c>
      <c r="Q127" s="318" t="s">
        <v>216</v>
      </c>
      <c r="R127" s="322">
        <v>8040</v>
      </c>
      <c r="S127" s="323">
        <v>80</v>
      </c>
      <c r="T127" s="1612"/>
      <c r="U127" s="361">
        <v>3210</v>
      </c>
      <c r="V127" s="340" t="s">
        <v>218</v>
      </c>
      <c r="W127" s="330">
        <v>30</v>
      </c>
      <c r="X127" s="345"/>
      <c r="Y127" s="131"/>
      <c r="Z127" s="366">
        <v>722900</v>
      </c>
      <c r="AA127" s="1577"/>
      <c r="AB127" s="367">
        <v>7220</v>
      </c>
      <c r="AC127" s="176"/>
      <c r="AD127" s="1613"/>
      <c r="AE127" s="179"/>
      <c r="AF127" s="1594"/>
      <c r="AG127" s="41"/>
      <c r="AH127" s="41"/>
      <c r="AI127" s="1531"/>
      <c r="AJ127" s="62"/>
      <c r="AK127" s="1596" t="s">
        <v>218</v>
      </c>
      <c r="AL127" s="1597">
        <v>2800</v>
      </c>
      <c r="AM127" s="1581">
        <v>3100</v>
      </c>
      <c r="AN127" s="1570" t="s">
        <v>216</v>
      </c>
      <c r="AO127" s="373" t="s">
        <v>220</v>
      </c>
      <c r="AP127" s="374">
        <v>5400</v>
      </c>
      <c r="AQ127" s="375">
        <v>6000</v>
      </c>
      <c r="AR127" s="1577" t="s">
        <v>216</v>
      </c>
      <c r="AS127" s="1584">
        <v>3210</v>
      </c>
      <c r="AT127" s="1577" t="s">
        <v>216</v>
      </c>
      <c r="AU127" s="1587">
        <v>30</v>
      </c>
      <c r="AV127" s="1570" t="s">
        <v>216</v>
      </c>
      <c r="AW127" s="1571">
        <v>4800</v>
      </c>
      <c r="AX127" s="1573"/>
      <c r="AY127" s="386"/>
      <c r="AZ127" s="1573" t="s">
        <v>221</v>
      </c>
      <c r="BA127" s="1574">
        <v>3630</v>
      </c>
      <c r="BB127" s="1577" t="s">
        <v>216</v>
      </c>
      <c r="BC127" s="1578">
        <v>30</v>
      </c>
      <c r="BD127" s="1562" t="s">
        <v>221</v>
      </c>
      <c r="BE127" s="1563" t="s">
        <v>588</v>
      </c>
      <c r="BF127" s="1565" t="s">
        <v>588</v>
      </c>
      <c r="BG127" s="1565" t="s">
        <v>588</v>
      </c>
      <c r="BH127" s="1567" t="s">
        <v>588</v>
      </c>
      <c r="BI127" s="176"/>
      <c r="BJ127" s="1569"/>
      <c r="BK127" s="13"/>
      <c r="BM127" s="107"/>
      <c r="BN127" s="104">
        <v>61</v>
      </c>
      <c r="BO127" s="104">
        <v>62</v>
      </c>
      <c r="BP127" s="1551">
        <v>14</v>
      </c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</row>
    <row r="128" spans="1:81" s="54" customFormat="1" ht="13.5" customHeight="1">
      <c r="A128" s="1610"/>
      <c r="B128" s="1591"/>
      <c r="C128" s="1593"/>
      <c r="D128" s="177" t="s">
        <v>222</v>
      </c>
      <c r="E128" s="174"/>
      <c r="F128" s="324">
        <v>41670</v>
      </c>
      <c r="G128" s="325">
        <v>106540</v>
      </c>
      <c r="H128" s="324">
        <v>38070</v>
      </c>
      <c r="I128" s="325">
        <v>102940</v>
      </c>
      <c r="J128" s="318" t="s">
        <v>216</v>
      </c>
      <c r="K128" s="326">
        <v>390</v>
      </c>
      <c r="L128" s="327">
        <v>950</v>
      </c>
      <c r="M128" s="328" t="s">
        <v>217</v>
      </c>
      <c r="N128" s="326">
        <v>360</v>
      </c>
      <c r="O128" s="327">
        <v>910</v>
      </c>
      <c r="P128" s="328" t="s">
        <v>217</v>
      </c>
      <c r="Q128" s="318" t="s">
        <v>216</v>
      </c>
      <c r="R128" s="329">
        <v>8040</v>
      </c>
      <c r="S128" s="330">
        <v>80</v>
      </c>
      <c r="T128" s="1612"/>
      <c r="U128" s="360"/>
      <c r="V128" s="357"/>
      <c r="W128" s="356"/>
      <c r="X128" s="346"/>
      <c r="Y128" s="131"/>
      <c r="Z128" s="369"/>
      <c r="AA128" s="1577"/>
      <c r="AB128" s="370"/>
      <c r="AC128" s="183"/>
      <c r="AD128" s="1613"/>
      <c r="AE128" s="182"/>
      <c r="AF128" s="1594"/>
      <c r="AG128" s="41"/>
      <c r="AH128" s="41"/>
      <c r="AI128" s="1531"/>
      <c r="AJ128" s="62"/>
      <c r="AK128" s="1596"/>
      <c r="AL128" s="1598" t="e">
        <v>#REF!</v>
      </c>
      <c r="AM128" s="1582" t="e">
        <v>#REF!</v>
      </c>
      <c r="AN128" s="1570"/>
      <c r="AO128" s="351" t="s">
        <v>223</v>
      </c>
      <c r="AP128" s="377">
        <v>2900</v>
      </c>
      <c r="AQ128" s="378">
        <v>3300</v>
      </c>
      <c r="AR128" s="1577"/>
      <c r="AS128" s="1585"/>
      <c r="AT128" s="1577"/>
      <c r="AU128" s="1588"/>
      <c r="AV128" s="1570"/>
      <c r="AW128" s="1572"/>
      <c r="AX128" s="1573"/>
      <c r="AY128" s="386"/>
      <c r="AZ128" s="1573"/>
      <c r="BA128" s="1575"/>
      <c r="BB128" s="1577"/>
      <c r="BC128" s="1579"/>
      <c r="BD128" s="1562"/>
      <c r="BE128" s="1564"/>
      <c r="BF128" s="1566"/>
      <c r="BG128" s="1566"/>
      <c r="BH128" s="1568"/>
      <c r="BI128" s="176"/>
      <c r="BJ128" s="1569"/>
      <c r="BK128" s="13"/>
      <c r="BM128" s="107"/>
      <c r="BN128" s="104">
        <v>61</v>
      </c>
      <c r="BO128" s="104">
        <v>62</v>
      </c>
      <c r="BP128" s="1551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</row>
    <row r="129" spans="1:81" s="54" customFormat="1" ht="13.5" customHeight="1">
      <c r="A129" s="1610"/>
      <c r="B129" s="1591"/>
      <c r="C129" s="1552" t="s">
        <v>224</v>
      </c>
      <c r="D129" s="177" t="s">
        <v>225</v>
      </c>
      <c r="E129" s="174"/>
      <c r="F129" s="324">
        <v>106540</v>
      </c>
      <c r="G129" s="325">
        <v>186980</v>
      </c>
      <c r="H129" s="324">
        <v>102940</v>
      </c>
      <c r="I129" s="325">
        <v>183380</v>
      </c>
      <c r="J129" s="318" t="s">
        <v>216</v>
      </c>
      <c r="K129" s="326">
        <v>950</v>
      </c>
      <c r="L129" s="327">
        <v>1750</v>
      </c>
      <c r="M129" s="328" t="s">
        <v>217</v>
      </c>
      <c r="N129" s="326">
        <v>910</v>
      </c>
      <c r="O129" s="327">
        <v>1710</v>
      </c>
      <c r="P129" s="328" t="s">
        <v>217</v>
      </c>
      <c r="Q129" s="331"/>
      <c r="R129" s="332"/>
      <c r="S129" s="333"/>
      <c r="T129" s="1612"/>
      <c r="U129" s="332"/>
      <c r="V129" s="332"/>
      <c r="W129" s="339"/>
      <c r="X129" s="339"/>
      <c r="Y129" s="131"/>
      <c r="Z129" s="366" t="s">
        <v>258</v>
      </c>
      <c r="AA129" s="1577"/>
      <c r="AB129" s="367" t="s">
        <v>258</v>
      </c>
      <c r="AC129" s="146"/>
      <c r="AD129" s="1613"/>
      <c r="AE129" s="178"/>
      <c r="AF129" s="1594"/>
      <c r="AG129" s="41"/>
      <c r="AH129" s="41"/>
      <c r="AI129" s="1531"/>
      <c r="AJ129" s="62"/>
      <c r="AK129" s="1596"/>
      <c r="AL129" s="1598" t="e">
        <v>#REF!</v>
      </c>
      <c r="AM129" s="1582" t="e">
        <v>#REF!</v>
      </c>
      <c r="AN129" s="1570"/>
      <c r="AO129" s="351" t="s">
        <v>226</v>
      </c>
      <c r="AP129" s="377">
        <v>2500</v>
      </c>
      <c r="AQ129" s="378">
        <v>2800</v>
      </c>
      <c r="AR129" s="1577"/>
      <c r="AS129" s="1585"/>
      <c r="AT129" s="1577"/>
      <c r="AU129" s="1588"/>
      <c r="AV129" s="380"/>
      <c r="AW129" s="381"/>
      <c r="AX129" s="1573"/>
      <c r="AY129" s="386"/>
      <c r="AZ129" s="1573"/>
      <c r="BA129" s="1575"/>
      <c r="BB129" s="1577"/>
      <c r="BC129" s="1579"/>
      <c r="BD129" s="1562"/>
      <c r="BE129" s="1554">
        <v>0.02</v>
      </c>
      <c r="BF129" s="1556">
        <v>0.03</v>
      </c>
      <c r="BG129" s="1556">
        <v>0.05</v>
      </c>
      <c r="BH129" s="1558">
        <v>0.06</v>
      </c>
      <c r="BI129" s="176"/>
      <c r="BJ129" s="1560"/>
      <c r="BK129" s="13"/>
      <c r="BM129" s="107"/>
      <c r="BN129" s="104">
        <v>61</v>
      </c>
      <c r="BO129" s="104">
        <v>62</v>
      </c>
      <c r="BP129" s="1551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</row>
    <row r="130" spans="1:81" s="54" customFormat="1" ht="13.5" customHeight="1">
      <c r="A130" s="1610"/>
      <c r="B130" s="1591"/>
      <c r="C130" s="1553"/>
      <c r="D130" s="181" t="s">
        <v>53</v>
      </c>
      <c r="E130" s="174"/>
      <c r="F130" s="334">
        <v>186980</v>
      </c>
      <c r="G130" s="335"/>
      <c r="H130" s="334">
        <v>183380</v>
      </c>
      <c r="I130" s="335"/>
      <c r="J130" s="318" t="s">
        <v>216</v>
      </c>
      <c r="K130" s="329">
        <v>1750</v>
      </c>
      <c r="L130" s="336"/>
      <c r="M130" s="337" t="s">
        <v>217</v>
      </c>
      <c r="N130" s="329">
        <v>1710</v>
      </c>
      <c r="O130" s="336"/>
      <c r="P130" s="337" t="s">
        <v>217</v>
      </c>
      <c r="Q130" s="331"/>
      <c r="R130" s="332"/>
      <c r="S130" s="338"/>
      <c r="T130" s="1612"/>
      <c r="U130" s="332"/>
      <c r="V130" s="332"/>
      <c r="W130" s="338"/>
      <c r="X130" s="339"/>
      <c r="Y130" s="131"/>
      <c r="Z130" s="366">
        <v>762000</v>
      </c>
      <c r="AA130" s="1577"/>
      <c r="AB130" s="367">
        <v>7620</v>
      </c>
      <c r="AC130" s="176"/>
      <c r="AD130" s="1613"/>
      <c r="AE130" s="179"/>
      <c r="AF130" s="1594"/>
      <c r="AG130" s="41"/>
      <c r="AH130" s="41"/>
      <c r="AI130" s="1531"/>
      <c r="AJ130" s="62"/>
      <c r="AK130" s="1596"/>
      <c r="AL130" s="1599" t="e">
        <v>#REF!</v>
      </c>
      <c r="AM130" s="1583" t="e">
        <v>#REF!</v>
      </c>
      <c r="AN130" s="1570"/>
      <c r="AO130" s="382" t="s">
        <v>227</v>
      </c>
      <c r="AP130" s="383">
        <v>2300</v>
      </c>
      <c r="AQ130" s="384">
        <v>2500</v>
      </c>
      <c r="AR130" s="1577"/>
      <c r="AS130" s="1586"/>
      <c r="AT130" s="1577"/>
      <c r="AU130" s="1589"/>
      <c r="AV130" s="380"/>
      <c r="AW130" s="381"/>
      <c r="AX130" s="1573"/>
      <c r="AY130" s="386"/>
      <c r="AZ130" s="1573"/>
      <c r="BA130" s="1576"/>
      <c r="BB130" s="1577"/>
      <c r="BC130" s="1580"/>
      <c r="BD130" s="1562"/>
      <c r="BE130" s="1555"/>
      <c r="BF130" s="1557"/>
      <c r="BG130" s="1557"/>
      <c r="BH130" s="1559"/>
      <c r="BI130" s="176"/>
      <c r="BJ130" s="1560"/>
      <c r="BK130" s="13"/>
      <c r="BM130" s="107"/>
      <c r="BN130" s="104">
        <v>61</v>
      </c>
      <c r="BO130" s="104">
        <v>62</v>
      </c>
      <c r="BP130" s="1551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</row>
    <row r="131" spans="1:81" s="54" customFormat="1" ht="13.5" customHeight="1">
      <c r="A131" s="1610"/>
      <c r="B131" s="1600" t="s">
        <v>259</v>
      </c>
      <c r="C131" s="1592" t="s">
        <v>214</v>
      </c>
      <c r="D131" s="173" t="s">
        <v>215</v>
      </c>
      <c r="E131" s="174"/>
      <c r="F131" s="316">
        <v>33610</v>
      </c>
      <c r="G131" s="317">
        <v>41650</v>
      </c>
      <c r="H131" s="316">
        <v>30230</v>
      </c>
      <c r="I131" s="317">
        <v>38270</v>
      </c>
      <c r="J131" s="318" t="s">
        <v>216</v>
      </c>
      <c r="K131" s="319">
        <v>310</v>
      </c>
      <c r="L131" s="320">
        <v>390</v>
      </c>
      <c r="M131" s="321" t="s">
        <v>217</v>
      </c>
      <c r="N131" s="319">
        <v>280</v>
      </c>
      <c r="O131" s="320">
        <v>360</v>
      </c>
      <c r="P131" s="321" t="s">
        <v>217</v>
      </c>
      <c r="Q131" s="318" t="s">
        <v>216</v>
      </c>
      <c r="R131" s="322">
        <v>8040</v>
      </c>
      <c r="S131" s="323">
        <v>80</v>
      </c>
      <c r="T131" s="1612"/>
      <c r="U131" s="361">
        <v>3210</v>
      </c>
      <c r="V131" s="340" t="s">
        <v>218</v>
      </c>
      <c r="W131" s="330">
        <v>30</v>
      </c>
      <c r="X131" s="345"/>
      <c r="Y131" s="131"/>
      <c r="Z131" s="369"/>
      <c r="AA131" s="1577"/>
      <c r="AB131" s="367"/>
      <c r="AC131" s="176"/>
      <c r="AD131" s="1613"/>
      <c r="AE131" s="179"/>
      <c r="AF131" s="1594"/>
      <c r="AG131" s="41"/>
      <c r="AH131" s="41"/>
      <c r="AI131" s="1531"/>
      <c r="AJ131" s="62"/>
      <c r="AK131" s="1596" t="s">
        <v>218</v>
      </c>
      <c r="AL131" s="1597">
        <v>2600</v>
      </c>
      <c r="AM131" s="1581">
        <v>2900</v>
      </c>
      <c r="AN131" s="1570" t="s">
        <v>216</v>
      </c>
      <c r="AO131" s="373" t="s">
        <v>220</v>
      </c>
      <c r="AP131" s="374">
        <v>4800</v>
      </c>
      <c r="AQ131" s="375">
        <v>5400</v>
      </c>
      <c r="AR131" s="1577" t="s">
        <v>216</v>
      </c>
      <c r="AS131" s="1584">
        <v>3010</v>
      </c>
      <c r="AT131" s="1577" t="s">
        <v>216</v>
      </c>
      <c r="AU131" s="1587">
        <v>30</v>
      </c>
      <c r="AV131" s="1570" t="s">
        <v>216</v>
      </c>
      <c r="AW131" s="1571">
        <v>4800</v>
      </c>
      <c r="AX131" s="1573"/>
      <c r="AY131" s="386"/>
      <c r="AZ131" s="1573" t="s">
        <v>221</v>
      </c>
      <c r="BA131" s="1574">
        <v>3400</v>
      </c>
      <c r="BB131" s="1577" t="s">
        <v>216</v>
      </c>
      <c r="BC131" s="1578">
        <v>30</v>
      </c>
      <c r="BD131" s="1562" t="s">
        <v>221</v>
      </c>
      <c r="BE131" s="1563" t="s">
        <v>588</v>
      </c>
      <c r="BF131" s="1565" t="s">
        <v>588</v>
      </c>
      <c r="BG131" s="1565" t="s">
        <v>588</v>
      </c>
      <c r="BH131" s="1567" t="s">
        <v>588</v>
      </c>
      <c r="BI131" s="176"/>
      <c r="BJ131" s="1569"/>
      <c r="BK131" s="13"/>
      <c r="BM131" s="107"/>
      <c r="BN131" s="104">
        <v>63</v>
      </c>
      <c r="BO131" s="104">
        <v>64</v>
      </c>
      <c r="BP131" s="1551">
        <v>15</v>
      </c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</row>
    <row r="132" spans="1:81" s="54" customFormat="1" ht="13.5" customHeight="1">
      <c r="A132" s="1610"/>
      <c r="B132" s="1591"/>
      <c r="C132" s="1593"/>
      <c r="D132" s="177" t="s">
        <v>222</v>
      </c>
      <c r="E132" s="174"/>
      <c r="F132" s="324">
        <v>41650</v>
      </c>
      <c r="G132" s="325">
        <v>106520</v>
      </c>
      <c r="H132" s="324">
        <v>38270</v>
      </c>
      <c r="I132" s="325">
        <v>103140</v>
      </c>
      <c r="J132" s="318" t="s">
        <v>216</v>
      </c>
      <c r="K132" s="326">
        <v>390</v>
      </c>
      <c r="L132" s="327">
        <v>940</v>
      </c>
      <c r="M132" s="328" t="s">
        <v>217</v>
      </c>
      <c r="N132" s="326">
        <v>360</v>
      </c>
      <c r="O132" s="327">
        <v>910</v>
      </c>
      <c r="P132" s="328" t="s">
        <v>217</v>
      </c>
      <c r="Q132" s="318" t="s">
        <v>216</v>
      </c>
      <c r="R132" s="329">
        <v>8040</v>
      </c>
      <c r="S132" s="330">
        <v>80</v>
      </c>
      <c r="T132" s="1612"/>
      <c r="U132" s="360"/>
      <c r="V132" s="357"/>
      <c r="W132" s="356"/>
      <c r="X132" s="346"/>
      <c r="Y132" s="131"/>
      <c r="Z132" s="369"/>
      <c r="AA132" s="1577"/>
      <c r="AB132" s="367"/>
      <c r="AC132" s="176"/>
      <c r="AD132" s="1613"/>
      <c r="AE132" s="179"/>
      <c r="AF132" s="1594"/>
      <c r="AG132" s="41"/>
      <c r="AH132" s="41"/>
      <c r="AI132" s="1531"/>
      <c r="AJ132" s="62"/>
      <c r="AK132" s="1596"/>
      <c r="AL132" s="1598" t="e">
        <v>#REF!</v>
      </c>
      <c r="AM132" s="1582" t="e">
        <v>#REF!</v>
      </c>
      <c r="AN132" s="1570"/>
      <c r="AO132" s="351" t="s">
        <v>223</v>
      </c>
      <c r="AP132" s="377">
        <v>2600</v>
      </c>
      <c r="AQ132" s="378">
        <v>2900</v>
      </c>
      <c r="AR132" s="1577"/>
      <c r="AS132" s="1585"/>
      <c r="AT132" s="1577"/>
      <c r="AU132" s="1588"/>
      <c r="AV132" s="1570"/>
      <c r="AW132" s="1572"/>
      <c r="AX132" s="1573"/>
      <c r="AY132" s="386"/>
      <c r="AZ132" s="1573"/>
      <c r="BA132" s="1575"/>
      <c r="BB132" s="1577"/>
      <c r="BC132" s="1579"/>
      <c r="BD132" s="1562"/>
      <c r="BE132" s="1564"/>
      <c r="BF132" s="1566"/>
      <c r="BG132" s="1566"/>
      <c r="BH132" s="1568"/>
      <c r="BI132" s="176"/>
      <c r="BJ132" s="1569"/>
      <c r="BK132" s="13"/>
      <c r="BM132" s="107"/>
      <c r="BN132" s="104">
        <v>63</v>
      </c>
      <c r="BO132" s="104">
        <v>64</v>
      </c>
      <c r="BP132" s="1551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</row>
    <row r="133" spans="1:81" s="54" customFormat="1" ht="13.5" customHeight="1">
      <c r="A133" s="1610"/>
      <c r="B133" s="1591"/>
      <c r="C133" s="1552" t="s">
        <v>224</v>
      </c>
      <c r="D133" s="177" t="s">
        <v>225</v>
      </c>
      <c r="E133" s="174"/>
      <c r="F133" s="324">
        <v>106520</v>
      </c>
      <c r="G133" s="325">
        <v>186960</v>
      </c>
      <c r="H133" s="324">
        <v>103140</v>
      </c>
      <c r="I133" s="325">
        <v>183580</v>
      </c>
      <c r="J133" s="318" t="s">
        <v>216</v>
      </c>
      <c r="K133" s="326">
        <v>940</v>
      </c>
      <c r="L133" s="327">
        <v>1740</v>
      </c>
      <c r="M133" s="328" t="s">
        <v>217</v>
      </c>
      <c r="N133" s="326">
        <v>910</v>
      </c>
      <c r="O133" s="327">
        <v>1710</v>
      </c>
      <c r="P133" s="328" t="s">
        <v>217</v>
      </c>
      <c r="Q133" s="331"/>
      <c r="R133" s="332"/>
      <c r="S133" s="333"/>
      <c r="T133" s="1612"/>
      <c r="U133" s="332"/>
      <c r="V133" s="332"/>
      <c r="W133" s="339"/>
      <c r="X133" s="339"/>
      <c r="Y133" s="131"/>
      <c r="Z133" s="369"/>
      <c r="AA133" s="1577"/>
      <c r="AB133" s="367"/>
      <c r="AC133" s="176"/>
      <c r="AD133" s="1613"/>
      <c r="AE133" s="179"/>
      <c r="AF133" s="1594"/>
      <c r="AG133" s="41"/>
      <c r="AH133" s="41"/>
      <c r="AI133" s="1531"/>
      <c r="AJ133" s="62"/>
      <c r="AK133" s="1596"/>
      <c r="AL133" s="1598" t="e">
        <v>#REF!</v>
      </c>
      <c r="AM133" s="1582" t="e">
        <v>#REF!</v>
      </c>
      <c r="AN133" s="1570"/>
      <c r="AO133" s="351" t="s">
        <v>226</v>
      </c>
      <c r="AP133" s="377">
        <v>2300</v>
      </c>
      <c r="AQ133" s="378">
        <v>2500</v>
      </c>
      <c r="AR133" s="1577"/>
      <c r="AS133" s="1585"/>
      <c r="AT133" s="1577"/>
      <c r="AU133" s="1588"/>
      <c r="AV133" s="380"/>
      <c r="AW133" s="381"/>
      <c r="AX133" s="1573"/>
      <c r="AY133" s="386"/>
      <c r="AZ133" s="1573"/>
      <c r="BA133" s="1575"/>
      <c r="BB133" s="1577"/>
      <c r="BC133" s="1579"/>
      <c r="BD133" s="1562"/>
      <c r="BE133" s="1554">
        <v>0.02</v>
      </c>
      <c r="BF133" s="1556">
        <v>0.03</v>
      </c>
      <c r="BG133" s="1556">
        <v>0.05</v>
      </c>
      <c r="BH133" s="1558">
        <v>0.06</v>
      </c>
      <c r="BI133" s="176"/>
      <c r="BJ133" s="1560"/>
      <c r="BK133" s="13"/>
      <c r="BM133" s="107"/>
      <c r="BN133" s="104">
        <v>63</v>
      </c>
      <c r="BO133" s="104">
        <v>64</v>
      </c>
      <c r="BP133" s="1551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</row>
    <row r="134" spans="1:81" s="54" customFormat="1" ht="13.5" customHeight="1">
      <c r="A134" s="1610"/>
      <c r="B134" s="1591"/>
      <c r="C134" s="1553"/>
      <c r="D134" s="181" t="s">
        <v>53</v>
      </c>
      <c r="E134" s="174"/>
      <c r="F134" s="334">
        <v>186960</v>
      </c>
      <c r="G134" s="335"/>
      <c r="H134" s="334">
        <v>183580</v>
      </c>
      <c r="I134" s="335"/>
      <c r="J134" s="318" t="s">
        <v>216</v>
      </c>
      <c r="K134" s="329">
        <v>1740</v>
      </c>
      <c r="L134" s="336"/>
      <c r="M134" s="337" t="s">
        <v>217</v>
      </c>
      <c r="N134" s="329">
        <v>1710</v>
      </c>
      <c r="O134" s="336"/>
      <c r="P134" s="337" t="s">
        <v>217</v>
      </c>
      <c r="Q134" s="331"/>
      <c r="R134" s="332"/>
      <c r="S134" s="338"/>
      <c r="T134" s="1612"/>
      <c r="U134" s="332"/>
      <c r="V134" s="332"/>
      <c r="W134" s="338"/>
      <c r="X134" s="339"/>
      <c r="Y134" s="131"/>
      <c r="Z134" s="369"/>
      <c r="AA134" s="1577"/>
      <c r="AB134" s="367"/>
      <c r="AC134" s="176"/>
      <c r="AD134" s="1613"/>
      <c r="AE134" s="179"/>
      <c r="AF134" s="1594"/>
      <c r="AG134" s="41"/>
      <c r="AH134" s="41"/>
      <c r="AI134" s="1531"/>
      <c r="AJ134" s="62"/>
      <c r="AK134" s="1596"/>
      <c r="AL134" s="1599" t="e">
        <v>#REF!</v>
      </c>
      <c r="AM134" s="1583" t="e">
        <v>#REF!</v>
      </c>
      <c r="AN134" s="1570"/>
      <c r="AO134" s="382" t="s">
        <v>227</v>
      </c>
      <c r="AP134" s="383">
        <v>2000</v>
      </c>
      <c r="AQ134" s="384">
        <v>2300</v>
      </c>
      <c r="AR134" s="1577"/>
      <c r="AS134" s="1586"/>
      <c r="AT134" s="1577"/>
      <c r="AU134" s="1589"/>
      <c r="AV134" s="380"/>
      <c r="AW134" s="381"/>
      <c r="AX134" s="1573"/>
      <c r="AY134" s="386"/>
      <c r="AZ134" s="1573"/>
      <c r="BA134" s="1576"/>
      <c r="BB134" s="1577"/>
      <c r="BC134" s="1580"/>
      <c r="BD134" s="1562"/>
      <c r="BE134" s="1555"/>
      <c r="BF134" s="1557"/>
      <c r="BG134" s="1557"/>
      <c r="BH134" s="1559"/>
      <c r="BI134" s="176"/>
      <c r="BJ134" s="1560"/>
      <c r="BK134" s="13"/>
      <c r="BM134" s="107"/>
      <c r="BN134" s="104">
        <v>63</v>
      </c>
      <c r="BO134" s="104">
        <v>64</v>
      </c>
      <c r="BP134" s="1551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</row>
    <row r="135" spans="1:81" s="54" customFormat="1" ht="13.5" customHeight="1">
      <c r="A135" s="1610"/>
      <c r="B135" s="1600" t="s">
        <v>260</v>
      </c>
      <c r="C135" s="1592" t="s">
        <v>214</v>
      </c>
      <c r="D135" s="173" t="s">
        <v>215</v>
      </c>
      <c r="E135" s="174"/>
      <c r="F135" s="316">
        <v>32760</v>
      </c>
      <c r="G135" s="317">
        <v>40800</v>
      </c>
      <c r="H135" s="316">
        <v>29580</v>
      </c>
      <c r="I135" s="317">
        <v>37620</v>
      </c>
      <c r="J135" s="318" t="s">
        <v>216</v>
      </c>
      <c r="K135" s="319">
        <v>300</v>
      </c>
      <c r="L135" s="320">
        <v>380</v>
      </c>
      <c r="M135" s="321" t="s">
        <v>217</v>
      </c>
      <c r="N135" s="319">
        <v>270</v>
      </c>
      <c r="O135" s="320">
        <v>350</v>
      </c>
      <c r="P135" s="321" t="s">
        <v>217</v>
      </c>
      <c r="Q135" s="318" t="s">
        <v>216</v>
      </c>
      <c r="R135" s="322">
        <v>8040</v>
      </c>
      <c r="S135" s="323">
        <v>80</v>
      </c>
      <c r="T135" s="1612"/>
      <c r="U135" s="361">
        <v>3210</v>
      </c>
      <c r="V135" s="340" t="s">
        <v>218</v>
      </c>
      <c r="W135" s="330">
        <v>30</v>
      </c>
      <c r="X135" s="345"/>
      <c r="Y135" s="131"/>
      <c r="Z135" s="369"/>
      <c r="AA135" s="1577"/>
      <c r="AB135" s="367"/>
      <c r="AC135" s="176"/>
      <c r="AD135" s="1613"/>
      <c r="AE135" s="179"/>
      <c r="AF135" s="1594"/>
      <c r="AG135" s="41"/>
      <c r="AH135" s="41"/>
      <c r="AI135" s="1531"/>
      <c r="AJ135" s="62"/>
      <c r="AK135" s="1596" t="s">
        <v>218</v>
      </c>
      <c r="AL135" s="1597">
        <v>2800</v>
      </c>
      <c r="AM135" s="1581">
        <v>3100</v>
      </c>
      <c r="AN135" s="1570" t="s">
        <v>216</v>
      </c>
      <c r="AO135" s="373" t="s">
        <v>220</v>
      </c>
      <c r="AP135" s="374">
        <v>5400</v>
      </c>
      <c r="AQ135" s="375">
        <v>6000</v>
      </c>
      <c r="AR135" s="1577" t="s">
        <v>216</v>
      </c>
      <c r="AS135" s="1584">
        <v>2830</v>
      </c>
      <c r="AT135" s="1577" t="s">
        <v>216</v>
      </c>
      <c r="AU135" s="1587">
        <v>20</v>
      </c>
      <c r="AV135" s="1570" t="s">
        <v>216</v>
      </c>
      <c r="AW135" s="1571">
        <v>4800</v>
      </c>
      <c r="AX135" s="1573"/>
      <c r="AY135" s="386"/>
      <c r="AZ135" s="1573" t="s">
        <v>221</v>
      </c>
      <c r="BA135" s="1574">
        <v>3200</v>
      </c>
      <c r="BB135" s="1577" t="s">
        <v>216</v>
      </c>
      <c r="BC135" s="1578">
        <v>30</v>
      </c>
      <c r="BD135" s="1562" t="s">
        <v>221</v>
      </c>
      <c r="BE135" s="1563" t="s">
        <v>588</v>
      </c>
      <c r="BF135" s="1565" t="s">
        <v>588</v>
      </c>
      <c r="BG135" s="1565" t="s">
        <v>588</v>
      </c>
      <c r="BH135" s="1567" t="s">
        <v>588</v>
      </c>
      <c r="BI135" s="176"/>
      <c r="BJ135" s="1569"/>
      <c r="BK135" s="13"/>
      <c r="BM135" s="107"/>
      <c r="BN135" s="104">
        <v>65</v>
      </c>
      <c r="BO135" s="104">
        <v>66</v>
      </c>
      <c r="BP135" s="1551">
        <v>16</v>
      </c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</row>
    <row r="136" spans="1:81" s="54" customFormat="1" ht="13.5" customHeight="1">
      <c r="A136" s="1610"/>
      <c r="B136" s="1591"/>
      <c r="C136" s="1593"/>
      <c r="D136" s="177" t="s">
        <v>222</v>
      </c>
      <c r="E136" s="174"/>
      <c r="F136" s="324">
        <v>40800</v>
      </c>
      <c r="G136" s="325">
        <v>105670</v>
      </c>
      <c r="H136" s="324">
        <v>37620</v>
      </c>
      <c r="I136" s="325">
        <v>102490</v>
      </c>
      <c r="J136" s="318" t="s">
        <v>216</v>
      </c>
      <c r="K136" s="326">
        <v>380</v>
      </c>
      <c r="L136" s="327">
        <v>940</v>
      </c>
      <c r="M136" s="328" t="s">
        <v>217</v>
      </c>
      <c r="N136" s="326">
        <v>350</v>
      </c>
      <c r="O136" s="327">
        <v>900</v>
      </c>
      <c r="P136" s="328" t="s">
        <v>217</v>
      </c>
      <c r="Q136" s="318" t="s">
        <v>216</v>
      </c>
      <c r="R136" s="329">
        <v>8040</v>
      </c>
      <c r="S136" s="330">
        <v>80</v>
      </c>
      <c r="T136" s="1612"/>
      <c r="U136" s="360"/>
      <c r="V136" s="357"/>
      <c r="W136" s="356"/>
      <c r="X136" s="346"/>
      <c r="Y136" s="131"/>
      <c r="Z136" s="369"/>
      <c r="AA136" s="1577"/>
      <c r="AB136" s="367"/>
      <c r="AC136" s="176"/>
      <c r="AD136" s="1613"/>
      <c r="AE136" s="179"/>
      <c r="AF136" s="1594"/>
      <c r="AG136" s="41"/>
      <c r="AH136" s="41"/>
      <c r="AI136" s="1531"/>
      <c r="AJ136" s="62"/>
      <c r="AK136" s="1596"/>
      <c r="AL136" s="1598" t="e">
        <v>#REF!</v>
      </c>
      <c r="AM136" s="1582" t="e">
        <v>#REF!</v>
      </c>
      <c r="AN136" s="1570"/>
      <c r="AO136" s="351" t="s">
        <v>223</v>
      </c>
      <c r="AP136" s="377">
        <v>2900</v>
      </c>
      <c r="AQ136" s="378">
        <v>3300</v>
      </c>
      <c r="AR136" s="1577"/>
      <c r="AS136" s="1585"/>
      <c r="AT136" s="1577"/>
      <c r="AU136" s="1588"/>
      <c r="AV136" s="1570"/>
      <c r="AW136" s="1572"/>
      <c r="AX136" s="1573"/>
      <c r="AY136" s="386"/>
      <c r="AZ136" s="1573"/>
      <c r="BA136" s="1575"/>
      <c r="BB136" s="1577"/>
      <c r="BC136" s="1579"/>
      <c r="BD136" s="1562"/>
      <c r="BE136" s="1564"/>
      <c r="BF136" s="1566"/>
      <c r="BG136" s="1566"/>
      <c r="BH136" s="1568"/>
      <c r="BI136" s="176"/>
      <c r="BJ136" s="1569"/>
      <c r="BK136" s="13"/>
      <c r="BM136" s="107"/>
      <c r="BN136" s="104">
        <v>65</v>
      </c>
      <c r="BO136" s="104">
        <v>66</v>
      </c>
      <c r="BP136" s="1551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</row>
    <row r="137" spans="1:81" s="54" customFormat="1" ht="13.5" customHeight="1">
      <c r="A137" s="1610"/>
      <c r="B137" s="1591"/>
      <c r="C137" s="1552" t="s">
        <v>224</v>
      </c>
      <c r="D137" s="177" t="s">
        <v>225</v>
      </c>
      <c r="E137" s="174"/>
      <c r="F137" s="324">
        <v>105670</v>
      </c>
      <c r="G137" s="325">
        <v>186110</v>
      </c>
      <c r="H137" s="324">
        <v>102490</v>
      </c>
      <c r="I137" s="325">
        <v>182930</v>
      </c>
      <c r="J137" s="318" t="s">
        <v>216</v>
      </c>
      <c r="K137" s="326">
        <v>940</v>
      </c>
      <c r="L137" s="327">
        <v>1740</v>
      </c>
      <c r="M137" s="328" t="s">
        <v>217</v>
      </c>
      <c r="N137" s="326">
        <v>900</v>
      </c>
      <c r="O137" s="327">
        <v>1700</v>
      </c>
      <c r="P137" s="328" t="s">
        <v>217</v>
      </c>
      <c r="Q137" s="331"/>
      <c r="R137" s="332"/>
      <c r="S137" s="333"/>
      <c r="T137" s="1612"/>
      <c r="U137" s="332"/>
      <c r="V137" s="332"/>
      <c r="W137" s="339"/>
      <c r="X137" s="339"/>
      <c r="Y137" s="131"/>
      <c r="Z137" s="366"/>
      <c r="AA137" s="1577"/>
      <c r="AB137" s="367"/>
      <c r="AC137" s="176"/>
      <c r="AD137" s="1613"/>
      <c r="AE137" s="179"/>
      <c r="AF137" s="1594"/>
      <c r="AG137" s="41"/>
      <c r="AH137" s="41"/>
      <c r="AI137" s="1531"/>
      <c r="AJ137" s="62"/>
      <c r="AK137" s="1596"/>
      <c r="AL137" s="1598" t="e">
        <v>#REF!</v>
      </c>
      <c r="AM137" s="1582" t="e">
        <v>#REF!</v>
      </c>
      <c r="AN137" s="1570"/>
      <c r="AO137" s="351" t="s">
        <v>226</v>
      </c>
      <c r="AP137" s="377">
        <v>2500</v>
      </c>
      <c r="AQ137" s="378">
        <v>2800</v>
      </c>
      <c r="AR137" s="1577"/>
      <c r="AS137" s="1585"/>
      <c r="AT137" s="1577"/>
      <c r="AU137" s="1588"/>
      <c r="AV137" s="380"/>
      <c r="AW137" s="381"/>
      <c r="AX137" s="1573"/>
      <c r="AY137" s="386"/>
      <c r="AZ137" s="1573"/>
      <c r="BA137" s="1575"/>
      <c r="BB137" s="1577"/>
      <c r="BC137" s="1579"/>
      <c r="BD137" s="1562"/>
      <c r="BE137" s="1554">
        <v>0.02</v>
      </c>
      <c r="BF137" s="1556">
        <v>0.03</v>
      </c>
      <c r="BG137" s="1556">
        <v>0.05</v>
      </c>
      <c r="BH137" s="1558">
        <v>0.06</v>
      </c>
      <c r="BI137" s="176"/>
      <c r="BJ137" s="1560"/>
      <c r="BK137" s="13"/>
      <c r="BM137" s="107"/>
      <c r="BN137" s="104">
        <v>65</v>
      </c>
      <c r="BO137" s="104">
        <v>66</v>
      </c>
      <c r="BP137" s="1551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</row>
    <row r="138" spans="1:81" s="54" customFormat="1" ht="13.5" customHeight="1">
      <c r="A138" s="1610"/>
      <c r="B138" s="1591"/>
      <c r="C138" s="1553"/>
      <c r="D138" s="181" t="s">
        <v>53</v>
      </c>
      <c r="E138" s="174"/>
      <c r="F138" s="334">
        <v>186110</v>
      </c>
      <c r="G138" s="335"/>
      <c r="H138" s="334">
        <v>182930</v>
      </c>
      <c r="I138" s="335"/>
      <c r="J138" s="318" t="s">
        <v>216</v>
      </c>
      <c r="K138" s="329">
        <v>1740</v>
      </c>
      <c r="L138" s="336"/>
      <c r="M138" s="337" t="s">
        <v>217</v>
      </c>
      <c r="N138" s="329">
        <v>1700</v>
      </c>
      <c r="O138" s="336"/>
      <c r="P138" s="337" t="s">
        <v>217</v>
      </c>
      <c r="Q138" s="331"/>
      <c r="R138" s="332"/>
      <c r="S138" s="338"/>
      <c r="T138" s="1612"/>
      <c r="U138" s="332"/>
      <c r="V138" s="332"/>
      <c r="W138" s="338"/>
      <c r="X138" s="339"/>
      <c r="Y138" s="131"/>
      <c r="Z138" s="366"/>
      <c r="AA138" s="1577"/>
      <c r="AB138" s="367"/>
      <c r="AC138" s="176"/>
      <c r="AD138" s="1613"/>
      <c r="AE138" s="179"/>
      <c r="AF138" s="1594"/>
      <c r="AG138" s="41"/>
      <c r="AH138" s="41"/>
      <c r="AI138" s="1531"/>
      <c r="AJ138" s="62"/>
      <c r="AK138" s="1596"/>
      <c r="AL138" s="1599" t="e">
        <v>#REF!</v>
      </c>
      <c r="AM138" s="1583" t="e">
        <v>#REF!</v>
      </c>
      <c r="AN138" s="1570"/>
      <c r="AO138" s="382" t="s">
        <v>227</v>
      </c>
      <c r="AP138" s="383">
        <v>2300</v>
      </c>
      <c r="AQ138" s="384">
        <v>2500</v>
      </c>
      <c r="AR138" s="1577"/>
      <c r="AS138" s="1586"/>
      <c r="AT138" s="1577"/>
      <c r="AU138" s="1589"/>
      <c r="AV138" s="380"/>
      <c r="AW138" s="381"/>
      <c r="AX138" s="1573"/>
      <c r="AY138" s="386"/>
      <c r="AZ138" s="1573"/>
      <c r="BA138" s="1576"/>
      <c r="BB138" s="1577"/>
      <c r="BC138" s="1580"/>
      <c r="BD138" s="1562"/>
      <c r="BE138" s="1555"/>
      <c r="BF138" s="1557"/>
      <c r="BG138" s="1557"/>
      <c r="BH138" s="1559"/>
      <c r="BI138" s="176"/>
      <c r="BJ138" s="1560"/>
      <c r="BK138" s="13"/>
      <c r="BM138" s="107"/>
      <c r="BN138" s="104">
        <v>65</v>
      </c>
      <c r="BO138" s="104">
        <v>66</v>
      </c>
      <c r="BP138" s="1551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</row>
    <row r="139" spans="1:81" s="54" customFormat="1" ht="13.5" customHeight="1">
      <c r="A139" s="1610"/>
      <c r="B139" s="1600" t="s">
        <v>261</v>
      </c>
      <c r="C139" s="1592" t="s">
        <v>214</v>
      </c>
      <c r="D139" s="173" t="s">
        <v>215</v>
      </c>
      <c r="E139" s="174"/>
      <c r="F139" s="316">
        <v>31980</v>
      </c>
      <c r="G139" s="317">
        <v>40020</v>
      </c>
      <c r="H139" s="316">
        <v>28980</v>
      </c>
      <c r="I139" s="317">
        <v>37020</v>
      </c>
      <c r="J139" s="318" t="s">
        <v>216</v>
      </c>
      <c r="K139" s="319">
        <v>300</v>
      </c>
      <c r="L139" s="320">
        <v>380</v>
      </c>
      <c r="M139" s="321" t="s">
        <v>217</v>
      </c>
      <c r="N139" s="319">
        <v>270</v>
      </c>
      <c r="O139" s="320">
        <v>350</v>
      </c>
      <c r="P139" s="321" t="s">
        <v>217</v>
      </c>
      <c r="Q139" s="318" t="s">
        <v>216</v>
      </c>
      <c r="R139" s="322">
        <v>8040</v>
      </c>
      <c r="S139" s="323">
        <v>80</v>
      </c>
      <c r="T139" s="1612"/>
      <c r="U139" s="361">
        <v>3210</v>
      </c>
      <c r="V139" s="340" t="s">
        <v>218</v>
      </c>
      <c r="W139" s="330">
        <v>30</v>
      </c>
      <c r="X139" s="345"/>
      <c r="Y139" s="131"/>
      <c r="Z139" s="366"/>
      <c r="AA139" s="1577"/>
      <c r="AB139" s="367"/>
      <c r="AC139" s="176"/>
      <c r="AD139" s="1613"/>
      <c r="AE139" s="179"/>
      <c r="AF139" s="1594"/>
      <c r="AG139" s="41"/>
      <c r="AH139" s="41"/>
      <c r="AI139" s="1531"/>
      <c r="AJ139" s="62"/>
      <c r="AK139" s="1596" t="s">
        <v>218</v>
      </c>
      <c r="AL139" s="1597">
        <v>2700</v>
      </c>
      <c r="AM139" s="1581">
        <v>2900</v>
      </c>
      <c r="AN139" s="1570" t="s">
        <v>216</v>
      </c>
      <c r="AO139" s="373" t="s">
        <v>220</v>
      </c>
      <c r="AP139" s="374">
        <v>4800</v>
      </c>
      <c r="AQ139" s="375">
        <v>5400</v>
      </c>
      <c r="AR139" s="1577" t="s">
        <v>216</v>
      </c>
      <c r="AS139" s="1584">
        <v>2680</v>
      </c>
      <c r="AT139" s="1577" t="s">
        <v>216</v>
      </c>
      <c r="AU139" s="1587">
        <v>20</v>
      </c>
      <c r="AV139" s="1570" t="s">
        <v>216</v>
      </c>
      <c r="AW139" s="1571">
        <v>4800</v>
      </c>
      <c r="AX139" s="1573"/>
      <c r="AY139" s="386"/>
      <c r="AZ139" s="1573" t="s">
        <v>221</v>
      </c>
      <c r="BA139" s="1574">
        <v>3020</v>
      </c>
      <c r="BB139" s="1577" t="s">
        <v>216</v>
      </c>
      <c r="BC139" s="1578">
        <v>30</v>
      </c>
      <c r="BD139" s="1562" t="s">
        <v>221</v>
      </c>
      <c r="BE139" s="1563" t="s">
        <v>588</v>
      </c>
      <c r="BF139" s="1565" t="s">
        <v>588</v>
      </c>
      <c r="BG139" s="1565" t="s">
        <v>588</v>
      </c>
      <c r="BH139" s="1567" t="s">
        <v>588</v>
      </c>
      <c r="BI139" s="176"/>
      <c r="BJ139" s="1569"/>
      <c r="BK139" s="13"/>
      <c r="BM139" s="107"/>
      <c r="BN139" s="104">
        <v>67</v>
      </c>
      <c r="BO139" s="104">
        <v>68</v>
      </c>
      <c r="BP139" s="1551">
        <v>17</v>
      </c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</row>
    <row r="140" spans="1:81" s="54" customFormat="1" ht="13.5" customHeight="1">
      <c r="A140" s="1610"/>
      <c r="B140" s="1591"/>
      <c r="C140" s="1593"/>
      <c r="D140" s="177" t="s">
        <v>222</v>
      </c>
      <c r="E140" s="174"/>
      <c r="F140" s="324">
        <v>40020</v>
      </c>
      <c r="G140" s="325">
        <v>104890</v>
      </c>
      <c r="H140" s="324">
        <v>37020</v>
      </c>
      <c r="I140" s="325">
        <v>101890</v>
      </c>
      <c r="J140" s="318" t="s">
        <v>216</v>
      </c>
      <c r="K140" s="326">
        <v>380</v>
      </c>
      <c r="L140" s="327">
        <v>930</v>
      </c>
      <c r="M140" s="328" t="s">
        <v>217</v>
      </c>
      <c r="N140" s="326">
        <v>350</v>
      </c>
      <c r="O140" s="327">
        <v>900</v>
      </c>
      <c r="P140" s="328" t="s">
        <v>217</v>
      </c>
      <c r="Q140" s="318" t="s">
        <v>216</v>
      </c>
      <c r="R140" s="329">
        <v>8040</v>
      </c>
      <c r="S140" s="330">
        <v>80</v>
      </c>
      <c r="T140" s="1612"/>
      <c r="U140" s="360"/>
      <c r="V140" s="357"/>
      <c r="W140" s="356"/>
      <c r="X140" s="346"/>
      <c r="Y140" s="131"/>
      <c r="Z140" s="366"/>
      <c r="AA140" s="1577"/>
      <c r="AB140" s="367"/>
      <c r="AC140" s="176"/>
      <c r="AD140" s="1613"/>
      <c r="AE140" s="179"/>
      <c r="AF140" s="1594"/>
      <c r="AG140" s="41"/>
      <c r="AH140" s="41"/>
      <c r="AI140" s="1531"/>
      <c r="AJ140" s="62"/>
      <c r="AK140" s="1596"/>
      <c r="AL140" s="1598" t="e">
        <v>#REF!</v>
      </c>
      <c r="AM140" s="1582" t="e">
        <v>#REF!</v>
      </c>
      <c r="AN140" s="1570"/>
      <c r="AO140" s="351" t="s">
        <v>223</v>
      </c>
      <c r="AP140" s="377">
        <v>2600</v>
      </c>
      <c r="AQ140" s="378">
        <v>2900</v>
      </c>
      <c r="AR140" s="1577"/>
      <c r="AS140" s="1585"/>
      <c r="AT140" s="1577"/>
      <c r="AU140" s="1588"/>
      <c r="AV140" s="1570"/>
      <c r="AW140" s="1572"/>
      <c r="AX140" s="1573"/>
      <c r="AY140" s="386"/>
      <c r="AZ140" s="1573"/>
      <c r="BA140" s="1575"/>
      <c r="BB140" s="1577"/>
      <c r="BC140" s="1579"/>
      <c r="BD140" s="1562"/>
      <c r="BE140" s="1564"/>
      <c r="BF140" s="1566"/>
      <c r="BG140" s="1566"/>
      <c r="BH140" s="1568"/>
      <c r="BI140" s="176"/>
      <c r="BJ140" s="1569"/>
      <c r="BK140" s="13"/>
      <c r="BL140" s="13"/>
      <c r="BM140" s="107"/>
      <c r="BN140" s="104">
        <v>67</v>
      </c>
      <c r="BO140" s="104">
        <v>68</v>
      </c>
      <c r="BP140" s="1551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</row>
    <row r="141" spans="1:81" s="54" customFormat="1" ht="13.5" customHeight="1">
      <c r="A141" s="1610"/>
      <c r="B141" s="1591"/>
      <c r="C141" s="1552" t="s">
        <v>224</v>
      </c>
      <c r="D141" s="177" t="s">
        <v>225</v>
      </c>
      <c r="E141" s="174"/>
      <c r="F141" s="324">
        <v>104890</v>
      </c>
      <c r="G141" s="325">
        <v>185330</v>
      </c>
      <c r="H141" s="324">
        <v>101890</v>
      </c>
      <c r="I141" s="325">
        <v>182330</v>
      </c>
      <c r="J141" s="318" t="s">
        <v>216</v>
      </c>
      <c r="K141" s="326">
        <v>930</v>
      </c>
      <c r="L141" s="327">
        <v>1730</v>
      </c>
      <c r="M141" s="328" t="s">
        <v>217</v>
      </c>
      <c r="N141" s="326">
        <v>900</v>
      </c>
      <c r="O141" s="327">
        <v>1700</v>
      </c>
      <c r="P141" s="328" t="s">
        <v>217</v>
      </c>
      <c r="Q141" s="331"/>
      <c r="R141" s="332"/>
      <c r="S141" s="333"/>
      <c r="T141" s="1612"/>
      <c r="U141" s="332"/>
      <c r="V141" s="332"/>
      <c r="W141" s="339"/>
      <c r="X141" s="339"/>
      <c r="Y141" s="131"/>
      <c r="Z141" s="366"/>
      <c r="AA141" s="1577"/>
      <c r="AB141" s="367"/>
      <c r="AC141" s="176"/>
      <c r="AD141" s="1613"/>
      <c r="AE141" s="179"/>
      <c r="AF141" s="1594"/>
      <c r="AG141" s="41"/>
      <c r="AH141" s="41"/>
      <c r="AI141" s="1531"/>
      <c r="AJ141" s="62"/>
      <c r="AK141" s="1596"/>
      <c r="AL141" s="1598" t="e">
        <v>#REF!</v>
      </c>
      <c r="AM141" s="1582" t="e">
        <v>#REF!</v>
      </c>
      <c r="AN141" s="1570"/>
      <c r="AO141" s="351" t="s">
        <v>226</v>
      </c>
      <c r="AP141" s="377">
        <v>2300</v>
      </c>
      <c r="AQ141" s="378">
        <v>2500</v>
      </c>
      <c r="AR141" s="1577"/>
      <c r="AS141" s="1585"/>
      <c r="AT141" s="1577"/>
      <c r="AU141" s="1588"/>
      <c r="AV141" s="380"/>
      <c r="AW141" s="381"/>
      <c r="AX141" s="1573"/>
      <c r="AY141" s="386"/>
      <c r="AZ141" s="1573"/>
      <c r="BA141" s="1575"/>
      <c r="BB141" s="1577"/>
      <c r="BC141" s="1579"/>
      <c r="BD141" s="1562"/>
      <c r="BE141" s="1554">
        <v>0.02</v>
      </c>
      <c r="BF141" s="1556">
        <v>0.03</v>
      </c>
      <c r="BG141" s="1556">
        <v>0.05</v>
      </c>
      <c r="BH141" s="1558">
        <v>0.06</v>
      </c>
      <c r="BI141" s="176"/>
      <c r="BJ141" s="1560"/>
      <c r="BK141" s="13"/>
      <c r="BL141" s="13"/>
      <c r="BM141" s="107"/>
      <c r="BN141" s="104">
        <v>67</v>
      </c>
      <c r="BO141" s="104">
        <v>68</v>
      </c>
      <c r="BP141" s="1551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</row>
    <row r="142" spans="1:81" s="54" customFormat="1" ht="13.5" customHeight="1">
      <c r="A142" s="1611"/>
      <c r="B142" s="1591"/>
      <c r="C142" s="1553"/>
      <c r="D142" s="181" t="s">
        <v>53</v>
      </c>
      <c r="E142" s="174"/>
      <c r="F142" s="334">
        <v>185330</v>
      </c>
      <c r="G142" s="335"/>
      <c r="H142" s="334">
        <v>182330</v>
      </c>
      <c r="I142" s="335"/>
      <c r="J142" s="318" t="s">
        <v>216</v>
      </c>
      <c r="K142" s="329">
        <v>1730</v>
      </c>
      <c r="L142" s="336"/>
      <c r="M142" s="337" t="s">
        <v>217</v>
      </c>
      <c r="N142" s="329">
        <v>1700</v>
      </c>
      <c r="O142" s="336"/>
      <c r="P142" s="337" t="s">
        <v>217</v>
      </c>
      <c r="Q142" s="331"/>
      <c r="R142" s="332"/>
      <c r="S142" s="339"/>
      <c r="T142" s="1612"/>
      <c r="U142" s="332"/>
      <c r="V142" s="332"/>
      <c r="W142" s="339"/>
      <c r="X142" s="339"/>
      <c r="Y142" s="131"/>
      <c r="Z142" s="371"/>
      <c r="AA142" s="1577"/>
      <c r="AB142" s="372"/>
      <c r="AC142" s="176"/>
      <c r="AD142" s="1613"/>
      <c r="AE142" s="187"/>
      <c r="AF142" s="1594"/>
      <c r="AG142" s="41"/>
      <c r="AH142" s="41"/>
      <c r="AI142" s="1531"/>
      <c r="AJ142" s="62"/>
      <c r="AK142" s="1596"/>
      <c r="AL142" s="1599" t="e">
        <v>#REF!</v>
      </c>
      <c r="AM142" s="1583" t="e">
        <v>#REF!</v>
      </c>
      <c r="AN142" s="1570"/>
      <c r="AO142" s="382" t="s">
        <v>227</v>
      </c>
      <c r="AP142" s="383">
        <v>2000</v>
      </c>
      <c r="AQ142" s="384">
        <v>2300</v>
      </c>
      <c r="AR142" s="1577"/>
      <c r="AS142" s="1586"/>
      <c r="AT142" s="1577"/>
      <c r="AU142" s="1589"/>
      <c r="AV142" s="380"/>
      <c r="AW142" s="381"/>
      <c r="AX142" s="1573"/>
      <c r="AY142" s="387"/>
      <c r="AZ142" s="1573"/>
      <c r="BA142" s="1576"/>
      <c r="BB142" s="1577"/>
      <c r="BC142" s="1580"/>
      <c r="BD142" s="1562"/>
      <c r="BE142" s="1555"/>
      <c r="BF142" s="1557"/>
      <c r="BG142" s="1557"/>
      <c r="BH142" s="1559"/>
      <c r="BI142" s="176"/>
      <c r="BJ142" s="1561"/>
      <c r="BK142" s="13"/>
      <c r="BL142" s="13"/>
      <c r="BM142" s="107"/>
      <c r="BN142" s="104">
        <v>67</v>
      </c>
      <c r="BO142" s="104">
        <v>68</v>
      </c>
      <c r="BP142" s="1551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</row>
    <row r="143" spans="1:81" s="7" customFormat="1" ht="13.5" customHeight="1">
      <c r="A143" s="1609" t="s">
        <v>488</v>
      </c>
      <c r="B143" s="1600" t="s">
        <v>213</v>
      </c>
      <c r="C143" s="1592" t="s">
        <v>214</v>
      </c>
      <c r="D143" s="173" t="s">
        <v>215</v>
      </c>
      <c r="E143" s="174"/>
      <c r="F143" s="316">
        <v>127660</v>
      </c>
      <c r="G143" s="317">
        <v>135640</v>
      </c>
      <c r="H143" s="316">
        <v>100840</v>
      </c>
      <c r="I143" s="317">
        <v>108820</v>
      </c>
      <c r="J143" s="318" t="s">
        <v>216</v>
      </c>
      <c r="K143" s="319">
        <v>1250</v>
      </c>
      <c r="L143" s="320">
        <v>1320</v>
      </c>
      <c r="M143" s="321" t="s">
        <v>217</v>
      </c>
      <c r="N143" s="319">
        <v>980</v>
      </c>
      <c r="O143" s="320">
        <v>1050</v>
      </c>
      <c r="P143" s="321" t="s">
        <v>217</v>
      </c>
      <c r="Q143" s="318" t="s">
        <v>216</v>
      </c>
      <c r="R143" s="322">
        <v>7980</v>
      </c>
      <c r="S143" s="323">
        <v>70</v>
      </c>
      <c r="T143" s="1612" t="s">
        <v>218</v>
      </c>
      <c r="U143" s="361">
        <v>3190</v>
      </c>
      <c r="V143" s="340" t="s">
        <v>218</v>
      </c>
      <c r="W143" s="362">
        <v>30</v>
      </c>
      <c r="X143" s="345"/>
      <c r="Y143" s="131"/>
      <c r="Z143" s="364"/>
      <c r="AA143" s="1577" t="s">
        <v>216</v>
      </c>
      <c r="AB143" s="365"/>
      <c r="AC143" s="176"/>
      <c r="AD143" s="1613" t="s">
        <v>485</v>
      </c>
      <c r="AE143" s="175"/>
      <c r="AF143" s="1604" t="s">
        <v>218</v>
      </c>
      <c r="AG143" s="1537">
        <v>30750</v>
      </c>
      <c r="AH143" s="24"/>
      <c r="AI143" s="1511" t="s">
        <v>216</v>
      </c>
      <c r="AJ143" s="1521">
        <v>230</v>
      </c>
      <c r="AK143" s="1605" t="s">
        <v>218</v>
      </c>
      <c r="AL143" s="1597">
        <v>8500</v>
      </c>
      <c r="AM143" s="1581">
        <v>9400</v>
      </c>
      <c r="AN143" s="1570" t="s">
        <v>216</v>
      </c>
      <c r="AO143" s="373" t="s">
        <v>220</v>
      </c>
      <c r="AP143" s="374">
        <v>15800</v>
      </c>
      <c r="AQ143" s="375">
        <v>17600</v>
      </c>
      <c r="AR143" s="1577" t="s">
        <v>216</v>
      </c>
      <c r="AS143" s="1584">
        <v>23940</v>
      </c>
      <c r="AT143" s="1577" t="s">
        <v>216</v>
      </c>
      <c r="AU143" s="1587">
        <v>230</v>
      </c>
      <c r="AV143" s="1570" t="s">
        <v>216</v>
      </c>
      <c r="AW143" s="1571">
        <v>4800</v>
      </c>
      <c r="AX143" s="1573" t="s">
        <v>221</v>
      </c>
      <c r="AY143" s="376"/>
      <c r="AZ143" s="1573" t="s">
        <v>221</v>
      </c>
      <c r="BA143" s="1574">
        <v>27030</v>
      </c>
      <c r="BB143" s="1577" t="s">
        <v>216</v>
      </c>
      <c r="BC143" s="1578">
        <v>270</v>
      </c>
      <c r="BD143" s="1562" t="s">
        <v>221</v>
      </c>
      <c r="BE143" s="1563" t="s">
        <v>588</v>
      </c>
      <c r="BF143" s="1565" t="s">
        <v>588</v>
      </c>
      <c r="BG143" s="1565" t="s">
        <v>588</v>
      </c>
      <c r="BH143" s="1567" t="s">
        <v>588</v>
      </c>
      <c r="BI143" s="176"/>
      <c r="BJ143" s="1608"/>
      <c r="BK143" s="13"/>
      <c r="BL143" s="13"/>
      <c r="BM143" s="3"/>
      <c r="BN143" s="104">
        <v>69</v>
      </c>
      <c r="BO143" s="104">
        <v>70</v>
      </c>
      <c r="BP143" s="1551">
        <v>1</v>
      </c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</row>
    <row r="144" spans="1:81" s="7" customFormat="1" ht="13.5" customHeight="1">
      <c r="A144" s="1610"/>
      <c r="B144" s="1591"/>
      <c r="C144" s="1593"/>
      <c r="D144" s="177" t="s">
        <v>222</v>
      </c>
      <c r="E144" s="174"/>
      <c r="F144" s="324">
        <v>135640</v>
      </c>
      <c r="G144" s="325">
        <v>200070</v>
      </c>
      <c r="H144" s="324">
        <v>108820</v>
      </c>
      <c r="I144" s="325">
        <v>173250</v>
      </c>
      <c r="J144" s="318" t="s">
        <v>216</v>
      </c>
      <c r="K144" s="326">
        <v>1320</v>
      </c>
      <c r="L144" s="327">
        <v>1880</v>
      </c>
      <c r="M144" s="328" t="s">
        <v>217</v>
      </c>
      <c r="N144" s="326">
        <v>1050</v>
      </c>
      <c r="O144" s="327">
        <v>1610</v>
      </c>
      <c r="P144" s="328" t="s">
        <v>217</v>
      </c>
      <c r="Q144" s="318" t="s">
        <v>216</v>
      </c>
      <c r="R144" s="329">
        <v>7980</v>
      </c>
      <c r="S144" s="330">
        <v>70</v>
      </c>
      <c r="T144" s="1612"/>
      <c r="U144" s="357"/>
      <c r="V144" s="357"/>
      <c r="W144" s="357"/>
      <c r="X144" s="346"/>
      <c r="Y144" s="131"/>
      <c r="Z144" s="366"/>
      <c r="AA144" s="1577"/>
      <c r="AB144" s="367"/>
      <c r="AC144" s="176"/>
      <c r="AD144" s="1613"/>
      <c r="AE144" s="179"/>
      <c r="AF144" s="1604"/>
      <c r="AG144" s="1538"/>
      <c r="AH144" s="36">
        <v>28990</v>
      </c>
      <c r="AI144" s="1511"/>
      <c r="AJ144" s="1522"/>
      <c r="AK144" s="1605"/>
      <c r="AL144" s="1598" t="e">
        <v>#REF!</v>
      </c>
      <c r="AM144" s="1582" t="e">
        <v>#REF!</v>
      </c>
      <c r="AN144" s="1570"/>
      <c r="AO144" s="351" t="s">
        <v>223</v>
      </c>
      <c r="AP144" s="377">
        <v>8700</v>
      </c>
      <c r="AQ144" s="378">
        <v>9700</v>
      </c>
      <c r="AR144" s="1577"/>
      <c r="AS144" s="1585"/>
      <c r="AT144" s="1577"/>
      <c r="AU144" s="1588"/>
      <c r="AV144" s="1570"/>
      <c r="AW144" s="1572"/>
      <c r="AX144" s="1573"/>
      <c r="AY144" s="379"/>
      <c r="AZ144" s="1573"/>
      <c r="BA144" s="1575"/>
      <c r="BB144" s="1577"/>
      <c r="BC144" s="1579"/>
      <c r="BD144" s="1562"/>
      <c r="BE144" s="1564"/>
      <c r="BF144" s="1566"/>
      <c r="BG144" s="1566"/>
      <c r="BH144" s="1568"/>
      <c r="BI144" s="176"/>
      <c r="BJ144" s="1569"/>
      <c r="BK144" s="13"/>
      <c r="BL144" s="13"/>
      <c r="BM144" s="3"/>
      <c r="BN144" s="104">
        <v>69</v>
      </c>
      <c r="BO144" s="104">
        <v>70</v>
      </c>
      <c r="BP144" s="1551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</row>
    <row r="145" spans="1:81" s="7" customFormat="1" ht="13.5" customHeight="1">
      <c r="A145" s="1610"/>
      <c r="B145" s="1591"/>
      <c r="C145" s="1552" t="s">
        <v>224</v>
      </c>
      <c r="D145" s="177" t="s">
        <v>225</v>
      </c>
      <c r="E145" s="174"/>
      <c r="F145" s="324">
        <v>200070</v>
      </c>
      <c r="G145" s="325">
        <v>279890</v>
      </c>
      <c r="H145" s="324">
        <v>173250</v>
      </c>
      <c r="I145" s="325">
        <v>253070</v>
      </c>
      <c r="J145" s="318" t="s">
        <v>216</v>
      </c>
      <c r="K145" s="326">
        <v>1880</v>
      </c>
      <c r="L145" s="327">
        <v>2680</v>
      </c>
      <c r="M145" s="328" t="s">
        <v>217</v>
      </c>
      <c r="N145" s="326">
        <v>1610</v>
      </c>
      <c r="O145" s="327">
        <v>2410</v>
      </c>
      <c r="P145" s="328" t="s">
        <v>217</v>
      </c>
      <c r="Q145" s="331"/>
      <c r="R145" s="332"/>
      <c r="S145" s="333"/>
      <c r="T145" s="1612"/>
      <c r="U145" s="332"/>
      <c r="V145" s="332"/>
      <c r="W145" s="339"/>
      <c r="X145" s="339"/>
      <c r="Y145" s="131"/>
      <c r="Z145" s="366"/>
      <c r="AA145" s="1577"/>
      <c r="AB145" s="367"/>
      <c r="AC145" s="176"/>
      <c r="AD145" s="1613"/>
      <c r="AE145" s="179"/>
      <c r="AF145" s="1604" t="s">
        <v>218</v>
      </c>
      <c r="AG145" s="1543">
        <v>28990</v>
      </c>
      <c r="AH145" s="43"/>
      <c r="AI145" s="1511"/>
      <c r="AJ145" s="1522"/>
      <c r="AK145" s="1605"/>
      <c r="AL145" s="1598" t="e">
        <v>#REF!</v>
      </c>
      <c r="AM145" s="1582" t="e">
        <v>#REF!</v>
      </c>
      <c r="AN145" s="1570"/>
      <c r="AO145" s="351" t="s">
        <v>226</v>
      </c>
      <c r="AP145" s="377">
        <v>7600</v>
      </c>
      <c r="AQ145" s="378">
        <v>8400</v>
      </c>
      <c r="AR145" s="1577"/>
      <c r="AS145" s="1585"/>
      <c r="AT145" s="1577"/>
      <c r="AU145" s="1588"/>
      <c r="AV145" s="380"/>
      <c r="AW145" s="381"/>
      <c r="AX145" s="1573"/>
      <c r="AY145" s="379"/>
      <c r="AZ145" s="1573"/>
      <c r="BA145" s="1575"/>
      <c r="BB145" s="1577"/>
      <c r="BC145" s="1579"/>
      <c r="BD145" s="1562"/>
      <c r="BE145" s="1554">
        <v>0.01</v>
      </c>
      <c r="BF145" s="1556">
        <v>0.03</v>
      </c>
      <c r="BG145" s="1556">
        <v>0.04</v>
      </c>
      <c r="BH145" s="1558">
        <v>0.05</v>
      </c>
      <c r="BI145" s="176"/>
      <c r="BJ145" s="1560"/>
      <c r="BK145" s="13"/>
      <c r="BL145" s="13"/>
      <c r="BM145" s="3"/>
      <c r="BN145" s="104">
        <v>69</v>
      </c>
      <c r="BO145" s="104">
        <v>70</v>
      </c>
      <c r="BP145" s="1551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</row>
    <row r="146" spans="1:81" s="7" customFormat="1" ht="13.5" customHeight="1">
      <c r="A146" s="1610"/>
      <c r="B146" s="1591"/>
      <c r="C146" s="1553"/>
      <c r="D146" s="181" t="s">
        <v>53</v>
      </c>
      <c r="E146" s="174"/>
      <c r="F146" s="334">
        <v>279890</v>
      </c>
      <c r="G146" s="335"/>
      <c r="H146" s="334">
        <v>253070</v>
      </c>
      <c r="I146" s="335"/>
      <c r="J146" s="318" t="s">
        <v>216</v>
      </c>
      <c r="K146" s="329">
        <v>2680</v>
      </c>
      <c r="L146" s="336"/>
      <c r="M146" s="337" t="s">
        <v>217</v>
      </c>
      <c r="N146" s="329">
        <v>2410</v>
      </c>
      <c r="O146" s="336"/>
      <c r="P146" s="337" t="s">
        <v>217</v>
      </c>
      <c r="Q146" s="331"/>
      <c r="R146" s="332"/>
      <c r="S146" s="338"/>
      <c r="T146" s="1612"/>
      <c r="U146" s="332"/>
      <c r="V146" s="332"/>
      <c r="W146" s="339"/>
      <c r="X146" s="339"/>
      <c r="Y146" s="131"/>
      <c r="Z146" s="366"/>
      <c r="AA146" s="1577"/>
      <c r="AB146" s="367"/>
      <c r="AC146" s="176"/>
      <c r="AD146" s="1613"/>
      <c r="AE146" s="179"/>
      <c r="AF146" s="1604"/>
      <c r="AG146" s="1544"/>
      <c r="AH146" s="50"/>
      <c r="AI146" s="1511"/>
      <c r="AJ146" s="1523"/>
      <c r="AK146" s="1605"/>
      <c r="AL146" s="1599" t="e">
        <v>#REF!</v>
      </c>
      <c r="AM146" s="1583" t="e">
        <v>#REF!</v>
      </c>
      <c r="AN146" s="1570"/>
      <c r="AO146" s="382" t="s">
        <v>227</v>
      </c>
      <c r="AP146" s="383">
        <v>6800</v>
      </c>
      <c r="AQ146" s="384">
        <v>7500</v>
      </c>
      <c r="AR146" s="1577"/>
      <c r="AS146" s="1586"/>
      <c r="AT146" s="1577"/>
      <c r="AU146" s="1589"/>
      <c r="AV146" s="380"/>
      <c r="AW146" s="381"/>
      <c r="AX146" s="1573"/>
      <c r="AY146" s="379"/>
      <c r="AZ146" s="1573"/>
      <c r="BA146" s="1576"/>
      <c r="BB146" s="1577"/>
      <c r="BC146" s="1580"/>
      <c r="BD146" s="1562"/>
      <c r="BE146" s="1555"/>
      <c r="BF146" s="1557"/>
      <c r="BG146" s="1557"/>
      <c r="BH146" s="1559"/>
      <c r="BI146" s="176"/>
      <c r="BJ146" s="1560"/>
      <c r="BK146" s="13"/>
      <c r="BL146" s="13"/>
      <c r="BM146" s="3"/>
      <c r="BN146" s="104">
        <v>69</v>
      </c>
      <c r="BO146" s="104">
        <v>70</v>
      </c>
      <c r="BP146" s="1551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</row>
    <row r="147" spans="1:81" s="7" customFormat="1" ht="13.5" customHeight="1">
      <c r="A147" s="1610"/>
      <c r="B147" s="1590" t="s">
        <v>228</v>
      </c>
      <c r="C147" s="1592" t="s">
        <v>214</v>
      </c>
      <c r="D147" s="173" t="s">
        <v>215</v>
      </c>
      <c r="E147" s="174"/>
      <c r="F147" s="316">
        <v>92010</v>
      </c>
      <c r="G147" s="317">
        <v>99990</v>
      </c>
      <c r="H147" s="316">
        <v>74130</v>
      </c>
      <c r="I147" s="317">
        <v>82110</v>
      </c>
      <c r="J147" s="318" t="s">
        <v>216</v>
      </c>
      <c r="K147" s="319">
        <v>900</v>
      </c>
      <c r="L147" s="320">
        <v>970</v>
      </c>
      <c r="M147" s="321" t="s">
        <v>217</v>
      </c>
      <c r="N147" s="319">
        <v>720</v>
      </c>
      <c r="O147" s="320">
        <v>790</v>
      </c>
      <c r="P147" s="321" t="s">
        <v>217</v>
      </c>
      <c r="Q147" s="318" t="s">
        <v>216</v>
      </c>
      <c r="R147" s="322">
        <v>7980</v>
      </c>
      <c r="S147" s="323">
        <v>70</v>
      </c>
      <c r="T147" s="1612"/>
      <c r="U147" s="361">
        <v>3190</v>
      </c>
      <c r="V147" s="340" t="s">
        <v>218</v>
      </c>
      <c r="W147" s="362">
        <v>30</v>
      </c>
      <c r="X147" s="345"/>
      <c r="Y147" s="131"/>
      <c r="Z147" s="366"/>
      <c r="AA147" s="1577"/>
      <c r="AB147" s="367"/>
      <c r="AC147" s="176"/>
      <c r="AD147" s="1613"/>
      <c r="AE147" s="179"/>
      <c r="AF147" s="1604" t="s">
        <v>218</v>
      </c>
      <c r="AG147" s="1537">
        <v>22860</v>
      </c>
      <c r="AH147" s="24"/>
      <c r="AI147" s="1511" t="s">
        <v>216</v>
      </c>
      <c r="AJ147" s="313">
        <v>150</v>
      </c>
      <c r="AK147" s="1605" t="s">
        <v>218</v>
      </c>
      <c r="AL147" s="1597">
        <v>5900</v>
      </c>
      <c r="AM147" s="1581">
        <v>6500</v>
      </c>
      <c r="AN147" s="1570" t="s">
        <v>216</v>
      </c>
      <c r="AO147" s="373" t="s">
        <v>220</v>
      </c>
      <c r="AP147" s="374">
        <v>10900</v>
      </c>
      <c r="AQ147" s="375">
        <v>12200</v>
      </c>
      <c r="AR147" s="1577" t="s">
        <v>216</v>
      </c>
      <c r="AS147" s="1584">
        <v>15960</v>
      </c>
      <c r="AT147" s="1577" t="s">
        <v>216</v>
      </c>
      <c r="AU147" s="1587">
        <v>150</v>
      </c>
      <c r="AV147" s="1570" t="s">
        <v>216</v>
      </c>
      <c r="AW147" s="1571">
        <v>4800</v>
      </c>
      <c r="AX147" s="1573"/>
      <c r="AY147" s="379"/>
      <c r="AZ147" s="1573" t="s">
        <v>221</v>
      </c>
      <c r="BA147" s="1574">
        <v>18020</v>
      </c>
      <c r="BB147" s="1577" t="s">
        <v>216</v>
      </c>
      <c r="BC147" s="1578">
        <v>180</v>
      </c>
      <c r="BD147" s="1562" t="s">
        <v>221</v>
      </c>
      <c r="BE147" s="1563" t="s">
        <v>588</v>
      </c>
      <c r="BF147" s="1565" t="s">
        <v>588</v>
      </c>
      <c r="BG147" s="1565" t="s">
        <v>588</v>
      </c>
      <c r="BH147" s="1567" t="s">
        <v>588</v>
      </c>
      <c r="BI147" s="176"/>
      <c r="BJ147" s="1569"/>
      <c r="BK147" s="13"/>
      <c r="BL147" s="13"/>
      <c r="BM147" s="3"/>
      <c r="BN147" s="104">
        <v>71</v>
      </c>
      <c r="BO147" s="104">
        <v>72</v>
      </c>
      <c r="BP147" s="1551">
        <v>2</v>
      </c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</row>
    <row r="148" spans="1:81" s="7" customFormat="1" ht="13.5" customHeight="1">
      <c r="A148" s="1610"/>
      <c r="B148" s="1591"/>
      <c r="C148" s="1593"/>
      <c r="D148" s="177" t="s">
        <v>222</v>
      </c>
      <c r="E148" s="174"/>
      <c r="F148" s="324">
        <v>99990</v>
      </c>
      <c r="G148" s="325">
        <v>164420</v>
      </c>
      <c r="H148" s="324">
        <v>82110</v>
      </c>
      <c r="I148" s="325">
        <v>146540</v>
      </c>
      <c r="J148" s="318" t="s">
        <v>216</v>
      </c>
      <c r="K148" s="326">
        <v>970</v>
      </c>
      <c r="L148" s="327">
        <v>1520</v>
      </c>
      <c r="M148" s="328" t="s">
        <v>217</v>
      </c>
      <c r="N148" s="326">
        <v>790</v>
      </c>
      <c r="O148" s="327">
        <v>1340</v>
      </c>
      <c r="P148" s="328" t="s">
        <v>217</v>
      </c>
      <c r="Q148" s="318" t="s">
        <v>216</v>
      </c>
      <c r="R148" s="329">
        <v>7980</v>
      </c>
      <c r="S148" s="330">
        <v>70</v>
      </c>
      <c r="T148" s="1612"/>
      <c r="U148" s="357"/>
      <c r="V148" s="357"/>
      <c r="W148" s="357"/>
      <c r="X148" s="346"/>
      <c r="Y148" s="131"/>
      <c r="Z148" s="366"/>
      <c r="AA148" s="1577"/>
      <c r="AB148" s="367"/>
      <c r="AC148" s="176"/>
      <c r="AD148" s="1613"/>
      <c r="AE148" s="179"/>
      <c r="AF148" s="1604"/>
      <c r="AG148" s="1538"/>
      <c r="AH148" s="36">
        <v>21090</v>
      </c>
      <c r="AI148" s="1511"/>
      <c r="AJ148" s="314"/>
      <c r="AK148" s="1605"/>
      <c r="AL148" s="1598" t="e">
        <v>#REF!</v>
      </c>
      <c r="AM148" s="1582" t="e">
        <v>#REF!</v>
      </c>
      <c r="AN148" s="1570"/>
      <c r="AO148" s="351" t="s">
        <v>223</v>
      </c>
      <c r="AP148" s="377">
        <v>6000</v>
      </c>
      <c r="AQ148" s="378">
        <v>6700</v>
      </c>
      <c r="AR148" s="1577"/>
      <c r="AS148" s="1585"/>
      <c r="AT148" s="1577"/>
      <c r="AU148" s="1588"/>
      <c r="AV148" s="1570"/>
      <c r="AW148" s="1572"/>
      <c r="AX148" s="1573"/>
      <c r="AY148" s="379"/>
      <c r="AZ148" s="1573"/>
      <c r="BA148" s="1575"/>
      <c r="BB148" s="1577"/>
      <c r="BC148" s="1579"/>
      <c r="BD148" s="1562"/>
      <c r="BE148" s="1564"/>
      <c r="BF148" s="1566"/>
      <c r="BG148" s="1566"/>
      <c r="BH148" s="1568"/>
      <c r="BI148" s="176"/>
      <c r="BJ148" s="1569"/>
      <c r="BK148" s="13"/>
      <c r="BL148" s="13"/>
      <c r="BM148" s="3"/>
      <c r="BN148" s="104">
        <v>71</v>
      </c>
      <c r="BO148" s="104">
        <v>72</v>
      </c>
      <c r="BP148" s="1551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</row>
    <row r="149" spans="1:81" s="7" customFormat="1" ht="13.5" customHeight="1">
      <c r="A149" s="1610"/>
      <c r="B149" s="1591"/>
      <c r="C149" s="1552" t="s">
        <v>224</v>
      </c>
      <c r="D149" s="177" t="s">
        <v>225</v>
      </c>
      <c r="E149" s="174"/>
      <c r="F149" s="324">
        <v>164420</v>
      </c>
      <c r="G149" s="325">
        <v>244240</v>
      </c>
      <c r="H149" s="324">
        <v>146540</v>
      </c>
      <c r="I149" s="325">
        <v>226360</v>
      </c>
      <c r="J149" s="318" t="s">
        <v>216</v>
      </c>
      <c r="K149" s="326">
        <v>1520</v>
      </c>
      <c r="L149" s="327">
        <v>2320</v>
      </c>
      <c r="M149" s="328" t="s">
        <v>217</v>
      </c>
      <c r="N149" s="326">
        <v>1340</v>
      </c>
      <c r="O149" s="327">
        <v>2140</v>
      </c>
      <c r="P149" s="328" t="s">
        <v>217</v>
      </c>
      <c r="Q149" s="331"/>
      <c r="R149" s="332"/>
      <c r="S149" s="333"/>
      <c r="T149" s="1612"/>
      <c r="U149" s="332"/>
      <c r="V149" s="332"/>
      <c r="W149" s="339"/>
      <c r="X149" s="339"/>
      <c r="Y149" s="131"/>
      <c r="Z149" s="368"/>
      <c r="AA149" s="1577"/>
      <c r="AB149" s="367"/>
      <c r="AC149" s="176"/>
      <c r="AD149" s="1613"/>
      <c r="AE149" s="179"/>
      <c r="AF149" s="1604" t="s">
        <v>218</v>
      </c>
      <c r="AG149" s="1543">
        <v>21090</v>
      </c>
      <c r="AH149" s="43"/>
      <c r="AI149" s="1511"/>
      <c r="AJ149" s="314">
        <v>0</v>
      </c>
      <c r="AK149" s="1605"/>
      <c r="AL149" s="1598" t="e">
        <v>#REF!</v>
      </c>
      <c r="AM149" s="1582" t="e">
        <v>#REF!</v>
      </c>
      <c r="AN149" s="1570"/>
      <c r="AO149" s="351" t="s">
        <v>226</v>
      </c>
      <c r="AP149" s="377">
        <v>5200</v>
      </c>
      <c r="AQ149" s="378">
        <v>5800</v>
      </c>
      <c r="AR149" s="1577"/>
      <c r="AS149" s="1585"/>
      <c r="AT149" s="1577"/>
      <c r="AU149" s="1588"/>
      <c r="AV149" s="380"/>
      <c r="AW149" s="381"/>
      <c r="AX149" s="1573"/>
      <c r="AY149" s="379"/>
      <c r="AZ149" s="1573"/>
      <c r="BA149" s="1575"/>
      <c r="BB149" s="1577"/>
      <c r="BC149" s="1579"/>
      <c r="BD149" s="1562"/>
      <c r="BE149" s="1554">
        <v>0.01</v>
      </c>
      <c r="BF149" s="1556">
        <v>0.03</v>
      </c>
      <c r="BG149" s="1556">
        <v>0.04</v>
      </c>
      <c r="BH149" s="1558">
        <v>0.05</v>
      </c>
      <c r="BI149" s="176"/>
      <c r="BJ149" s="1560"/>
      <c r="BK149" s="13"/>
      <c r="BL149" s="13"/>
      <c r="BM149" s="3"/>
      <c r="BN149" s="104">
        <v>71</v>
      </c>
      <c r="BO149" s="104">
        <v>72</v>
      </c>
      <c r="BP149" s="1551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</row>
    <row r="150" spans="1:81" s="7" customFormat="1" ht="13.5" customHeight="1">
      <c r="A150" s="1610"/>
      <c r="B150" s="1591"/>
      <c r="C150" s="1553"/>
      <c r="D150" s="181" t="s">
        <v>53</v>
      </c>
      <c r="E150" s="174"/>
      <c r="F150" s="334">
        <v>244240</v>
      </c>
      <c r="G150" s="335"/>
      <c r="H150" s="334">
        <v>226360</v>
      </c>
      <c r="I150" s="335"/>
      <c r="J150" s="318" t="s">
        <v>216</v>
      </c>
      <c r="K150" s="329">
        <v>2320</v>
      </c>
      <c r="L150" s="336"/>
      <c r="M150" s="337" t="s">
        <v>217</v>
      </c>
      <c r="N150" s="329">
        <v>2140</v>
      </c>
      <c r="O150" s="336"/>
      <c r="P150" s="337" t="s">
        <v>217</v>
      </c>
      <c r="Q150" s="331"/>
      <c r="R150" s="332"/>
      <c r="S150" s="338"/>
      <c r="T150" s="1612"/>
      <c r="U150" s="332"/>
      <c r="V150" s="332"/>
      <c r="W150" s="339"/>
      <c r="X150" s="339"/>
      <c r="Y150" s="131"/>
      <c r="Z150" s="368"/>
      <c r="AA150" s="1577"/>
      <c r="AB150" s="367"/>
      <c r="AC150" s="176"/>
      <c r="AD150" s="1613"/>
      <c r="AE150" s="179"/>
      <c r="AF150" s="1604"/>
      <c r="AG150" s="1544"/>
      <c r="AH150" s="50"/>
      <c r="AI150" s="1511"/>
      <c r="AJ150" s="315"/>
      <c r="AK150" s="1605"/>
      <c r="AL150" s="1599" t="e">
        <v>#REF!</v>
      </c>
      <c r="AM150" s="1583" t="e">
        <v>#REF!</v>
      </c>
      <c r="AN150" s="1570"/>
      <c r="AO150" s="382" t="s">
        <v>227</v>
      </c>
      <c r="AP150" s="383">
        <v>4700</v>
      </c>
      <c r="AQ150" s="384">
        <v>5200</v>
      </c>
      <c r="AR150" s="1577"/>
      <c r="AS150" s="1586"/>
      <c r="AT150" s="1577"/>
      <c r="AU150" s="1589"/>
      <c r="AV150" s="380"/>
      <c r="AW150" s="381"/>
      <c r="AX150" s="1573"/>
      <c r="AY150" s="379"/>
      <c r="AZ150" s="1573"/>
      <c r="BA150" s="1576"/>
      <c r="BB150" s="1577"/>
      <c r="BC150" s="1580"/>
      <c r="BD150" s="1562"/>
      <c r="BE150" s="1555"/>
      <c r="BF150" s="1557"/>
      <c r="BG150" s="1557"/>
      <c r="BH150" s="1559"/>
      <c r="BI150" s="176"/>
      <c r="BJ150" s="1560"/>
      <c r="BK150" s="13"/>
      <c r="BL150" s="13"/>
      <c r="BM150" s="3"/>
      <c r="BN150" s="104">
        <v>71</v>
      </c>
      <c r="BO150" s="104">
        <v>72</v>
      </c>
      <c r="BP150" s="1551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</row>
    <row r="151" spans="1:81" s="54" customFormat="1" ht="13.5" customHeight="1">
      <c r="A151" s="1610"/>
      <c r="B151" s="1600" t="s">
        <v>230</v>
      </c>
      <c r="C151" s="1592" t="s">
        <v>214</v>
      </c>
      <c r="D151" s="173" t="s">
        <v>215</v>
      </c>
      <c r="E151" s="174"/>
      <c r="F151" s="316">
        <v>74540</v>
      </c>
      <c r="G151" s="317">
        <v>82520</v>
      </c>
      <c r="H151" s="316">
        <v>61130</v>
      </c>
      <c r="I151" s="317">
        <v>69110</v>
      </c>
      <c r="J151" s="318" t="s">
        <v>216</v>
      </c>
      <c r="K151" s="319">
        <v>720</v>
      </c>
      <c r="L151" s="320">
        <v>790</v>
      </c>
      <c r="M151" s="321" t="s">
        <v>217</v>
      </c>
      <c r="N151" s="319">
        <v>590</v>
      </c>
      <c r="O151" s="320">
        <v>660</v>
      </c>
      <c r="P151" s="321" t="s">
        <v>217</v>
      </c>
      <c r="Q151" s="318" t="s">
        <v>216</v>
      </c>
      <c r="R151" s="322">
        <v>7980</v>
      </c>
      <c r="S151" s="323">
        <v>70</v>
      </c>
      <c r="T151" s="1612"/>
      <c r="U151" s="361">
        <v>3190</v>
      </c>
      <c r="V151" s="340" t="s">
        <v>218</v>
      </c>
      <c r="W151" s="362">
        <v>30</v>
      </c>
      <c r="X151" s="345"/>
      <c r="Y151" s="131"/>
      <c r="Z151" s="368"/>
      <c r="AA151" s="1577"/>
      <c r="AB151" s="367"/>
      <c r="AC151" s="176"/>
      <c r="AD151" s="1613"/>
      <c r="AE151" s="179"/>
      <c r="AF151" s="1604" t="s">
        <v>218</v>
      </c>
      <c r="AG151" s="1537">
        <v>18910</v>
      </c>
      <c r="AH151" s="24"/>
      <c r="AI151" s="1511" t="s">
        <v>216</v>
      </c>
      <c r="AJ151" s="313">
        <v>110</v>
      </c>
      <c r="AK151" s="1605" t="s">
        <v>218</v>
      </c>
      <c r="AL151" s="1597">
        <v>5200</v>
      </c>
      <c r="AM151" s="1581">
        <v>5700</v>
      </c>
      <c r="AN151" s="1570" t="s">
        <v>216</v>
      </c>
      <c r="AO151" s="373" t="s">
        <v>220</v>
      </c>
      <c r="AP151" s="374">
        <v>9800</v>
      </c>
      <c r="AQ151" s="375">
        <v>10900</v>
      </c>
      <c r="AR151" s="1577" t="s">
        <v>216</v>
      </c>
      <c r="AS151" s="1584">
        <v>11970</v>
      </c>
      <c r="AT151" s="1577" t="s">
        <v>216</v>
      </c>
      <c r="AU151" s="1587">
        <v>110</v>
      </c>
      <c r="AV151" s="1570" t="s">
        <v>216</v>
      </c>
      <c r="AW151" s="1571">
        <v>4800</v>
      </c>
      <c r="AX151" s="1573"/>
      <c r="AY151" s="379"/>
      <c r="AZ151" s="1573" t="s">
        <v>221</v>
      </c>
      <c r="BA151" s="1574">
        <v>13510</v>
      </c>
      <c r="BB151" s="1577" t="s">
        <v>216</v>
      </c>
      <c r="BC151" s="1578">
        <v>130</v>
      </c>
      <c r="BD151" s="1562" t="s">
        <v>221</v>
      </c>
      <c r="BE151" s="1563" t="s">
        <v>588</v>
      </c>
      <c r="BF151" s="1565" t="s">
        <v>588</v>
      </c>
      <c r="BG151" s="1565" t="s">
        <v>588</v>
      </c>
      <c r="BH151" s="1567" t="s">
        <v>588</v>
      </c>
      <c r="BI151" s="176"/>
      <c r="BJ151" s="1569"/>
      <c r="BK151" s="13"/>
      <c r="BL151" s="13"/>
      <c r="BM151" s="107"/>
      <c r="BN151" s="104">
        <v>73</v>
      </c>
      <c r="BO151" s="104">
        <v>74</v>
      </c>
      <c r="BP151" s="1551">
        <v>3</v>
      </c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</row>
    <row r="152" spans="1:81" s="54" customFormat="1" ht="13.5" customHeight="1">
      <c r="A152" s="1610"/>
      <c r="B152" s="1591"/>
      <c r="C152" s="1593"/>
      <c r="D152" s="177" t="s">
        <v>222</v>
      </c>
      <c r="E152" s="174"/>
      <c r="F152" s="324">
        <v>82520</v>
      </c>
      <c r="G152" s="325">
        <v>146950</v>
      </c>
      <c r="H152" s="324">
        <v>69110</v>
      </c>
      <c r="I152" s="325">
        <v>133540</v>
      </c>
      <c r="J152" s="318" t="s">
        <v>216</v>
      </c>
      <c r="K152" s="326">
        <v>790</v>
      </c>
      <c r="L152" s="327">
        <v>1340</v>
      </c>
      <c r="M152" s="328" t="s">
        <v>217</v>
      </c>
      <c r="N152" s="326">
        <v>660</v>
      </c>
      <c r="O152" s="327">
        <v>1210</v>
      </c>
      <c r="P152" s="328" t="s">
        <v>217</v>
      </c>
      <c r="Q152" s="318" t="s">
        <v>216</v>
      </c>
      <c r="R152" s="329">
        <v>7980</v>
      </c>
      <c r="S152" s="330">
        <v>70</v>
      </c>
      <c r="T152" s="1612"/>
      <c r="U152" s="357"/>
      <c r="V152" s="357"/>
      <c r="W152" s="357"/>
      <c r="X152" s="346"/>
      <c r="Y152" s="131"/>
      <c r="Z152" s="368"/>
      <c r="AA152" s="1577"/>
      <c r="AB152" s="367"/>
      <c r="AC152" s="176"/>
      <c r="AD152" s="1613"/>
      <c r="AE152" s="179"/>
      <c r="AF152" s="1604"/>
      <c r="AG152" s="1538"/>
      <c r="AH152" s="36">
        <v>17140</v>
      </c>
      <c r="AI152" s="1511"/>
      <c r="AJ152" s="314"/>
      <c r="AK152" s="1605"/>
      <c r="AL152" s="1598" t="e">
        <v>#REF!</v>
      </c>
      <c r="AM152" s="1582" t="e">
        <v>#REF!</v>
      </c>
      <c r="AN152" s="1570"/>
      <c r="AO152" s="351" t="s">
        <v>223</v>
      </c>
      <c r="AP152" s="377">
        <v>5400</v>
      </c>
      <c r="AQ152" s="378">
        <v>6000</v>
      </c>
      <c r="AR152" s="1577"/>
      <c r="AS152" s="1585"/>
      <c r="AT152" s="1577"/>
      <c r="AU152" s="1588"/>
      <c r="AV152" s="1570"/>
      <c r="AW152" s="1572"/>
      <c r="AX152" s="1573"/>
      <c r="AY152" s="379"/>
      <c r="AZ152" s="1573"/>
      <c r="BA152" s="1575"/>
      <c r="BB152" s="1577"/>
      <c r="BC152" s="1579"/>
      <c r="BD152" s="1562"/>
      <c r="BE152" s="1564"/>
      <c r="BF152" s="1566"/>
      <c r="BG152" s="1566"/>
      <c r="BH152" s="1568"/>
      <c r="BI152" s="176"/>
      <c r="BJ152" s="1569"/>
      <c r="BK152" s="13"/>
      <c r="BL152" s="13"/>
      <c r="BM152" s="107"/>
      <c r="BN152" s="104">
        <v>73</v>
      </c>
      <c r="BO152" s="104">
        <v>74</v>
      </c>
      <c r="BP152" s="1551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</row>
    <row r="153" spans="1:81" s="54" customFormat="1" ht="13.5" customHeight="1">
      <c r="A153" s="1610"/>
      <c r="B153" s="1591"/>
      <c r="C153" s="1552" t="s">
        <v>224</v>
      </c>
      <c r="D153" s="177" t="s">
        <v>225</v>
      </c>
      <c r="E153" s="174"/>
      <c r="F153" s="324">
        <v>146950</v>
      </c>
      <c r="G153" s="325">
        <v>226770</v>
      </c>
      <c r="H153" s="324">
        <v>133540</v>
      </c>
      <c r="I153" s="325">
        <v>213360</v>
      </c>
      <c r="J153" s="318" t="s">
        <v>216</v>
      </c>
      <c r="K153" s="326">
        <v>1340</v>
      </c>
      <c r="L153" s="327">
        <v>2140</v>
      </c>
      <c r="M153" s="328" t="s">
        <v>217</v>
      </c>
      <c r="N153" s="326">
        <v>1210</v>
      </c>
      <c r="O153" s="327">
        <v>2010</v>
      </c>
      <c r="P153" s="328" t="s">
        <v>217</v>
      </c>
      <c r="Q153" s="331"/>
      <c r="R153" s="332"/>
      <c r="S153" s="333"/>
      <c r="T153" s="1612"/>
      <c r="U153" s="332"/>
      <c r="V153" s="332"/>
      <c r="W153" s="339"/>
      <c r="X153" s="339"/>
      <c r="Y153" s="131"/>
      <c r="Z153" s="368"/>
      <c r="AA153" s="1577"/>
      <c r="AB153" s="367"/>
      <c r="AC153" s="176"/>
      <c r="AD153" s="1613"/>
      <c r="AE153" s="179"/>
      <c r="AF153" s="1604" t="s">
        <v>218</v>
      </c>
      <c r="AG153" s="1543">
        <v>17140</v>
      </c>
      <c r="AH153" s="43"/>
      <c r="AI153" s="1511"/>
      <c r="AJ153" s="314">
        <v>0</v>
      </c>
      <c r="AK153" s="1605"/>
      <c r="AL153" s="1598" t="e">
        <v>#REF!</v>
      </c>
      <c r="AM153" s="1582" t="e">
        <v>#REF!</v>
      </c>
      <c r="AN153" s="1570"/>
      <c r="AO153" s="351" t="s">
        <v>226</v>
      </c>
      <c r="AP153" s="377">
        <v>4700</v>
      </c>
      <c r="AQ153" s="378">
        <v>5200</v>
      </c>
      <c r="AR153" s="1577"/>
      <c r="AS153" s="1585"/>
      <c r="AT153" s="1577"/>
      <c r="AU153" s="1588"/>
      <c r="AV153" s="380"/>
      <c r="AW153" s="381"/>
      <c r="AX153" s="1573"/>
      <c r="AY153" s="379"/>
      <c r="AZ153" s="1573"/>
      <c r="BA153" s="1575"/>
      <c r="BB153" s="1577"/>
      <c r="BC153" s="1579"/>
      <c r="BD153" s="1562"/>
      <c r="BE153" s="1554">
        <v>0.01</v>
      </c>
      <c r="BF153" s="1556">
        <v>0.03</v>
      </c>
      <c r="BG153" s="1556">
        <v>0.04</v>
      </c>
      <c r="BH153" s="1558">
        <v>0.05</v>
      </c>
      <c r="BI153" s="176"/>
      <c r="BJ153" s="1560"/>
      <c r="BK153" s="13"/>
      <c r="BL153" s="13"/>
      <c r="BM153" s="107"/>
      <c r="BN153" s="104">
        <v>73</v>
      </c>
      <c r="BO153" s="104">
        <v>74</v>
      </c>
      <c r="BP153" s="1551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</row>
    <row r="154" spans="1:81" s="54" customFormat="1" ht="13.5" customHeight="1">
      <c r="A154" s="1610"/>
      <c r="B154" s="1591"/>
      <c r="C154" s="1553"/>
      <c r="D154" s="181" t="s">
        <v>53</v>
      </c>
      <c r="E154" s="174"/>
      <c r="F154" s="334">
        <v>226770</v>
      </c>
      <c r="G154" s="335"/>
      <c r="H154" s="334">
        <v>213360</v>
      </c>
      <c r="I154" s="335"/>
      <c r="J154" s="318" t="s">
        <v>216</v>
      </c>
      <c r="K154" s="329">
        <v>2140</v>
      </c>
      <c r="L154" s="336"/>
      <c r="M154" s="337" t="s">
        <v>217</v>
      </c>
      <c r="N154" s="329">
        <v>2010</v>
      </c>
      <c r="O154" s="336"/>
      <c r="P154" s="337" t="s">
        <v>217</v>
      </c>
      <c r="Q154" s="331"/>
      <c r="R154" s="332"/>
      <c r="S154" s="338"/>
      <c r="T154" s="1612"/>
      <c r="U154" s="332"/>
      <c r="V154" s="332"/>
      <c r="W154" s="339"/>
      <c r="X154" s="339"/>
      <c r="Y154" s="131"/>
      <c r="Z154" s="368"/>
      <c r="AA154" s="1577"/>
      <c r="AB154" s="367"/>
      <c r="AC154" s="176"/>
      <c r="AD154" s="1613"/>
      <c r="AE154" s="179"/>
      <c r="AF154" s="1604"/>
      <c r="AG154" s="1544"/>
      <c r="AH154" s="50"/>
      <c r="AI154" s="1511"/>
      <c r="AJ154" s="315"/>
      <c r="AK154" s="1605"/>
      <c r="AL154" s="1599" t="e">
        <v>#REF!</v>
      </c>
      <c r="AM154" s="1583" t="e">
        <v>#REF!</v>
      </c>
      <c r="AN154" s="1570"/>
      <c r="AO154" s="382" t="s">
        <v>227</v>
      </c>
      <c r="AP154" s="383">
        <v>4200</v>
      </c>
      <c r="AQ154" s="384">
        <v>4600</v>
      </c>
      <c r="AR154" s="1577"/>
      <c r="AS154" s="1586"/>
      <c r="AT154" s="1577"/>
      <c r="AU154" s="1589"/>
      <c r="AV154" s="380"/>
      <c r="AW154" s="381"/>
      <c r="AX154" s="1573"/>
      <c r="AY154" s="379"/>
      <c r="AZ154" s="1573"/>
      <c r="BA154" s="1576"/>
      <c r="BB154" s="1577"/>
      <c r="BC154" s="1580"/>
      <c r="BD154" s="1562"/>
      <c r="BE154" s="1555"/>
      <c r="BF154" s="1557"/>
      <c r="BG154" s="1557"/>
      <c r="BH154" s="1559"/>
      <c r="BI154" s="176"/>
      <c r="BJ154" s="1560"/>
      <c r="BK154" s="13"/>
      <c r="BL154" s="13"/>
      <c r="BM154" s="107"/>
      <c r="BN154" s="104">
        <v>73</v>
      </c>
      <c r="BO154" s="104">
        <v>74</v>
      </c>
      <c r="BP154" s="1551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</row>
    <row r="155" spans="1:81" s="54" customFormat="1" ht="13.5" customHeight="1">
      <c r="A155" s="1610"/>
      <c r="B155" s="1600" t="s">
        <v>231</v>
      </c>
      <c r="C155" s="1592" t="s">
        <v>214</v>
      </c>
      <c r="D155" s="173" t="s">
        <v>215</v>
      </c>
      <c r="E155" s="174"/>
      <c r="F155" s="316">
        <v>69980</v>
      </c>
      <c r="G155" s="317">
        <v>77960</v>
      </c>
      <c r="H155" s="316">
        <v>59250</v>
      </c>
      <c r="I155" s="317">
        <v>67230</v>
      </c>
      <c r="J155" s="318" t="s">
        <v>216</v>
      </c>
      <c r="K155" s="319">
        <v>680</v>
      </c>
      <c r="L155" s="320">
        <v>750</v>
      </c>
      <c r="M155" s="321" t="s">
        <v>217</v>
      </c>
      <c r="N155" s="319">
        <v>570</v>
      </c>
      <c r="O155" s="320">
        <v>640</v>
      </c>
      <c r="P155" s="321" t="s">
        <v>217</v>
      </c>
      <c r="Q155" s="318" t="s">
        <v>216</v>
      </c>
      <c r="R155" s="322">
        <v>7980</v>
      </c>
      <c r="S155" s="323">
        <v>70</v>
      </c>
      <c r="T155" s="1612"/>
      <c r="U155" s="361">
        <v>3190</v>
      </c>
      <c r="V155" s="340" t="s">
        <v>218</v>
      </c>
      <c r="W155" s="362">
        <v>30</v>
      </c>
      <c r="X155" s="345"/>
      <c r="Y155" s="131"/>
      <c r="Z155" s="1606" t="s">
        <v>232</v>
      </c>
      <c r="AA155" s="1577"/>
      <c r="AB155" s="1607" t="s">
        <v>232</v>
      </c>
      <c r="AC155" s="134"/>
      <c r="AD155" s="1613"/>
      <c r="AE155" s="138"/>
      <c r="AF155" s="1604" t="s">
        <v>218</v>
      </c>
      <c r="AG155" s="1537">
        <v>16540</v>
      </c>
      <c r="AH155" s="24"/>
      <c r="AI155" s="1511" t="s">
        <v>216</v>
      </c>
      <c r="AJ155" s="313">
        <v>90</v>
      </c>
      <c r="AK155" s="1605" t="s">
        <v>218</v>
      </c>
      <c r="AL155" s="1597">
        <v>4700</v>
      </c>
      <c r="AM155" s="1581">
        <v>5200</v>
      </c>
      <c r="AN155" s="1570" t="s">
        <v>216</v>
      </c>
      <c r="AO155" s="373" t="s">
        <v>220</v>
      </c>
      <c r="AP155" s="374">
        <v>8800</v>
      </c>
      <c r="AQ155" s="375">
        <v>9800</v>
      </c>
      <c r="AR155" s="1577" t="s">
        <v>216</v>
      </c>
      <c r="AS155" s="1584">
        <v>9570</v>
      </c>
      <c r="AT155" s="1577" t="s">
        <v>216</v>
      </c>
      <c r="AU155" s="1587">
        <v>90</v>
      </c>
      <c r="AV155" s="1570" t="s">
        <v>216</v>
      </c>
      <c r="AW155" s="1571">
        <v>4800</v>
      </c>
      <c r="AX155" s="1573"/>
      <c r="AY155" s="379"/>
      <c r="AZ155" s="1573" t="s">
        <v>221</v>
      </c>
      <c r="BA155" s="1574">
        <v>10810</v>
      </c>
      <c r="BB155" s="1577" t="s">
        <v>216</v>
      </c>
      <c r="BC155" s="1578">
        <v>100</v>
      </c>
      <c r="BD155" s="1562" t="s">
        <v>221</v>
      </c>
      <c r="BE155" s="1563" t="s">
        <v>588</v>
      </c>
      <c r="BF155" s="1565" t="s">
        <v>588</v>
      </c>
      <c r="BG155" s="1565" t="s">
        <v>588</v>
      </c>
      <c r="BH155" s="1567" t="s">
        <v>588</v>
      </c>
      <c r="BI155" s="176"/>
      <c r="BJ155" s="1569"/>
      <c r="BK155" s="13"/>
      <c r="BL155" s="13"/>
      <c r="BM155" s="107"/>
      <c r="BN155" s="104">
        <v>75</v>
      </c>
      <c r="BO155" s="104">
        <v>76</v>
      </c>
      <c r="BP155" s="1551">
        <v>4</v>
      </c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</row>
    <row r="156" spans="1:81" s="54" customFormat="1" ht="13.5" customHeight="1">
      <c r="A156" s="1610"/>
      <c r="B156" s="1591"/>
      <c r="C156" s="1593"/>
      <c r="D156" s="177" t="s">
        <v>222</v>
      </c>
      <c r="E156" s="174"/>
      <c r="F156" s="324">
        <v>77960</v>
      </c>
      <c r="G156" s="325">
        <v>142390</v>
      </c>
      <c r="H156" s="324">
        <v>67230</v>
      </c>
      <c r="I156" s="325">
        <v>131660</v>
      </c>
      <c r="J156" s="318" t="s">
        <v>216</v>
      </c>
      <c r="K156" s="326">
        <v>750</v>
      </c>
      <c r="L156" s="327">
        <v>1300</v>
      </c>
      <c r="M156" s="328" t="s">
        <v>217</v>
      </c>
      <c r="N156" s="326">
        <v>640</v>
      </c>
      <c r="O156" s="327">
        <v>1190</v>
      </c>
      <c r="P156" s="328" t="s">
        <v>217</v>
      </c>
      <c r="Q156" s="318" t="s">
        <v>216</v>
      </c>
      <c r="R156" s="329">
        <v>7980</v>
      </c>
      <c r="S156" s="330">
        <v>70</v>
      </c>
      <c r="T156" s="1612"/>
      <c r="U156" s="357"/>
      <c r="V156" s="357"/>
      <c r="W156" s="357"/>
      <c r="X156" s="346"/>
      <c r="Y156" s="131"/>
      <c r="Z156" s="1606"/>
      <c r="AA156" s="1577"/>
      <c r="AB156" s="1607"/>
      <c r="AC156" s="134"/>
      <c r="AD156" s="1613"/>
      <c r="AE156" s="138"/>
      <c r="AF156" s="1604"/>
      <c r="AG156" s="1538"/>
      <c r="AH156" s="36">
        <v>14770</v>
      </c>
      <c r="AI156" s="1511"/>
      <c r="AJ156" s="314"/>
      <c r="AK156" s="1605"/>
      <c r="AL156" s="1598" t="e">
        <v>#REF!</v>
      </c>
      <c r="AM156" s="1582" t="e">
        <v>#REF!</v>
      </c>
      <c r="AN156" s="1570"/>
      <c r="AO156" s="351" t="s">
        <v>223</v>
      </c>
      <c r="AP156" s="377">
        <v>4800</v>
      </c>
      <c r="AQ156" s="378">
        <v>5400</v>
      </c>
      <c r="AR156" s="1577"/>
      <c r="AS156" s="1585"/>
      <c r="AT156" s="1577"/>
      <c r="AU156" s="1588"/>
      <c r="AV156" s="1570"/>
      <c r="AW156" s="1572"/>
      <c r="AX156" s="1573"/>
      <c r="AY156" s="379"/>
      <c r="AZ156" s="1573"/>
      <c r="BA156" s="1575"/>
      <c r="BB156" s="1577"/>
      <c r="BC156" s="1579"/>
      <c r="BD156" s="1562"/>
      <c r="BE156" s="1564"/>
      <c r="BF156" s="1566"/>
      <c r="BG156" s="1566"/>
      <c r="BH156" s="1568"/>
      <c r="BI156" s="176"/>
      <c r="BJ156" s="1569"/>
      <c r="BK156" s="13"/>
      <c r="BL156" s="13"/>
      <c r="BM156" s="107"/>
      <c r="BN156" s="104">
        <v>75</v>
      </c>
      <c r="BO156" s="104">
        <v>76</v>
      </c>
      <c r="BP156" s="1551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</row>
    <row r="157" spans="1:81" s="54" customFormat="1" ht="13.5" customHeight="1">
      <c r="A157" s="1610"/>
      <c r="B157" s="1591"/>
      <c r="C157" s="1552" t="s">
        <v>224</v>
      </c>
      <c r="D157" s="177" t="s">
        <v>225</v>
      </c>
      <c r="E157" s="174"/>
      <c r="F157" s="324">
        <v>142390</v>
      </c>
      <c r="G157" s="325">
        <v>222210</v>
      </c>
      <c r="H157" s="324">
        <v>131660</v>
      </c>
      <c r="I157" s="325">
        <v>211480</v>
      </c>
      <c r="J157" s="318" t="s">
        <v>216</v>
      </c>
      <c r="K157" s="326">
        <v>1300</v>
      </c>
      <c r="L157" s="327">
        <v>2100</v>
      </c>
      <c r="M157" s="328" t="s">
        <v>217</v>
      </c>
      <c r="N157" s="326">
        <v>1190</v>
      </c>
      <c r="O157" s="327">
        <v>1990</v>
      </c>
      <c r="P157" s="328" t="s">
        <v>217</v>
      </c>
      <c r="Q157" s="331"/>
      <c r="R157" s="332"/>
      <c r="S157" s="333"/>
      <c r="T157" s="1612"/>
      <c r="U157" s="332"/>
      <c r="V157" s="332"/>
      <c r="W157" s="339"/>
      <c r="X157" s="339"/>
      <c r="Y157" s="131"/>
      <c r="Z157" s="1606"/>
      <c r="AA157" s="1577"/>
      <c r="AB157" s="1607"/>
      <c r="AC157" s="134"/>
      <c r="AD157" s="1613"/>
      <c r="AE157" s="138"/>
      <c r="AF157" s="1604" t="s">
        <v>218</v>
      </c>
      <c r="AG157" s="1543">
        <v>14770</v>
      </c>
      <c r="AH157" s="43"/>
      <c r="AI157" s="1511"/>
      <c r="AJ157" s="314">
        <v>0</v>
      </c>
      <c r="AK157" s="1605"/>
      <c r="AL157" s="1598" t="e">
        <v>#REF!</v>
      </c>
      <c r="AM157" s="1582" t="e">
        <v>#REF!</v>
      </c>
      <c r="AN157" s="1570"/>
      <c r="AO157" s="351" t="s">
        <v>226</v>
      </c>
      <c r="AP157" s="377">
        <v>4200</v>
      </c>
      <c r="AQ157" s="378">
        <v>4700</v>
      </c>
      <c r="AR157" s="1577"/>
      <c r="AS157" s="1585"/>
      <c r="AT157" s="1577"/>
      <c r="AU157" s="1588"/>
      <c r="AV157" s="380"/>
      <c r="AW157" s="381"/>
      <c r="AX157" s="1573"/>
      <c r="AY157" s="379"/>
      <c r="AZ157" s="1573"/>
      <c r="BA157" s="1575"/>
      <c r="BB157" s="1577"/>
      <c r="BC157" s="1579"/>
      <c r="BD157" s="1562"/>
      <c r="BE157" s="1554">
        <v>0.01</v>
      </c>
      <c r="BF157" s="1556">
        <v>0.03</v>
      </c>
      <c r="BG157" s="1556">
        <v>0.04</v>
      </c>
      <c r="BH157" s="1558">
        <v>0.06</v>
      </c>
      <c r="BI157" s="176"/>
      <c r="BJ157" s="1560"/>
      <c r="BK157" s="13"/>
      <c r="BL157" s="13"/>
      <c r="BM157" s="107"/>
      <c r="BN157" s="104">
        <v>75</v>
      </c>
      <c r="BO157" s="104">
        <v>76</v>
      </c>
      <c r="BP157" s="1551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</row>
    <row r="158" spans="1:81" s="54" customFormat="1" ht="13.5" customHeight="1">
      <c r="A158" s="1610"/>
      <c r="B158" s="1591"/>
      <c r="C158" s="1553"/>
      <c r="D158" s="181" t="s">
        <v>53</v>
      </c>
      <c r="E158" s="174"/>
      <c r="F158" s="334">
        <v>222210</v>
      </c>
      <c r="G158" s="335"/>
      <c r="H158" s="334">
        <v>211480</v>
      </c>
      <c r="I158" s="335"/>
      <c r="J158" s="318" t="s">
        <v>216</v>
      </c>
      <c r="K158" s="329">
        <v>2100</v>
      </c>
      <c r="L158" s="336"/>
      <c r="M158" s="337" t="s">
        <v>217</v>
      </c>
      <c r="N158" s="329">
        <v>1990</v>
      </c>
      <c r="O158" s="336"/>
      <c r="P158" s="337" t="s">
        <v>217</v>
      </c>
      <c r="Q158" s="331"/>
      <c r="R158" s="332"/>
      <c r="S158" s="338"/>
      <c r="T158" s="1612"/>
      <c r="U158" s="332"/>
      <c r="V158" s="332"/>
      <c r="W158" s="339"/>
      <c r="X158" s="339"/>
      <c r="Y158" s="131"/>
      <c r="Z158" s="366" t="s">
        <v>233</v>
      </c>
      <c r="AA158" s="1577"/>
      <c r="AB158" s="367" t="s">
        <v>233</v>
      </c>
      <c r="AC158" s="146"/>
      <c r="AD158" s="1613"/>
      <c r="AE158" s="178"/>
      <c r="AF158" s="1604"/>
      <c r="AG158" s="1544"/>
      <c r="AH158" s="50"/>
      <c r="AI158" s="1511"/>
      <c r="AJ158" s="315"/>
      <c r="AK158" s="1605"/>
      <c r="AL158" s="1599" t="e">
        <v>#REF!</v>
      </c>
      <c r="AM158" s="1583" t="e">
        <v>#REF!</v>
      </c>
      <c r="AN158" s="1570"/>
      <c r="AO158" s="382" t="s">
        <v>227</v>
      </c>
      <c r="AP158" s="383">
        <v>3800</v>
      </c>
      <c r="AQ158" s="384">
        <v>4200</v>
      </c>
      <c r="AR158" s="1577"/>
      <c r="AS158" s="1586"/>
      <c r="AT158" s="1577"/>
      <c r="AU158" s="1589"/>
      <c r="AV158" s="380"/>
      <c r="AW158" s="381"/>
      <c r="AX158" s="1573"/>
      <c r="AY158" s="379"/>
      <c r="AZ158" s="1573"/>
      <c r="BA158" s="1576"/>
      <c r="BB158" s="1577"/>
      <c r="BC158" s="1580"/>
      <c r="BD158" s="1562"/>
      <c r="BE158" s="1555"/>
      <c r="BF158" s="1557"/>
      <c r="BG158" s="1557"/>
      <c r="BH158" s="1559"/>
      <c r="BI158" s="176"/>
      <c r="BJ158" s="1560"/>
      <c r="BK158" s="13"/>
      <c r="BL158" s="13"/>
      <c r="BM158" s="107"/>
      <c r="BN158" s="104">
        <v>75</v>
      </c>
      <c r="BO158" s="104">
        <v>76</v>
      </c>
      <c r="BP158" s="1551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</row>
    <row r="159" spans="1:81" s="54" customFormat="1" ht="13.5" customHeight="1">
      <c r="A159" s="1610"/>
      <c r="B159" s="1590" t="s">
        <v>234</v>
      </c>
      <c r="C159" s="1592" t="s">
        <v>214</v>
      </c>
      <c r="D159" s="173" t="s">
        <v>215</v>
      </c>
      <c r="E159" s="174"/>
      <c r="F159" s="316">
        <v>61320</v>
      </c>
      <c r="G159" s="317">
        <v>69300</v>
      </c>
      <c r="H159" s="316">
        <v>52380</v>
      </c>
      <c r="I159" s="317">
        <v>60360</v>
      </c>
      <c r="J159" s="318" t="s">
        <v>216</v>
      </c>
      <c r="K159" s="319">
        <v>590</v>
      </c>
      <c r="L159" s="320">
        <v>660</v>
      </c>
      <c r="M159" s="321" t="s">
        <v>217</v>
      </c>
      <c r="N159" s="319">
        <v>500</v>
      </c>
      <c r="O159" s="320">
        <v>570</v>
      </c>
      <c r="P159" s="321" t="s">
        <v>217</v>
      </c>
      <c r="Q159" s="318" t="s">
        <v>216</v>
      </c>
      <c r="R159" s="322">
        <v>7980</v>
      </c>
      <c r="S159" s="323">
        <v>70</v>
      </c>
      <c r="T159" s="1612"/>
      <c r="U159" s="361">
        <v>3190</v>
      </c>
      <c r="V159" s="340" t="s">
        <v>218</v>
      </c>
      <c r="W159" s="362">
        <v>30</v>
      </c>
      <c r="X159" s="345"/>
      <c r="Y159" s="131"/>
      <c r="Z159" s="366">
        <v>271600</v>
      </c>
      <c r="AA159" s="1577"/>
      <c r="AB159" s="367">
        <v>2710</v>
      </c>
      <c r="AC159" s="176"/>
      <c r="AD159" s="1613"/>
      <c r="AE159" s="179"/>
      <c r="AF159" s="1604" t="s">
        <v>218</v>
      </c>
      <c r="AG159" s="1537">
        <v>14960</v>
      </c>
      <c r="AH159" s="24"/>
      <c r="AI159" s="1511" t="s">
        <v>216</v>
      </c>
      <c r="AJ159" s="313">
        <v>70</v>
      </c>
      <c r="AK159" s="1605" t="s">
        <v>218</v>
      </c>
      <c r="AL159" s="1597">
        <v>3900</v>
      </c>
      <c r="AM159" s="1581">
        <v>4300</v>
      </c>
      <c r="AN159" s="1570" t="s">
        <v>216</v>
      </c>
      <c r="AO159" s="373" t="s">
        <v>220</v>
      </c>
      <c r="AP159" s="374">
        <v>7200</v>
      </c>
      <c r="AQ159" s="375">
        <v>8100</v>
      </c>
      <c r="AR159" s="1577" t="s">
        <v>216</v>
      </c>
      <c r="AS159" s="1584">
        <v>7980</v>
      </c>
      <c r="AT159" s="1577" t="s">
        <v>216</v>
      </c>
      <c r="AU159" s="1587">
        <v>70</v>
      </c>
      <c r="AV159" s="1570" t="s">
        <v>216</v>
      </c>
      <c r="AW159" s="1571">
        <v>4800</v>
      </c>
      <c r="AX159" s="1573"/>
      <c r="AY159" s="379"/>
      <c r="AZ159" s="1573" t="s">
        <v>221</v>
      </c>
      <c r="BA159" s="1574">
        <v>9010</v>
      </c>
      <c r="BB159" s="1577" t="s">
        <v>216</v>
      </c>
      <c r="BC159" s="1578">
        <v>90</v>
      </c>
      <c r="BD159" s="1562" t="s">
        <v>221</v>
      </c>
      <c r="BE159" s="1563" t="s">
        <v>588</v>
      </c>
      <c r="BF159" s="1565" t="s">
        <v>588</v>
      </c>
      <c r="BG159" s="1565" t="s">
        <v>588</v>
      </c>
      <c r="BH159" s="1567" t="s">
        <v>588</v>
      </c>
      <c r="BI159" s="176"/>
      <c r="BJ159" s="1569"/>
      <c r="BK159" s="13"/>
      <c r="BL159" s="13"/>
      <c r="BM159" s="107"/>
      <c r="BN159" s="104">
        <v>77</v>
      </c>
      <c r="BO159" s="104">
        <v>78</v>
      </c>
      <c r="BP159" s="1551">
        <v>5</v>
      </c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</row>
    <row r="160" spans="1:81" s="54" customFormat="1" ht="13.5" customHeight="1">
      <c r="A160" s="1610"/>
      <c r="B160" s="1591"/>
      <c r="C160" s="1593"/>
      <c r="D160" s="177" t="s">
        <v>222</v>
      </c>
      <c r="E160" s="174"/>
      <c r="F160" s="324">
        <v>69300</v>
      </c>
      <c r="G160" s="325">
        <v>133730</v>
      </c>
      <c r="H160" s="324">
        <v>60360</v>
      </c>
      <c r="I160" s="325">
        <v>124790</v>
      </c>
      <c r="J160" s="318" t="s">
        <v>216</v>
      </c>
      <c r="K160" s="326">
        <v>660</v>
      </c>
      <c r="L160" s="327">
        <v>1210</v>
      </c>
      <c r="M160" s="328" t="s">
        <v>217</v>
      </c>
      <c r="N160" s="326">
        <v>570</v>
      </c>
      <c r="O160" s="327">
        <v>1120</v>
      </c>
      <c r="P160" s="328" t="s">
        <v>217</v>
      </c>
      <c r="Q160" s="318" t="s">
        <v>216</v>
      </c>
      <c r="R160" s="329">
        <v>7980</v>
      </c>
      <c r="S160" s="330">
        <v>70</v>
      </c>
      <c r="T160" s="1612"/>
      <c r="U160" s="357"/>
      <c r="V160" s="357"/>
      <c r="W160" s="357"/>
      <c r="X160" s="346"/>
      <c r="Y160" s="131"/>
      <c r="Z160" s="369"/>
      <c r="AA160" s="1577"/>
      <c r="AB160" s="370"/>
      <c r="AC160" s="183"/>
      <c r="AD160" s="1613"/>
      <c r="AE160" s="182"/>
      <c r="AF160" s="1604"/>
      <c r="AG160" s="1538"/>
      <c r="AH160" s="36">
        <v>13190</v>
      </c>
      <c r="AI160" s="1511"/>
      <c r="AJ160" s="314"/>
      <c r="AK160" s="1605"/>
      <c r="AL160" s="1598" t="e">
        <v>#REF!</v>
      </c>
      <c r="AM160" s="1582" t="e">
        <v>#REF!</v>
      </c>
      <c r="AN160" s="1570"/>
      <c r="AO160" s="351" t="s">
        <v>223</v>
      </c>
      <c r="AP160" s="377">
        <v>4000</v>
      </c>
      <c r="AQ160" s="378">
        <v>4400</v>
      </c>
      <c r="AR160" s="1577"/>
      <c r="AS160" s="1585"/>
      <c r="AT160" s="1577"/>
      <c r="AU160" s="1588"/>
      <c r="AV160" s="1570"/>
      <c r="AW160" s="1572"/>
      <c r="AX160" s="1573"/>
      <c r="AY160" s="379"/>
      <c r="AZ160" s="1573"/>
      <c r="BA160" s="1575"/>
      <c r="BB160" s="1577"/>
      <c r="BC160" s="1579"/>
      <c r="BD160" s="1562"/>
      <c r="BE160" s="1564"/>
      <c r="BF160" s="1566"/>
      <c r="BG160" s="1566"/>
      <c r="BH160" s="1568"/>
      <c r="BI160" s="176"/>
      <c r="BJ160" s="1569"/>
      <c r="BK160" s="13"/>
      <c r="BL160" s="13"/>
      <c r="BM160" s="107"/>
      <c r="BN160" s="104">
        <v>77</v>
      </c>
      <c r="BO160" s="104">
        <v>78</v>
      </c>
      <c r="BP160" s="1551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</row>
    <row r="161" spans="1:81" s="54" customFormat="1" ht="13.5" customHeight="1">
      <c r="A161" s="1610"/>
      <c r="B161" s="1591"/>
      <c r="C161" s="1552" t="s">
        <v>224</v>
      </c>
      <c r="D161" s="177" t="s">
        <v>225</v>
      </c>
      <c r="E161" s="174"/>
      <c r="F161" s="324">
        <v>133730</v>
      </c>
      <c r="G161" s="325">
        <v>213550</v>
      </c>
      <c r="H161" s="324">
        <v>124790</v>
      </c>
      <c r="I161" s="325">
        <v>204610</v>
      </c>
      <c r="J161" s="318" t="s">
        <v>216</v>
      </c>
      <c r="K161" s="326">
        <v>1210</v>
      </c>
      <c r="L161" s="327">
        <v>2010</v>
      </c>
      <c r="M161" s="328" t="s">
        <v>217</v>
      </c>
      <c r="N161" s="326">
        <v>1120</v>
      </c>
      <c r="O161" s="327">
        <v>1920</v>
      </c>
      <c r="P161" s="328" t="s">
        <v>217</v>
      </c>
      <c r="Q161" s="331"/>
      <c r="R161" s="332"/>
      <c r="S161" s="333"/>
      <c r="T161" s="1612"/>
      <c r="U161" s="332"/>
      <c r="V161" s="332"/>
      <c r="W161" s="339"/>
      <c r="X161" s="339"/>
      <c r="Y161" s="131"/>
      <c r="Z161" s="366" t="s">
        <v>235</v>
      </c>
      <c r="AA161" s="1577"/>
      <c r="AB161" s="367" t="s">
        <v>235</v>
      </c>
      <c r="AC161" s="146"/>
      <c r="AD161" s="1613"/>
      <c r="AE161" s="178"/>
      <c r="AF161" s="1604" t="s">
        <v>218</v>
      </c>
      <c r="AG161" s="1543">
        <v>13190</v>
      </c>
      <c r="AH161" s="43"/>
      <c r="AI161" s="1511"/>
      <c r="AJ161" s="314">
        <v>0</v>
      </c>
      <c r="AK161" s="1605"/>
      <c r="AL161" s="1598" t="e">
        <v>#REF!</v>
      </c>
      <c r="AM161" s="1582" t="e">
        <v>#REF!</v>
      </c>
      <c r="AN161" s="1570"/>
      <c r="AO161" s="351" t="s">
        <v>226</v>
      </c>
      <c r="AP161" s="377">
        <v>3500</v>
      </c>
      <c r="AQ161" s="378">
        <v>3800</v>
      </c>
      <c r="AR161" s="1577"/>
      <c r="AS161" s="1585"/>
      <c r="AT161" s="1577"/>
      <c r="AU161" s="1588"/>
      <c r="AV161" s="380"/>
      <c r="AW161" s="381"/>
      <c r="AX161" s="1573"/>
      <c r="AY161" s="379"/>
      <c r="AZ161" s="1573"/>
      <c r="BA161" s="1575"/>
      <c r="BB161" s="1577"/>
      <c r="BC161" s="1579"/>
      <c r="BD161" s="1562"/>
      <c r="BE161" s="1554">
        <v>0.01</v>
      </c>
      <c r="BF161" s="1556">
        <v>0.03</v>
      </c>
      <c r="BG161" s="1556">
        <v>0.04</v>
      </c>
      <c r="BH161" s="1558">
        <v>0.06</v>
      </c>
      <c r="BI161" s="176"/>
      <c r="BJ161" s="1560"/>
      <c r="BK161" s="13"/>
      <c r="BL161" s="13"/>
      <c r="BM161" s="107"/>
      <c r="BN161" s="104">
        <v>77</v>
      </c>
      <c r="BO161" s="104">
        <v>78</v>
      </c>
      <c r="BP161" s="1551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</row>
    <row r="162" spans="1:81" s="54" customFormat="1" ht="13.5" customHeight="1">
      <c r="A162" s="1610"/>
      <c r="B162" s="1591"/>
      <c r="C162" s="1553"/>
      <c r="D162" s="181" t="s">
        <v>53</v>
      </c>
      <c r="E162" s="174"/>
      <c r="F162" s="334">
        <v>213550</v>
      </c>
      <c r="G162" s="335"/>
      <c r="H162" s="334">
        <v>204610</v>
      </c>
      <c r="I162" s="335"/>
      <c r="J162" s="318" t="s">
        <v>216</v>
      </c>
      <c r="K162" s="329">
        <v>2010</v>
      </c>
      <c r="L162" s="336"/>
      <c r="M162" s="337" t="s">
        <v>217</v>
      </c>
      <c r="N162" s="329">
        <v>1920</v>
      </c>
      <c r="O162" s="336"/>
      <c r="P162" s="337" t="s">
        <v>217</v>
      </c>
      <c r="Q162" s="331"/>
      <c r="R162" s="332"/>
      <c r="S162" s="338"/>
      <c r="T162" s="1612"/>
      <c r="U162" s="332"/>
      <c r="V162" s="332"/>
      <c r="W162" s="339"/>
      <c r="X162" s="339"/>
      <c r="Y162" s="131"/>
      <c r="Z162" s="366">
        <v>291100</v>
      </c>
      <c r="AA162" s="1577"/>
      <c r="AB162" s="367">
        <v>2910</v>
      </c>
      <c r="AC162" s="176"/>
      <c r="AD162" s="1613"/>
      <c r="AE162" s="179"/>
      <c r="AF162" s="1604"/>
      <c r="AG162" s="1544"/>
      <c r="AH162" s="50"/>
      <c r="AI162" s="1511"/>
      <c r="AJ162" s="315"/>
      <c r="AK162" s="1605"/>
      <c r="AL162" s="1599" t="e">
        <v>#REF!</v>
      </c>
      <c r="AM162" s="1583" t="e">
        <v>#REF!</v>
      </c>
      <c r="AN162" s="1570"/>
      <c r="AO162" s="382" t="s">
        <v>227</v>
      </c>
      <c r="AP162" s="383">
        <v>3100</v>
      </c>
      <c r="AQ162" s="384">
        <v>3400</v>
      </c>
      <c r="AR162" s="1577"/>
      <c r="AS162" s="1586"/>
      <c r="AT162" s="1577"/>
      <c r="AU162" s="1589"/>
      <c r="AV162" s="380"/>
      <c r="AW162" s="381"/>
      <c r="AX162" s="1573"/>
      <c r="AY162" s="379"/>
      <c r="AZ162" s="1573"/>
      <c r="BA162" s="1576"/>
      <c r="BB162" s="1577"/>
      <c r="BC162" s="1580"/>
      <c r="BD162" s="1562"/>
      <c r="BE162" s="1555"/>
      <c r="BF162" s="1557"/>
      <c r="BG162" s="1557"/>
      <c r="BH162" s="1559"/>
      <c r="BI162" s="176"/>
      <c r="BJ162" s="1560"/>
      <c r="BK162" s="13"/>
      <c r="BL162" s="13"/>
      <c r="BM162" s="107"/>
      <c r="BN162" s="104">
        <v>77</v>
      </c>
      <c r="BO162" s="104">
        <v>78</v>
      </c>
      <c r="BP162" s="1551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</row>
    <row r="163" spans="1:81" s="54" customFormat="1" ht="13.5" customHeight="1">
      <c r="A163" s="1610"/>
      <c r="B163" s="1590" t="s">
        <v>236</v>
      </c>
      <c r="C163" s="1592" t="s">
        <v>214</v>
      </c>
      <c r="D163" s="173" t="s">
        <v>215</v>
      </c>
      <c r="E163" s="174"/>
      <c r="F163" s="316">
        <v>55220</v>
      </c>
      <c r="G163" s="317">
        <v>63200</v>
      </c>
      <c r="H163" s="316">
        <v>47550</v>
      </c>
      <c r="I163" s="317">
        <v>55530</v>
      </c>
      <c r="J163" s="318" t="s">
        <v>216</v>
      </c>
      <c r="K163" s="319">
        <v>530</v>
      </c>
      <c r="L163" s="320">
        <v>600</v>
      </c>
      <c r="M163" s="321" t="s">
        <v>217</v>
      </c>
      <c r="N163" s="319">
        <v>450</v>
      </c>
      <c r="O163" s="320">
        <v>520</v>
      </c>
      <c r="P163" s="321" t="s">
        <v>217</v>
      </c>
      <c r="Q163" s="318" t="s">
        <v>216</v>
      </c>
      <c r="R163" s="322">
        <v>7980</v>
      </c>
      <c r="S163" s="323">
        <v>70</v>
      </c>
      <c r="T163" s="1612"/>
      <c r="U163" s="361">
        <v>3190</v>
      </c>
      <c r="V163" s="340" t="s">
        <v>218</v>
      </c>
      <c r="W163" s="362">
        <v>30</v>
      </c>
      <c r="X163" s="345"/>
      <c r="Y163" s="131"/>
      <c r="Z163" s="369"/>
      <c r="AA163" s="1577"/>
      <c r="AB163" s="370"/>
      <c r="AC163" s="183"/>
      <c r="AD163" s="1613"/>
      <c r="AE163" s="182"/>
      <c r="AF163" s="1604" t="s">
        <v>218</v>
      </c>
      <c r="AG163" s="1537">
        <v>13830</v>
      </c>
      <c r="AH163" s="24"/>
      <c r="AI163" s="1511" t="s">
        <v>216</v>
      </c>
      <c r="AJ163" s="313">
        <v>60</v>
      </c>
      <c r="AK163" s="1605" t="s">
        <v>218</v>
      </c>
      <c r="AL163" s="1597">
        <v>3300</v>
      </c>
      <c r="AM163" s="1581">
        <v>3700</v>
      </c>
      <c r="AN163" s="1570" t="s">
        <v>216</v>
      </c>
      <c r="AO163" s="373" t="s">
        <v>220</v>
      </c>
      <c r="AP163" s="374">
        <v>6300</v>
      </c>
      <c r="AQ163" s="375">
        <v>7100</v>
      </c>
      <c r="AR163" s="1577" t="s">
        <v>216</v>
      </c>
      <c r="AS163" s="1584">
        <v>6840</v>
      </c>
      <c r="AT163" s="1577" t="s">
        <v>216</v>
      </c>
      <c r="AU163" s="1587">
        <v>60</v>
      </c>
      <c r="AV163" s="1570" t="s">
        <v>216</v>
      </c>
      <c r="AW163" s="1571">
        <v>4800</v>
      </c>
      <c r="AX163" s="1573"/>
      <c r="AY163" s="379"/>
      <c r="AZ163" s="1573" t="s">
        <v>221</v>
      </c>
      <c r="BA163" s="1574">
        <v>7720</v>
      </c>
      <c r="BB163" s="1577" t="s">
        <v>216</v>
      </c>
      <c r="BC163" s="1578">
        <v>70</v>
      </c>
      <c r="BD163" s="1562" t="s">
        <v>221</v>
      </c>
      <c r="BE163" s="1563" t="s">
        <v>588</v>
      </c>
      <c r="BF163" s="1565" t="s">
        <v>588</v>
      </c>
      <c r="BG163" s="1565" t="s">
        <v>588</v>
      </c>
      <c r="BH163" s="1567" t="s">
        <v>588</v>
      </c>
      <c r="BI163" s="176"/>
      <c r="BJ163" s="1569"/>
      <c r="BK163" s="13"/>
      <c r="BL163" s="13"/>
      <c r="BM163" s="107"/>
      <c r="BN163" s="104">
        <v>79</v>
      </c>
      <c r="BO163" s="104">
        <v>80</v>
      </c>
      <c r="BP163" s="1551">
        <v>6</v>
      </c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</row>
    <row r="164" spans="1:81" s="54" customFormat="1" ht="13.5" customHeight="1">
      <c r="A164" s="1610"/>
      <c r="B164" s="1591"/>
      <c r="C164" s="1593"/>
      <c r="D164" s="177" t="s">
        <v>222</v>
      </c>
      <c r="E164" s="174"/>
      <c r="F164" s="324">
        <v>63200</v>
      </c>
      <c r="G164" s="325">
        <v>127630</v>
      </c>
      <c r="H164" s="324">
        <v>55530</v>
      </c>
      <c r="I164" s="325">
        <v>119960</v>
      </c>
      <c r="J164" s="318" t="s">
        <v>216</v>
      </c>
      <c r="K164" s="326">
        <v>600</v>
      </c>
      <c r="L164" s="327">
        <v>1150</v>
      </c>
      <c r="M164" s="328" t="s">
        <v>217</v>
      </c>
      <c r="N164" s="326">
        <v>520</v>
      </c>
      <c r="O164" s="327">
        <v>1070</v>
      </c>
      <c r="P164" s="328" t="s">
        <v>217</v>
      </c>
      <c r="Q164" s="318" t="s">
        <v>216</v>
      </c>
      <c r="R164" s="329">
        <v>7980</v>
      </c>
      <c r="S164" s="330">
        <v>70</v>
      </c>
      <c r="T164" s="1612"/>
      <c r="U164" s="357"/>
      <c r="V164" s="357"/>
      <c r="W164" s="357"/>
      <c r="X164" s="346"/>
      <c r="Y164" s="131"/>
      <c r="Z164" s="366" t="s">
        <v>237</v>
      </c>
      <c r="AA164" s="1577"/>
      <c r="AB164" s="367" t="s">
        <v>237</v>
      </c>
      <c r="AC164" s="146"/>
      <c r="AD164" s="1613"/>
      <c r="AE164" s="178"/>
      <c r="AF164" s="1604"/>
      <c r="AG164" s="1538"/>
      <c r="AH164" s="36">
        <v>12060</v>
      </c>
      <c r="AI164" s="1511"/>
      <c r="AJ164" s="314"/>
      <c r="AK164" s="1605"/>
      <c r="AL164" s="1598" t="e">
        <v>#REF!</v>
      </c>
      <c r="AM164" s="1582" t="e">
        <v>#REF!</v>
      </c>
      <c r="AN164" s="1570"/>
      <c r="AO164" s="351" t="s">
        <v>223</v>
      </c>
      <c r="AP164" s="377">
        <v>3500</v>
      </c>
      <c r="AQ164" s="378">
        <v>3900</v>
      </c>
      <c r="AR164" s="1577"/>
      <c r="AS164" s="1585"/>
      <c r="AT164" s="1577"/>
      <c r="AU164" s="1588"/>
      <c r="AV164" s="1570"/>
      <c r="AW164" s="1572"/>
      <c r="AX164" s="1573"/>
      <c r="AY164" s="379"/>
      <c r="AZ164" s="1573"/>
      <c r="BA164" s="1575"/>
      <c r="BB164" s="1577"/>
      <c r="BC164" s="1579"/>
      <c r="BD164" s="1562"/>
      <c r="BE164" s="1564"/>
      <c r="BF164" s="1566"/>
      <c r="BG164" s="1566"/>
      <c r="BH164" s="1568"/>
      <c r="BI164" s="176"/>
      <c r="BJ164" s="1569"/>
      <c r="BK164" s="13"/>
      <c r="BL164" s="13"/>
      <c r="BM164" s="107"/>
      <c r="BN164" s="104">
        <v>79</v>
      </c>
      <c r="BO164" s="104">
        <v>80</v>
      </c>
      <c r="BP164" s="1551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</row>
    <row r="165" spans="1:81" s="54" customFormat="1" ht="13.5" customHeight="1">
      <c r="A165" s="1610"/>
      <c r="B165" s="1591"/>
      <c r="C165" s="1552" t="s">
        <v>224</v>
      </c>
      <c r="D165" s="177" t="s">
        <v>225</v>
      </c>
      <c r="E165" s="174"/>
      <c r="F165" s="324">
        <v>127630</v>
      </c>
      <c r="G165" s="325">
        <v>207450</v>
      </c>
      <c r="H165" s="324">
        <v>119960</v>
      </c>
      <c r="I165" s="325">
        <v>199780</v>
      </c>
      <c r="J165" s="318" t="s">
        <v>216</v>
      </c>
      <c r="K165" s="326">
        <v>1150</v>
      </c>
      <c r="L165" s="327">
        <v>1950</v>
      </c>
      <c r="M165" s="328" t="s">
        <v>217</v>
      </c>
      <c r="N165" s="326">
        <v>1070</v>
      </c>
      <c r="O165" s="327">
        <v>1870</v>
      </c>
      <c r="P165" s="328" t="s">
        <v>217</v>
      </c>
      <c r="Q165" s="331"/>
      <c r="R165" s="332"/>
      <c r="S165" s="333"/>
      <c r="T165" s="1612"/>
      <c r="U165" s="332"/>
      <c r="V165" s="332"/>
      <c r="W165" s="339"/>
      <c r="X165" s="339"/>
      <c r="Y165" s="131"/>
      <c r="Z165" s="366">
        <v>330200</v>
      </c>
      <c r="AA165" s="1577"/>
      <c r="AB165" s="367">
        <v>3300</v>
      </c>
      <c r="AC165" s="176"/>
      <c r="AD165" s="1613"/>
      <c r="AE165" s="179"/>
      <c r="AF165" s="1604" t="s">
        <v>218</v>
      </c>
      <c r="AG165" s="1543">
        <v>12060</v>
      </c>
      <c r="AH165" s="43"/>
      <c r="AI165" s="1511"/>
      <c r="AJ165" s="314">
        <v>0</v>
      </c>
      <c r="AK165" s="1605"/>
      <c r="AL165" s="1598" t="e">
        <v>#REF!</v>
      </c>
      <c r="AM165" s="1582" t="e">
        <v>#REF!</v>
      </c>
      <c r="AN165" s="1570"/>
      <c r="AO165" s="351" t="s">
        <v>226</v>
      </c>
      <c r="AP165" s="377">
        <v>3000</v>
      </c>
      <c r="AQ165" s="378">
        <v>3400</v>
      </c>
      <c r="AR165" s="1577"/>
      <c r="AS165" s="1585"/>
      <c r="AT165" s="1577"/>
      <c r="AU165" s="1588"/>
      <c r="AV165" s="380"/>
      <c r="AW165" s="381"/>
      <c r="AX165" s="1573"/>
      <c r="AY165" s="379"/>
      <c r="AZ165" s="1573"/>
      <c r="BA165" s="1575"/>
      <c r="BB165" s="1577"/>
      <c r="BC165" s="1579"/>
      <c r="BD165" s="1562"/>
      <c r="BE165" s="1554">
        <v>0.01</v>
      </c>
      <c r="BF165" s="1556">
        <v>0.03</v>
      </c>
      <c r="BG165" s="1556">
        <v>0.04</v>
      </c>
      <c r="BH165" s="1558">
        <v>0.06</v>
      </c>
      <c r="BI165" s="176"/>
      <c r="BJ165" s="1560"/>
      <c r="BK165" s="13"/>
      <c r="BL165" s="13"/>
      <c r="BM165" s="107"/>
      <c r="BN165" s="104">
        <v>79</v>
      </c>
      <c r="BO165" s="104">
        <v>80</v>
      </c>
      <c r="BP165" s="1551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</row>
    <row r="166" spans="1:81" s="54" customFormat="1" ht="13.5" customHeight="1">
      <c r="A166" s="1610"/>
      <c r="B166" s="1591"/>
      <c r="C166" s="1553"/>
      <c r="D166" s="181" t="s">
        <v>53</v>
      </c>
      <c r="E166" s="174"/>
      <c r="F166" s="334">
        <v>207450</v>
      </c>
      <c r="G166" s="335"/>
      <c r="H166" s="334">
        <v>199780</v>
      </c>
      <c r="I166" s="335"/>
      <c r="J166" s="318" t="s">
        <v>216</v>
      </c>
      <c r="K166" s="329">
        <v>1950</v>
      </c>
      <c r="L166" s="336"/>
      <c r="M166" s="337" t="s">
        <v>217</v>
      </c>
      <c r="N166" s="329">
        <v>1870</v>
      </c>
      <c r="O166" s="336"/>
      <c r="P166" s="337" t="s">
        <v>217</v>
      </c>
      <c r="Q166" s="331"/>
      <c r="R166" s="332"/>
      <c r="S166" s="338"/>
      <c r="T166" s="1612"/>
      <c r="U166" s="332"/>
      <c r="V166" s="332"/>
      <c r="W166" s="339"/>
      <c r="X166" s="339"/>
      <c r="Y166" s="131"/>
      <c r="Z166" s="369"/>
      <c r="AA166" s="1577"/>
      <c r="AB166" s="370"/>
      <c r="AC166" s="183"/>
      <c r="AD166" s="1613"/>
      <c r="AE166" s="182"/>
      <c r="AF166" s="1604"/>
      <c r="AG166" s="1544"/>
      <c r="AH166" s="50"/>
      <c r="AI166" s="1511"/>
      <c r="AJ166" s="315"/>
      <c r="AK166" s="1605"/>
      <c r="AL166" s="1599" t="e">
        <v>#REF!</v>
      </c>
      <c r="AM166" s="1583" t="e">
        <v>#REF!</v>
      </c>
      <c r="AN166" s="1570"/>
      <c r="AO166" s="382" t="s">
        <v>227</v>
      </c>
      <c r="AP166" s="383">
        <v>2700</v>
      </c>
      <c r="AQ166" s="384">
        <v>3000</v>
      </c>
      <c r="AR166" s="1577"/>
      <c r="AS166" s="1586"/>
      <c r="AT166" s="1577"/>
      <c r="AU166" s="1589"/>
      <c r="AV166" s="380"/>
      <c r="AW166" s="381"/>
      <c r="AX166" s="1573"/>
      <c r="AY166" s="379"/>
      <c r="AZ166" s="1573"/>
      <c r="BA166" s="1576"/>
      <c r="BB166" s="1577"/>
      <c r="BC166" s="1580"/>
      <c r="BD166" s="1562"/>
      <c r="BE166" s="1555"/>
      <c r="BF166" s="1557"/>
      <c r="BG166" s="1557"/>
      <c r="BH166" s="1559"/>
      <c r="BI166" s="176"/>
      <c r="BJ166" s="1560"/>
      <c r="BK166" s="13"/>
      <c r="BL166" s="13"/>
      <c r="BM166" s="107"/>
      <c r="BN166" s="104">
        <v>79</v>
      </c>
      <c r="BO166" s="104">
        <v>80</v>
      </c>
      <c r="BP166" s="1551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</row>
    <row r="167" spans="1:81" s="54" customFormat="1" ht="13.5" customHeight="1">
      <c r="A167" s="1610"/>
      <c r="B167" s="1600" t="s">
        <v>238</v>
      </c>
      <c r="C167" s="1592" t="s">
        <v>214</v>
      </c>
      <c r="D167" s="173" t="s">
        <v>215</v>
      </c>
      <c r="E167" s="174"/>
      <c r="F167" s="316">
        <v>50700</v>
      </c>
      <c r="G167" s="317">
        <v>58680</v>
      </c>
      <c r="H167" s="316">
        <v>43990</v>
      </c>
      <c r="I167" s="317">
        <v>51970</v>
      </c>
      <c r="J167" s="318" t="s">
        <v>216</v>
      </c>
      <c r="K167" s="319">
        <v>480</v>
      </c>
      <c r="L167" s="320">
        <v>550</v>
      </c>
      <c r="M167" s="321" t="s">
        <v>217</v>
      </c>
      <c r="N167" s="319">
        <v>420</v>
      </c>
      <c r="O167" s="320">
        <v>490</v>
      </c>
      <c r="P167" s="321" t="s">
        <v>217</v>
      </c>
      <c r="Q167" s="318" t="s">
        <v>216</v>
      </c>
      <c r="R167" s="322">
        <v>7980</v>
      </c>
      <c r="S167" s="323">
        <v>70</v>
      </c>
      <c r="T167" s="1612"/>
      <c r="U167" s="361">
        <v>3190</v>
      </c>
      <c r="V167" s="340" t="s">
        <v>218</v>
      </c>
      <c r="W167" s="362">
        <v>30</v>
      </c>
      <c r="X167" s="345"/>
      <c r="Y167" s="131"/>
      <c r="Z167" s="366" t="s">
        <v>239</v>
      </c>
      <c r="AA167" s="1577"/>
      <c r="AB167" s="367" t="s">
        <v>239</v>
      </c>
      <c r="AC167" s="146"/>
      <c r="AD167" s="1613"/>
      <c r="AE167" s="178"/>
      <c r="AF167" s="1604" t="s">
        <v>218</v>
      </c>
      <c r="AG167" s="1537">
        <v>12990</v>
      </c>
      <c r="AH167" s="24"/>
      <c r="AI167" s="1511" t="s">
        <v>216</v>
      </c>
      <c r="AJ167" s="313">
        <v>50</v>
      </c>
      <c r="AK167" s="1605" t="s">
        <v>218</v>
      </c>
      <c r="AL167" s="1597">
        <v>3800</v>
      </c>
      <c r="AM167" s="1581">
        <v>4200</v>
      </c>
      <c r="AN167" s="1570" t="s">
        <v>216</v>
      </c>
      <c r="AO167" s="373" t="s">
        <v>220</v>
      </c>
      <c r="AP167" s="374">
        <v>7100</v>
      </c>
      <c r="AQ167" s="375">
        <v>7900</v>
      </c>
      <c r="AR167" s="1577" t="s">
        <v>216</v>
      </c>
      <c r="AS167" s="1584">
        <v>5980</v>
      </c>
      <c r="AT167" s="1577" t="s">
        <v>216</v>
      </c>
      <c r="AU167" s="1587">
        <v>50</v>
      </c>
      <c r="AV167" s="1570" t="s">
        <v>216</v>
      </c>
      <c r="AW167" s="1571">
        <v>4800</v>
      </c>
      <c r="AX167" s="1573"/>
      <c r="AY167" s="379"/>
      <c r="AZ167" s="1573" t="s">
        <v>221</v>
      </c>
      <c r="BA167" s="1574">
        <v>6750</v>
      </c>
      <c r="BB167" s="1577" t="s">
        <v>216</v>
      </c>
      <c r="BC167" s="1578">
        <v>60</v>
      </c>
      <c r="BD167" s="1562" t="s">
        <v>221</v>
      </c>
      <c r="BE167" s="1563" t="s">
        <v>588</v>
      </c>
      <c r="BF167" s="1565" t="s">
        <v>588</v>
      </c>
      <c r="BG167" s="1565" t="s">
        <v>588</v>
      </c>
      <c r="BH167" s="1567" t="s">
        <v>588</v>
      </c>
      <c r="BI167" s="176"/>
      <c r="BJ167" s="1569"/>
      <c r="BK167" s="13"/>
      <c r="BL167" s="13"/>
      <c r="BM167" s="107"/>
      <c r="BN167" s="104">
        <v>81</v>
      </c>
      <c r="BO167" s="104">
        <v>82</v>
      </c>
      <c r="BP167" s="1551">
        <v>7</v>
      </c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</row>
    <row r="168" spans="1:81" s="54" customFormat="1" ht="13.5" customHeight="1">
      <c r="A168" s="1610"/>
      <c r="B168" s="1591"/>
      <c r="C168" s="1593"/>
      <c r="D168" s="177" t="s">
        <v>222</v>
      </c>
      <c r="E168" s="174"/>
      <c r="F168" s="324">
        <v>58680</v>
      </c>
      <c r="G168" s="325">
        <v>123110</v>
      </c>
      <c r="H168" s="324">
        <v>51970</v>
      </c>
      <c r="I168" s="325">
        <v>116400</v>
      </c>
      <c r="J168" s="318" t="s">
        <v>216</v>
      </c>
      <c r="K168" s="326">
        <v>550</v>
      </c>
      <c r="L168" s="327">
        <v>1110</v>
      </c>
      <c r="M168" s="328" t="s">
        <v>217</v>
      </c>
      <c r="N168" s="326">
        <v>490</v>
      </c>
      <c r="O168" s="327">
        <v>1040</v>
      </c>
      <c r="P168" s="328" t="s">
        <v>217</v>
      </c>
      <c r="Q168" s="318" t="s">
        <v>216</v>
      </c>
      <c r="R168" s="329">
        <v>7980</v>
      </c>
      <c r="S168" s="330">
        <v>70</v>
      </c>
      <c r="T168" s="1612"/>
      <c r="U168" s="357"/>
      <c r="V168" s="357"/>
      <c r="W168" s="357"/>
      <c r="X168" s="346"/>
      <c r="Y168" s="131"/>
      <c r="Z168" s="366">
        <v>369300</v>
      </c>
      <c r="AA168" s="1577"/>
      <c r="AB168" s="367">
        <v>3690</v>
      </c>
      <c r="AC168" s="176"/>
      <c r="AD168" s="1613"/>
      <c r="AE168" s="179"/>
      <c r="AF168" s="1604"/>
      <c r="AG168" s="1538"/>
      <c r="AH168" s="36">
        <v>11220</v>
      </c>
      <c r="AI168" s="1511"/>
      <c r="AJ168" s="314"/>
      <c r="AK168" s="1605"/>
      <c r="AL168" s="1598" t="e">
        <v>#REF!</v>
      </c>
      <c r="AM168" s="1582" t="e">
        <v>#REF!</v>
      </c>
      <c r="AN168" s="1570"/>
      <c r="AO168" s="351" t="s">
        <v>223</v>
      </c>
      <c r="AP168" s="377">
        <v>3900</v>
      </c>
      <c r="AQ168" s="378">
        <v>4300</v>
      </c>
      <c r="AR168" s="1577"/>
      <c r="AS168" s="1585"/>
      <c r="AT168" s="1577"/>
      <c r="AU168" s="1588"/>
      <c r="AV168" s="1570"/>
      <c r="AW168" s="1572"/>
      <c r="AX168" s="1573"/>
      <c r="AY168" s="379"/>
      <c r="AZ168" s="1573"/>
      <c r="BA168" s="1575"/>
      <c r="BB168" s="1577"/>
      <c r="BC168" s="1579"/>
      <c r="BD168" s="1562"/>
      <c r="BE168" s="1564"/>
      <c r="BF168" s="1566"/>
      <c r="BG168" s="1566"/>
      <c r="BH168" s="1568"/>
      <c r="BI168" s="176"/>
      <c r="BJ168" s="1569"/>
      <c r="BK168" s="13"/>
      <c r="BL168" s="13"/>
      <c r="BM168" s="107"/>
      <c r="BN168" s="104">
        <v>81</v>
      </c>
      <c r="BO168" s="104">
        <v>82</v>
      </c>
      <c r="BP168" s="1551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</row>
    <row r="169" spans="1:81" s="54" customFormat="1" ht="13.5" customHeight="1">
      <c r="A169" s="1610"/>
      <c r="B169" s="1591"/>
      <c r="C169" s="1552" t="s">
        <v>224</v>
      </c>
      <c r="D169" s="177" t="s">
        <v>225</v>
      </c>
      <c r="E169" s="174"/>
      <c r="F169" s="324">
        <v>123110</v>
      </c>
      <c r="G169" s="325">
        <v>202930</v>
      </c>
      <c r="H169" s="324">
        <v>116400</v>
      </c>
      <c r="I169" s="325">
        <v>196220</v>
      </c>
      <c r="J169" s="318" t="s">
        <v>216</v>
      </c>
      <c r="K169" s="326">
        <v>1110</v>
      </c>
      <c r="L169" s="327">
        <v>1910</v>
      </c>
      <c r="M169" s="328" t="s">
        <v>217</v>
      </c>
      <c r="N169" s="326">
        <v>1040</v>
      </c>
      <c r="O169" s="327">
        <v>1840</v>
      </c>
      <c r="P169" s="328" t="s">
        <v>217</v>
      </c>
      <c r="Q169" s="331"/>
      <c r="R169" s="332"/>
      <c r="S169" s="333"/>
      <c r="T169" s="1612"/>
      <c r="U169" s="332"/>
      <c r="V169" s="332"/>
      <c r="W169" s="339"/>
      <c r="X169" s="339"/>
      <c r="Y169" s="131"/>
      <c r="Z169" s="369"/>
      <c r="AA169" s="1577"/>
      <c r="AB169" s="370"/>
      <c r="AC169" s="183"/>
      <c r="AD169" s="1613"/>
      <c r="AE169" s="182"/>
      <c r="AF169" s="1604" t="s">
        <v>218</v>
      </c>
      <c r="AG169" s="1543">
        <v>11220</v>
      </c>
      <c r="AH169" s="43"/>
      <c r="AI169" s="1511"/>
      <c r="AJ169" s="314">
        <v>0</v>
      </c>
      <c r="AK169" s="1605"/>
      <c r="AL169" s="1598" t="e">
        <v>#REF!</v>
      </c>
      <c r="AM169" s="1582" t="e">
        <v>#REF!</v>
      </c>
      <c r="AN169" s="1570"/>
      <c r="AO169" s="351" t="s">
        <v>226</v>
      </c>
      <c r="AP169" s="377">
        <v>3400</v>
      </c>
      <c r="AQ169" s="378">
        <v>3800</v>
      </c>
      <c r="AR169" s="1577"/>
      <c r="AS169" s="1585"/>
      <c r="AT169" s="1577"/>
      <c r="AU169" s="1588"/>
      <c r="AV169" s="380"/>
      <c r="AW169" s="381"/>
      <c r="AX169" s="1573"/>
      <c r="AY169" s="385"/>
      <c r="AZ169" s="1573"/>
      <c r="BA169" s="1575"/>
      <c r="BB169" s="1577"/>
      <c r="BC169" s="1579"/>
      <c r="BD169" s="1562"/>
      <c r="BE169" s="1554">
        <v>0.01</v>
      </c>
      <c r="BF169" s="1556">
        <v>0.03</v>
      </c>
      <c r="BG169" s="1556">
        <v>0.04</v>
      </c>
      <c r="BH169" s="1558">
        <v>0.06</v>
      </c>
      <c r="BI169" s="176"/>
      <c r="BJ169" s="1560"/>
      <c r="BK169" s="13"/>
      <c r="BL169" s="13"/>
      <c r="BM169" s="107"/>
      <c r="BN169" s="104">
        <v>81</v>
      </c>
      <c r="BO169" s="104">
        <v>82</v>
      </c>
      <c r="BP169" s="1551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</row>
    <row r="170" spans="1:81" s="54" customFormat="1" ht="13.5" customHeight="1">
      <c r="A170" s="1610"/>
      <c r="B170" s="1591"/>
      <c r="C170" s="1553"/>
      <c r="D170" s="181" t="s">
        <v>53</v>
      </c>
      <c r="E170" s="174"/>
      <c r="F170" s="334">
        <v>202930</v>
      </c>
      <c r="G170" s="335"/>
      <c r="H170" s="334">
        <v>196220</v>
      </c>
      <c r="I170" s="335"/>
      <c r="J170" s="318" t="s">
        <v>216</v>
      </c>
      <c r="K170" s="329">
        <v>1910</v>
      </c>
      <c r="L170" s="336"/>
      <c r="M170" s="337" t="s">
        <v>217</v>
      </c>
      <c r="N170" s="329">
        <v>1840</v>
      </c>
      <c r="O170" s="336"/>
      <c r="P170" s="337" t="s">
        <v>217</v>
      </c>
      <c r="Q170" s="331"/>
      <c r="R170" s="332"/>
      <c r="S170" s="338"/>
      <c r="T170" s="1612"/>
      <c r="U170" s="332"/>
      <c r="V170" s="332"/>
      <c r="W170" s="339"/>
      <c r="X170" s="339"/>
      <c r="Y170" s="131"/>
      <c r="Z170" s="366" t="s">
        <v>240</v>
      </c>
      <c r="AA170" s="1577"/>
      <c r="AB170" s="367" t="s">
        <v>240</v>
      </c>
      <c r="AC170" s="146"/>
      <c r="AD170" s="1613"/>
      <c r="AE170" s="178"/>
      <c r="AF170" s="1604"/>
      <c r="AG170" s="1544"/>
      <c r="AH170" s="50"/>
      <c r="AI170" s="1511"/>
      <c r="AJ170" s="315"/>
      <c r="AK170" s="1605"/>
      <c r="AL170" s="1599" t="e">
        <v>#REF!</v>
      </c>
      <c r="AM170" s="1583" t="e">
        <v>#REF!</v>
      </c>
      <c r="AN170" s="1570"/>
      <c r="AO170" s="382" t="s">
        <v>227</v>
      </c>
      <c r="AP170" s="383">
        <v>3000</v>
      </c>
      <c r="AQ170" s="384">
        <v>3400</v>
      </c>
      <c r="AR170" s="1577"/>
      <c r="AS170" s="1586"/>
      <c r="AT170" s="1577"/>
      <c r="AU170" s="1589"/>
      <c r="AV170" s="380"/>
      <c r="AW170" s="381"/>
      <c r="AX170" s="1573"/>
      <c r="AY170" s="385"/>
      <c r="AZ170" s="1573"/>
      <c r="BA170" s="1576"/>
      <c r="BB170" s="1577"/>
      <c r="BC170" s="1580"/>
      <c r="BD170" s="1562"/>
      <c r="BE170" s="1555"/>
      <c r="BF170" s="1557"/>
      <c r="BG170" s="1557"/>
      <c r="BH170" s="1559"/>
      <c r="BI170" s="176"/>
      <c r="BJ170" s="1560"/>
      <c r="BK170" s="13"/>
      <c r="BL170" s="13"/>
      <c r="BM170" s="107"/>
      <c r="BN170" s="104">
        <v>81</v>
      </c>
      <c r="BO170" s="104">
        <v>82</v>
      </c>
      <c r="BP170" s="1551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</row>
    <row r="171" spans="1:81" s="54" customFormat="1" ht="13.5" customHeight="1">
      <c r="A171" s="1610"/>
      <c r="B171" s="1600" t="s">
        <v>241</v>
      </c>
      <c r="C171" s="1592" t="s">
        <v>214</v>
      </c>
      <c r="D171" s="173" t="s">
        <v>215</v>
      </c>
      <c r="E171" s="174"/>
      <c r="F171" s="316">
        <v>47130</v>
      </c>
      <c r="G171" s="317">
        <v>55110</v>
      </c>
      <c r="H171" s="316">
        <v>41170</v>
      </c>
      <c r="I171" s="317">
        <v>49150</v>
      </c>
      <c r="J171" s="318" t="s">
        <v>216</v>
      </c>
      <c r="K171" s="319">
        <v>450</v>
      </c>
      <c r="L171" s="320">
        <v>520</v>
      </c>
      <c r="M171" s="321" t="s">
        <v>217</v>
      </c>
      <c r="N171" s="319">
        <v>390</v>
      </c>
      <c r="O171" s="320">
        <v>460</v>
      </c>
      <c r="P171" s="321" t="s">
        <v>217</v>
      </c>
      <c r="Q171" s="318" t="s">
        <v>216</v>
      </c>
      <c r="R171" s="322">
        <v>7980</v>
      </c>
      <c r="S171" s="323">
        <v>70</v>
      </c>
      <c r="T171" s="1612"/>
      <c r="U171" s="361">
        <v>3190</v>
      </c>
      <c r="V171" s="340" t="s">
        <v>218</v>
      </c>
      <c r="W171" s="362">
        <v>30</v>
      </c>
      <c r="X171" s="345"/>
      <c r="Y171" s="131"/>
      <c r="Z171" s="366">
        <v>408300</v>
      </c>
      <c r="AA171" s="1577"/>
      <c r="AB171" s="367">
        <v>4080</v>
      </c>
      <c r="AC171" s="176"/>
      <c r="AD171" s="1613"/>
      <c r="AE171" s="179"/>
      <c r="AF171" s="1604" t="s">
        <v>218</v>
      </c>
      <c r="AG171" s="1537">
        <v>12330</v>
      </c>
      <c r="AH171" s="24"/>
      <c r="AI171" s="1511" t="s">
        <v>216</v>
      </c>
      <c r="AJ171" s="313">
        <v>50</v>
      </c>
      <c r="AK171" s="1605" t="s">
        <v>218</v>
      </c>
      <c r="AL171" s="1597">
        <v>3400</v>
      </c>
      <c r="AM171" s="1581">
        <v>3700</v>
      </c>
      <c r="AN171" s="1570" t="s">
        <v>216</v>
      </c>
      <c r="AO171" s="373" t="s">
        <v>220</v>
      </c>
      <c r="AP171" s="374">
        <v>6300</v>
      </c>
      <c r="AQ171" s="375">
        <v>7100</v>
      </c>
      <c r="AR171" s="1577" t="s">
        <v>216</v>
      </c>
      <c r="AS171" s="1584">
        <v>5320</v>
      </c>
      <c r="AT171" s="1577" t="s">
        <v>216</v>
      </c>
      <c r="AU171" s="1587">
        <v>50</v>
      </c>
      <c r="AV171" s="1570" t="s">
        <v>216</v>
      </c>
      <c r="AW171" s="1571">
        <v>4800</v>
      </c>
      <c r="AX171" s="1573"/>
      <c r="AY171" s="385"/>
      <c r="AZ171" s="1573" t="s">
        <v>221</v>
      </c>
      <c r="BA171" s="1574">
        <v>6000</v>
      </c>
      <c r="BB171" s="1577" t="s">
        <v>216</v>
      </c>
      <c r="BC171" s="1578">
        <v>60</v>
      </c>
      <c r="BD171" s="1562" t="s">
        <v>221</v>
      </c>
      <c r="BE171" s="1563" t="s">
        <v>588</v>
      </c>
      <c r="BF171" s="1565" t="s">
        <v>588</v>
      </c>
      <c r="BG171" s="1565" t="s">
        <v>588</v>
      </c>
      <c r="BH171" s="1567" t="s">
        <v>588</v>
      </c>
      <c r="BI171" s="176"/>
      <c r="BJ171" s="1569"/>
      <c r="BK171" s="13"/>
      <c r="BL171" s="13"/>
      <c r="BM171" s="107"/>
      <c r="BN171" s="104">
        <v>83</v>
      </c>
      <c r="BO171" s="104">
        <v>84</v>
      </c>
      <c r="BP171" s="1551">
        <v>8</v>
      </c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</row>
    <row r="172" spans="1:81" s="54" customFormat="1" ht="13.5" customHeight="1">
      <c r="A172" s="1610"/>
      <c r="B172" s="1591"/>
      <c r="C172" s="1593"/>
      <c r="D172" s="177" t="s">
        <v>222</v>
      </c>
      <c r="E172" s="174"/>
      <c r="F172" s="324">
        <v>55110</v>
      </c>
      <c r="G172" s="325">
        <v>119540</v>
      </c>
      <c r="H172" s="324">
        <v>49150</v>
      </c>
      <c r="I172" s="325">
        <v>113580</v>
      </c>
      <c r="J172" s="318" t="s">
        <v>216</v>
      </c>
      <c r="K172" s="326">
        <v>520</v>
      </c>
      <c r="L172" s="327">
        <v>1070</v>
      </c>
      <c r="M172" s="328" t="s">
        <v>217</v>
      </c>
      <c r="N172" s="326">
        <v>460</v>
      </c>
      <c r="O172" s="327">
        <v>1010</v>
      </c>
      <c r="P172" s="328" t="s">
        <v>217</v>
      </c>
      <c r="Q172" s="318" t="s">
        <v>216</v>
      </c>
      <c r="R172" s="329">
        <v>7980</v>
      </c>
      <c r="S172" s="330">
        <v>70</v>
      </c>
      <c r="T172" s="1612"/>
      <c r="U172" s="357"/>
      <c r="V172" s="357"/>
      <c r="W172" s="357"/>
      <c r="X172" s="346"/>
      <c r="Y172" s="131"/>
      <c r="Z172" s="369"/>
      <c r="AA172" s="1577"/>
      <c r="AB172" s="370"/>
      <c r="AC172" s="183"/>
      <c r="AD172" s="1613"/>
      <c r="AE172" s="182"/>
      <c r="AF172" s="1604"/>
      <c r="AG172" s="1538"/>
      <c r="AH172" s="36">
        <v>10560</v>
      </c>
      <c r="AI172" s="1511"/>
      <c r="AJ172" s="314"/>
      <c r="AK172" s="1605"/>
      <c r="AL172" s="1598" t="e">
        <v>#REF!</v>
      </c>
      <c r="AM172" s="1582" t="e">
        <v>#REF!</v>
      </c>
      <c r="AN172" s="1570"/>
      <c r="AO172" s="351" t="s">
        <v>223</v>
      </c>
      <c r="AP172" s="377">
        <v>3500</v>
      </c>
      <c r="AQ172" s="378">
        <v>3900</v>
      </c>
      <c r="AR172" s="1577"/>
      <c r="AS172" s="1585"/>
      <c r="AT172" s="1577"/>
      <c r="AU172" s="1588"/>
      <c r="AV172" s="1570"/>
      <c r="AW172" s="1572"/>
      <c r="AX172" s="1573"/>
      <c r="AY172" s="385"/>
      <c r="AZ172" s="1573"/>
      <c r="BA172" s="1575"/>
      <c r="BB172" s="1577"/>
      <c r="BC172" s="1579"/>
      <c r="BD172" s="1562"/>
      <c r="BE172" s="1564"/>
      <c r="BF172" s="1566"/>
      <c r="BG172" s="1566"/>
      <c r="BH172" s="1568"/>
      <c r="BI172" s="176"/>
      <c r="BJ172" s="1569"/>
      <c r="BK172" s="13"/>
      <c r="BL172" s="13"/>
      <c r="BM172" s="107"/>
      <c r="BN172" s="104">
        <v>83</v>
      </c>
      <c r="BO172" s="104">
        <v>84</v>
      </c>
      <c r="BP172" s="1551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</row>
    <row r="173" spans="1:81" s="54" customFormat="1" ht="13.5" customHeight="1">
      <c r="A173" s="1610"/>
      <c r="B173" s="1591"/>
      <c r="C173" s="1552" t="s">
        <v>224</v>
      </c>
      <c r="D173" s="177" t="s">
        <v>225</v>
      </c>
      <c r="E173" s="174"/>
      <c r="F173" s="324">
        <v>119540</v>
      </c>
      <c r="G173" s="325">
        <v>199360</v>
      </c>
      <c r="H173" s="324">
        <v>113580</v>
      </c>
      <c r="I173" s="325">
        <v>193400</v>
      </c>
      <c r="J173" s="318" t="s">
        <v>216</v>
      </c>
      <c r="K173" s="326">
        <v>1070</v>
      </c>
      <c r="L173" s="327">
        <v>1870</v>
      </c>
      <c r="M173" s="328" t="s">
        <v>217</v>
      </c>
      <c r="N173" s="326">
        <v>1010</v>
      </c>
      <c r="O173" s="327">
        <v>1810</v>
      </c>
      <c r="P173" s="328" t="s">
        <v>217</v>
      </c>
      <c r="Q173" s="331"/>
      <c r="R173" s="332"/>
      <c r="S173" s="333"/>
      <c r="T173" s="1612"/>
      <c r="U173" s="332"/>
      <c r="V173" s="332"/>
      <c r="W173" s="339"/>
      <c r="X173" s="339"/>
      <c r="Y173" s="131"/>
      <c r="Z173" s="366" t="s">
        <v>242</v>
      </c>
      <c r="AA173" s="1577"/>
      <c r="AB173" s="367" t="s">
        <v>242</v>
      </c>
      <c r="AC173" s="146"/>
      <c r="AD173" s="1613"/>
      <c r="AE173" s="178"/>
      <c r="AF173" s="1604" t="s">
        <v>218</v>
      </c>
      <c r="AG173" s="1543">
        <v>10560</v>
      </c>
      <c r="AH173" s="43"/>
      <c r="AI173" s="1511"/>
      <c r="AJ173" s="314">
        <v>0</v>
      </c>
      <c r="AK173" s="1605"/>
      <c r="AL173" s="1598" t="e">
        <v>#REF!</v>
      </c>
      <c r="AM173" s="1582" t="e">
        <v>#REF!</v>
      </c>
      <c r="AN173" s="1570"/>
      <c r="AO173" s="351" t="s">
        <v>226</v>
      </c>
      <c r="AP173" s="377">
        <v>3000</v>
      </c>
      <c r="AQ173" s="378">
        <v>3400</v>
      </c>
      <c r="AR173" s="1577"/>
      <c r="AS173" s="1585"/>
      <c r="AT173" s="1577"/>
      <c r="AU173" s="1588"/>
      <c r="AV173" s="380"/>
      <c r="AW173" s="381"/>
      <c r="AX173" s="1573"/>
      <c r="AY173" s="386"/>
      <c r="AZ173" s="1573"/>
      <c r="BA173" s="1575"/>
      <c r="BB173" s="1577"/>
      <c r="BC173" s="1579"/>
      <c r="BD173" s="1562"/>
      <c r="BE173" s="1554">
        <v>0.01</v>
      </c>
      <c r="BF173" s="1556">
        <v>0.03</v>
      </c>
      <c r="BG173" s="1556">
        <v>0.04</v>
      </c>
      <c r="BH173" s="1558">
        <v>0.06</v>
      </c>
      <c r="BI173" s="176"/>
      <c r="BJ173" s="1560"/>
      <c r="BK173" s="13"/>
      <c r="BL173" s="13"/>
      <c r="BM173" s="107"/>
      <c r="BN173" s="104">
        <v>83</v>
      </c>
      <c r="BO173" s="104">
        <v>84</v>
      </c>
      <c r="BP173" s="1551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</row>
    <row r="174" spans="1:81" s="54" customFormat="1" ht="13.5" customHeight="1">
      <c r="A174" s="1610"/>
      <c r="B174" s="1591"/>
      <c r="C174" s="1553"/>
      <c r="D174" s="181" t="s">
        <v>53</v>
      </c>
      <c r="E174" s="174"/>
      <c r="F174" s="334">
        <v>199360</v>
      </c>
      <c r="G174" s="335"/>
      <c r="H174" s="334">
        <v>193400</v>
      </c>
      <c r="I174" s="335"/>
      <c r="J174" s="318" t="s">
        <v>216</v>
      </c>
      <c r="K174" s="329">
        <v>1870</v>
      </c>
      <c r="L174" s="336"/>
      <c r="M174" s="337" t="s">
        <v>217</v>
      </c>
      <c r="N174" s="329">
        <v>1810</v>
      </c>
      <c r="O174" s="336"/>
      <c r="P174" s="337" t="s">
        <v>217</v>
      </c>
      <c r="Q174" s="331"/>
      <c r="R174" s="332"/>
      <c r="S174" s="338"/>
      <c r="T174" s="1612"/>
      <c r="U174" s="332"/>
      <c r="V174" s="332"/>
      <c r="W174" s="339"/>
      <c r="X174" s="339"/>
      <c r="Y174" s="131"/>
      <c r="Z174" s="366">
        <v>447400</v>
      </c>
      <c r="AA174" s="1577"/>
      <c r="AB174" s="367">
        <v>4470</v>
      </c>
      <c r="AC174" s="176"/>
      <c r="AD174" s="1613"/>
      <c r="AE174" s="179"/>
      <c r="AF174" s="1604"/>
      <c r="AG174" s="1544"/>
      <c r="AH174" s="50"/>
      <c r="AI174" s="1511"/>
      <c r="AJ174" s="315"/>
      <c r="AK174" s="1605"/>
      <c r="AL174" s="1599" t="e">
        <v>#REF!</v>
      </c>
      <c r="AM174" s="1583" t="e">
        <v>#REF!</v>
      </c>
      <c r="AN174" s="1570"/>
      <c r="AO174" s="382" t="s">
        <v>227</v>
      </c>
      <c r="AP174" s="383">
        <v>2700</v>
      </c>
      <c r="AQ174" s="384">
        <v>3000</v>
      </c>
      <c r="AR174" s="1577"/>
      <c r="AS174" s="1586"/>
      <c r="AT174" s="1577"/>
      <c r="AU174" s="1589"/>
      <c r="AV174" s="380"/>
      <c r="AW174" s="381"/>
      <c r="AX174" s="1573"/>
      <c r="AY174" s="386"/>
      <c r="AZ174" s="1573"/>
      <c r="BA174" s="1576"/>
      <c r="BB174" s="1577"/>
      <c r="BC174" s="1580"/>
      <c r="BD174" s="1562"/>
      <c r="BE174" s="1555"/>
      <c r="BF174" s="1557"/>
      <c r="BG174" s="1557"/>
      <c r="BH174" s="1559"/>
      <c r="BI174" s="176"/>
      <c r="BJ174" s="1560"/>
      <c r="BK174" s="13"/>
      <c r="BL174" s="13"/>
      <c r="BM174" s="107"/>
      <c r="BN174" s="104">
        <v>83</v>
      </c>
      <c r="BO174" s="104">
        <v>84</v>
      </c>
      <c r="BP174" s="1551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</row>
    <row r="175" spans="1:81" s="54" customFormat="1" ht="13.5" customHeight="1">
      <c r="A175" s="1610"/>
      <c r="B175" s="1600" t="s">
        <v>243</v>
      </c>
      <c r="C175" s="1592" t="s">
        <v>214</v>
      </c>
      <c r="D175" s="173" t="s">
        <v>215</v>
      </c>
      <c r="E175" s="174"/>
      <c r="F175" s="316">
        <v>40710</v>
      </c>
      <c r="G175" s="317">
        <v>48690</v>
      </c>
      <c r="H175" s="316">
        <v>35340</v>
      </c>
      <c r="I175" s="317">
        <v>43320</v>
      </c>
      <c r="J175" s="318" t="s">
        <v>216</v>
      </c>
      <c r="K175" s="319">
        <v>380</v>
      </c>
      <c r="L175" s="320">
        <v>450</v>
      </c>
      <c r="M175" s="321" t="s">
        <v>217</v>
      </c>
      <c r="N175" s="319">
        <v>330</v>
      </c>
      <c r="O175" s="320">
        <v>400</v>
      </c>
      <c r="P175" s="321" t="s">
        <v>217</v>
      </c>
      <c r="Q175" s="318" t="s">
        <v>216</v>
      </c>
      <c r="R175" s="322">
        <v>7980</v>
      </c>
      <c r="S175" s="323">
        <v>70</v>
      </c>
      <c r="T175" s="1612"/>
      <c r="U175" s="361">
        <v>3190</v>
      </c>
      <c r="V175" s="340" t="s">
        <v>218</v>
      </c>
      <c r="W175" s="362">
        <v>30</v>
      </c>
      <c r="X175" s="345"/>
      <c r="Y175" s="131"/>
      <c r="Z175" s="369"/>
      <c r="AA175" s="1577"/>
      <c r="AB175" s="370"/>
      <c r="AC175" s="183"/>
      <c r="AD175" s="1613"/>
      <c r="AE175" s="182"/>
      <c r="AF175" s="1594"/>
      <c r="AG175" s="41"/>
      <c r="AH175" s="41"/>
      <c r="AI175" s="1531"/>
      <c r="AJ175" s="61"/>
      <c r="AK175" s="1596" t="s">
        <v>218</v>
      </c>
      <c r="AL175" s="1597">
        <v>3000</v>
      </c>
      <c r="AM175" s="1581">
        <v>3400</v>
      </c>
      <c r="AN175" s="1570" t="s">
        <v>216</v>
      </c>
      <c r="AO175" s="373" t="s">
        <v>220</v>
      </c>
      <c r="AP175" s="374">
        <v>5500</v>
      </c>
      <c r="AQ175" s="375">
        <v>6200</v>
      </c>
      <c r="AR175" s="1577" t="s">
        <v>216</v>
      </c>
      <c r="AS175" s="1584">
        <v>4780</v>
      </c>
      <c r="AT175" s="1577" t="s">
        <v>216</v>
      </c>
      <c r="AU175" s="1587">
        <v>40</v>
      </c>
      <c r="AV175" s="1570" t="s">
        <v>216</v>
      </c>
      <c r="AW175" s="1571">
        <v>4800</v>
      </c>
      <c r="AX175" s="1573"/>
      <c r="AY175" s="1603" t="s">
        <v>262</v>
      </c>
      <c r="AZ175" s="1573" t="s">
        <v>221</v>
      </c>
      <c r="BA175" s="1574">
        <v>5400</v>
      </c>
      <c r="BB175" s="1577" t="s">
        <v>216</v>
      </c>
      <c r="BC175" s="1578">
        <v>50</v>
      </c>
      <c r="BD175" s="1562" t="s">
        <v>221</v>
      </c>
      <c r="BE175" s="1563" t="s">
        <v>588</v>
      </c>
      <c r="BF175" s="1565" t="s">
        <v>588</v>
      </c>
      <c r="BG175" s="1565" t="s">
        <v>588</v>
      </c>
      <c r="BH175" s="1567" t="s">
        <v>588</v>
      </c>
      <c r="BI175" s="176"/>
      <c r="BJ175" s="1542" t="s">
        <v>229</v>
      </c>
      <c r="BK175" s="13"/>
      <c r="BL175" s="13"/>
      <c r="BM175" s="107"/>
      <c r="BN175" s="104">
        <v>85</v>
      </c>
      <c r="BO175" s="104">
        <v>86</v>
      </c>
      <c r="BP175" s="1551">
        <v>9</v>
      </c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</row>
    <row r="176" spans="1:81" s="54" customFormat="1" ht="13.5" customHeight="1">
      <c r="A176" s="1610"/>
      <c r="B176" s="1591"/>
      <c r="C176" s="1593"/>
      <c r="D176" s="177" t="s">
        <v>222</v>
      </c>
      <c r="E176" s="174"/>
      <c r="F176" s="324">
        <v>48690</v>
      </c>
      <c r="G176" s="325">
        <v>113120</v>
      </c>
      <c r="H176" s="324">
        <v>43320</v>
      </c>
      <c r="I176" s="325">
        <v>107750</v>
      </c>
      <c r="J176" s="318" t="s">
        <v>216</v>
      </c>
      <c r="K176" s="326">
        <v>450</v>
      </c>
      <c r="L176" s="327">
        <v>1010</v>
      </c>
      <c r="M176" s="328" t="s">
        <v>217</v>
      </c>
      <c r="N176" s="326">
        <v>400</v>
      </c>
      <c r="O176" s="327">
        <v>950</v>
      </c>
      <c r="P176" s="328" t="s">
        <v>217</v>
      </c>
      <c r="Q176" s="318" t="s">
        <v>216</v>
      </c>
      <c r="R176" s="329">
        <v>7980</v>
      </c>
      <c r="S176" s="330">
        <v>70</v>
      </c>
      <c r="T176" s="1612"/>
      <c r="U176" s="357"/>
      <c r="V176" s="357"/>
      <c r="W176" s="357"/>
      <c r="X176" s="346"/>
      <c r="Y176" s="131"/>
      <c r="Z176" s="366" t="s">
        <v>244</v>
      </c>
      <c r="AA176" s="1577"/>
      <c r="AB176" s="367" t="s">
        <v>244</v>
      </c>
      <c r="AC176" s="146"/>
      <c r="AD176" s="1613"/>
      <c r="AE176" s="178" t="s">
        <v>245</v>
      </c>
      <c r="AF176" s="1594"/>
      <c r="AG176" s="41"/>
      <c r="AH176" s="41"/>
      <c r="AI176" s="1531"/>
      <c r="AJ176" s="62"/>
      <c r="AK176" s="1596"/>
      <c r="AL176" s="1598" t="e">
        <v>#REF!</v>
      </c>
      <c r="AM176" s="1582" t="e">
        <v>#REF!</v>
      </c>
      <c r="AN176" s="1570"/>
      <c r="AO176" s="351" t="s">
        <v>223</v>
      </c>
      <c r="AP176" s="377">
        <v>3000</v>
      </c>
      <c r="AQ176" s="378">
        <v>3400</v>
      </c>
      <c r="AR176" s="1577"/>
      <c r="AS176" s="1585"/>
      <c r="AT176" s="1577"/>
      <c r="AU176" s="1588"/>
      <c r="AV176" s="1570"/>
      <c r="AW176" s="1572"/>
      <c r="AX176" s="1573"/>
      <c r="AY176" s="1603"/>
      <c r="AZ176" s="1573"/>
      <c r="BA176" s="1575"/>
      <c r="BB176" s="1577"/>
      <c r="BC176" s="1579"/>
      <c r="BD176" s="1562"/>
      <c r="BE176" s="1564"/>
      <c r="BF176" s="1566"/>
      <c r="BG176" s="1566"/>
      <c r="BH176" s="1568"/>
      <c r="BI176" s="176"/>
      <c r="BJ176" s="1542"/>
      <c r="BK176" s="13"/>
      <c r="BL176" s="13"/>
      <c r="BM176" s="107"/>
      <c r="BN176" s="104">
        <v>85</v>
      </c>
      <c r="BO176" s="104">
        <v>86</v>
      </c>
      <c r="BP176" s="1551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</row>
    <row r="177" spans="1:81" s="54" customFormat="1" ht="13.5" customHeight="1">
      <c r="A177" s="1610"/>
      <c r="B177" s="1591"/>
      <c r="C177" s="1552" t="s">
        <v>224</v>
      </c>
      <c r="D177" s="177" t="s">
        <v>225</v>
      </c>
      <c r="E177" s="174"/>
      <c r="F177" s="324">
        <v>113120</v>
      </c>
      <c r="G177" s="325">
        <v>192940</v>
      </c>
      <c r="H177" s="324">
        <v>107750</v>
      </c>
      <c r="I177" s="325">
        <v>187570</v>
      </c>
      <c r="J177" s="318" t="s">
        <v>216</v>
      </c>
      <c r="K177" s="326">
        <v>1010</v>
      </c>
      <c r="L177" s="327">
        <v>1810</v>
      </c>
      <c r="M177" s="328" t="s">
        <v>217</v>
      </c>
      <c r="N177" s="326">
        <v>950</v>
      </c>
      <c r="O177" s="327">
        <v>1750</v>
      </c>
      <c r="P177" s="328" t="s">
        <v>217</v>
      </c>
      <c r="Q177" s="331"/>
      <c r="R177" s="332"/>
      <c r="S177" s="333"/>
      <c r="T177" s="1612"/>
      <c r="U177" s="332"/>
      <c r="V177" s="332"/>
      <c r="W177" s="339"/>
      <c r="X177" s="339"/>
      <c r="Y177" s="131"/>
      <c r="Z177" s="366">
        <v>486500</v>
      </c>
      <c r="AA177" s="1577"/>
      <c r="AB177" s="367">
        <v>4860</v>
      </c>
      <c r="AC177" s="176"/>
      <c r="AD177" s="1613"/>
      <c r="AE177" s="186" t="s">
        <v>246</v>
      </c>
      <c r="AF177" s="1594"/>
      <c r="AG177" s="41"/>
      <c r="AH177" s="41"/>
      <c r="AI177" s="1531"/>
      <c r="AJ177" s="62"/>
      <c r="AK177" s="1596"/>
      <c r="AL177" s="1598" t="e">
        <v>#REF!</v>
      </c>
      <c r="AM177" s="1582" t="e">
        <v>#REF!</v>
      </c>
      <c r="AN177" s="1570"/>
      <c r="AO177" s="351" t="s">
        <v>226</v>
      </c>
      <c r="AP177" s="377">
        <v>2600</v>
      </c>
      <c r="AQ177" s="378">
        <v>2900</v>
      </c>
      <c r="AR177" s="1577"/>
      <c r="AS177" s="1585"/>
      <c r="AT177" s="1577"/>
      <c r="AU177" s="1588"/>
      <c r="AV177" s="380"/>
      <c r="AW177" s="381"/>
      <c r="AX177" s="1573"/>
      <c r="AY177" s="1602">
        <v>0.1</v>
      </c>
      <c r="AZ177" s="1573"/>
      <c r="BA177" s="1575"/>
      <c r="BB177" s="1577"/>
      <c r="BC177" s="1579"/>
      <c r="BD177" s="1562"/>
      <c r="BE177" s="1554">
        <v>0.02</v>
      </c>
      <c r="BF177" s="1556">
        <v>0.03</v>
      </c>
      <c r="BG177" s="1556">
        <v>0.05</v>
      </c>
      <c r="BH177" s="1558">
        <v>0.06</v>
      </c>
      <c r="BI177" s="176"/>
      <c r="BJ177" s="1601" t="s">
        <v>486</v>
      </c>
      <c r="BK177" s="13"/>
      <c r="BL177" s="13"/>
      <c r="BM177" s="107"/>
      <c r="BN177" s="104">
        <v>85</v>
      </c>
      <c r="BO177" s="104">
        <v>86</v>
      </c>
      <c r="BP177" s="1551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</row>
    <row r="178" spans="1:81" s="54" customFormat="1" ht="13.5" customHeight="1">
      <c r="A178" s="1610"/>
      <c r="B178" s="1591"/>
      <c r="C178" s="1553"/>
      <c r="D178" s="181" t="s">
        <v>53</v>
      </c>
      <c r="E178" s="174"/>
      <c r="F178" s="334">
        <v>192940</v>
      </c>
      <c r="G178" s="335"/>
      <c r="H178" s="334">
        <v>187570</v>
      </c>
      <c r="I178" s="335"/>
      <c r="J178" s="318" t="s">
        <v>216</v>
      </c>
      <c r="K178" s="329">
        <v>1810</v>
      </c>
      <c r="L178" s="336"/>
      <c r="M178" s="337" t="s">
        <v>217</v>
      </c>
      <c r="N178" s="329">
        <v>1750</v>
      </c>
      <c r="O178" s="336"/>
      <c r="P178" s="337" t="s">
        <v>217</v>
      </c>
      <c r="Q178" s="331"/>
      <c r="R178" s="332"/>
      <c r="S178" s="338"/>
      <c r="T178" s="1612"/>
      <c r="U178" s="332"/>
      <c r="V178" s="332"/>
      <c r="W178" s="339"/>
      <c r="X178" s="339"/>
      <c r="Y178" s="131"/>
      <c r="Z178" s="369"/>
      <c r="AA178" s="1577"/>
      <c r="AB178" s="370"/>
      <c r="AC178" s="183"/>
      <c r="AD178" s="1613"/>
      <c r="AE178" s="182"/>
      <c r="AF178" s="1594"/>
      <c r="AG178" s="41"/>
      <c r="AH178" s="41"/>
      <c r="AI178" s="1531"/>
      <c r="AJ178" s="62"/>
      <c r="AK178" s="1596"/>
      <c r="AL178" s="1599" t="e">
        <v>#REF!</v>
      </c>
      <c r="AM178" s="1583" t="e">
        <v>#REF!</v>
      </c>
      <c r="AN178" s="1570"/>
      <c r="AO178" s="382" t="s">
        <v>227</v>
      </c>
      <c r="AP178" s="383">
        <v>2400</v>
      </c>
      <c r="AQ178" s="384">
        <v>2600</v>
      </c>
      <c r="AR178" s="1577"/>
      <c r="AS178" s="1586"/>
      <c r="AT178" s="1577"/>
      <c r="AU178" s="1589"/>
      <c r="AV178" s="380"/>
      <c r="AW178" s="381"/>
      <c r="AX178" s="1573"/>
      <c r="AY178" s="1602"/>
      <c r="AZ178" s="1573"/>
      <c r="BA178" s="1576"/>
      <c r="BB178" s="1577"/>
      <c r="BC178" s="1580"/>
      <c r="BD178" s="1562"/>
      <c r="BE178" s="1555"/>
      <c r="BF178" s="1557"/>
      <c r="BG178" s="1557"/>
      <c r="BH178" s="1559"/>
      <c r="BI178" s="176"/>
      <c r="BJ178" s="1601"/>
      <c r="BK178" s="13"/>
      <c r="BL178" s="13"/>
      <c r="BM178" s="107"/>
      <c r="BN178" s="104">
        <v>85</v>
      </c>
      <c r="BO178" s="104">
        <v>86</v>
      </c>
      <c r="BP178" s="1551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</row>
    <row r="179" spans="1:81" s="54" customFormat="1" ht="13.5" customHeight="1">
      <c r="A179" s="1610"/>
      <c r="B179" s="1600" t="s">
        <v>247</v>
      </c>
      <c r="C179" s="1592" t="s">
        <v>214</v>
      </c>
      <c r="D179" s="173" t="s">
        <v>215</v>
      </c>
      <c r="E179" s="174"/>
      <c r="F179" s="316">
        <v>38740</v>
      </c>
      <c r="G179" s="317">
        <v>46720</v>
      </c>
      <c r="H179" s="316">
        <v>33860</v>
      </c>
      <c r="I179" s="317">
        <v>41840</v>
      </c>
      <c r="J179" s="318" t="s">
        <v>216</v>
      </c>
      <c r="K179" s="319">
        <v>360</v>
      </c>
      <c r="L179" s="320">
        <v>430</v>
      </c>
      <c r="M179" s="321" t="s">
        <v>217</v>
      </c>
      <c r="N179" s="319">
        <v>310</v>
      </c>
      <c r="O179" s="320">
        <v>380</v>
      </c>
      <c r="P179" s="321" t="s">
        <v>217</v>
      </c>
      <c r="Q179" s="318" t="s">
        <v>216</v>
      </c>
      <c r="R179" s="322">
        <v>7980</v>
      </c>
      <c r="S179" s="323">
        <v>70</v>
      </c>
      <c r="T179" s="1612"/>
      <c r="U179" s="361">
        <v>3190</v>
      </c>
      <c r="V179" s="340" t="s">
        <v>218</v>
      </c>
      <c r="W179" s="362">
        <v>30</v>
      </c>
      <c r="X179" s="345"/>
      <c r="Y179" s="131"/>
      <c r="Z179" s="366" t="s">
        <v>248</v>
      </c>
      <c r="AA179" s="1577"/>
      <c r="AB179" s="367" t="s">
        <v>248</v>
      </c>
      <c r="AC179" s="146"/>
      <c r="AD179" s="1613"/>
      <c r="AE179" s="178"/>
      <c r="AF179" s="1594"/>
      <c r="AG179" s="41"/>
      <c r="AH179" s="41"/>
      <c r="AI179" s="1531"/>
      <c r="AJ179" s="62"/>
      <c r="AK179" s="1596" t="s">
        <v>218</v>
      </c>
      <c r="AL179" s="1597">
        <v>3300</v>
      </c>
      <c r="AM179" s="1581">
        <v>3700</v>
      </c>
      <c r="AN179" s="1570" t="s">
        <v>216</v>
      </c>
      <c r="AO179" s="373" t="s">
        <v>220</v>
      </c>
      <c r="AP179" s="374">
        <v>6100</v>
      </c>
      <c r="AQ179" s="375">
        <v>6800</v>
      </c>
      <c r="AR179" s="1577" t="s">
        <v>216</v>
      </c>
      <c r="AS179" s="1584">
        <v>4350</v>
      </c>
      <c r="AT179" s="1577" t="s">
        <v>216</v>
      </c>
      <c r="AU179" s="1587">
        <v>40</v>
      </c>
      <c r="AV179" s="1570" t="s">
        <v>216</v>
      </c>
      <c r="AW179" s="1571">
        <v>4800</v>
      </c>
      <c r="AX179" s="1573"/>
      <c r="AY179" s="386"/>
      <c r="AZ179" s="1573" t="s">
        <v>221</v>
      </c>
      <c r="BA179" s="1574">
        <v>4910</v>
      </c>
      <c r="BB179" s="1577" t="s">
        <v>216</v>
      </c>
      <c r="BC179" s="1578">
        <v>40</v>
      </c>
      <c r="BD179" s="1562" t="s">
        <v>221</v>
      </c>
      <c r="BE179" s="1563" t="s">
        <v>588</v>
      </c>
      <c r="BF179" s="1565" t="s">
        <v>588</v>
      </c>
      <c r="BG179" s="1565" t="s">
        <v>588</v>
      </c>
      <c r="BH179" s="1567" t="s">
        <v>588</v>
      </c>
      <c r="BI179" s="176"/>
      <c r="BJ179" s="1569"/>
      <c r="BK179" s="13"/>
      <c r="BL179" s="13"/>
      <c r="BM179" s="107"/>
      <c r="BN179" s="104">
        <v>87</v>
      </c>
      <c r="BO179" s="104">
        <v>88</v>
      </c>
      <c r="BP179" s="1551">
        <v>10</v>
      </c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</row>
    <row r="180" spans="1:81" s="54" customFormat="1" ht="13.5" customHeight="1">
      <c r="A180" s="1610"/>
      <c r="B180" s="1591"/>
      <c r="C180" s="1593"/>
      <c r="D180" s="177" t="s">
        <v>222</v>
      </c>
      <c r="E180" s="174"/>
      <c r="F180" s="324">
        <v>46720</v>
      </c>
      <c r="G180" s="325">
        <v>111150</v>
      </c>
      <c r="H180" s="324">
        <v>41840</v>
      </c>
      <c r="I180" s="325">
        <v>106270</v>
      </c>
      <c r="J180" s="318" t="s">
        <v>216</v>
      </c>
      <c r="K180" s="326">
        <v>430</v>
      </c>
      <c r="L180" s="327">
        <v>990</v>
      </c>
      <c r="M180" s="328" t="s">
        <v>217</v>
      </c>
      <c r="N180" s="326">
        <v>380</v>
      </c>
      <c r="O180" s="327">
        <v>940</v>
      </c>
      <c r="P180" s="328" t="s">
        <v>217</v>
      </c>
      <c r="Q180" s="318" t="s">
        <v>216</v>
      </c>
      <c r="R180" s="329">
        <v>7980</v>
      </c>
      <c r="S180" s="330">
        <v>70</v>
      </c>
      <c r="T180" s="1612"/>
      <c r="U180" s="357"/>
      <c r="V180" s="357"/>
      <c r="W180" s="357"/>
      <c r="X180" s="346"/>
      <c r="Y180" s="131"/>
      <c r="Z180" s="366">
        <v>525600</v>
      </c>
      <c r="AA180" s="1577"/>
      <c r="AB180" s="367">
        <v>5250</v>
      </c>
      <c r="AC180" s="176"/>
      <c r="AD180" s="1613"/>
      <c r="AE180" s="179"/>
      <c r="AF180" s="1594"/>
      <c r="AG180" s="41"/>
      <c r="AH180" s="41"/>
      <c r="AI180" s="1531"/>
      <c r="AJ180" s="62"/>
      <c r="AK180" s="1596"/>
      <c r="AL180" s="1598" t="e">
        <v>#REF!</v>
      </c>
      <c r="AM180" s="1582" t="e">
        <v>#REF!</v>
      </c>
      <c r="AN180" s="1570"/>
      <c r="AO180" s="351" t="s">
        <v>223</v>
      </c>
      <c r="AP180" s="377">
        <v>3300</v>
      </c>
      <c r="AQ180" s="378">
        <v>3700</v>
      </c>
      <c r="AR180" s="1577"/>
      <c r="AS180" s="1585"/>
      <c r="AT180" s="1577"/>
      <c r="AU180" s="1588"/>
      <c r="AV180" s="1570"/>
      <c r="AW180" s="1572"/>
      <c r="AX180" s="1573"/>
      <c r="AY180" s="386"/>
      <c r="AZ180" s="1573"/>
      <c r="BA180" s="1575"/>
      <c r="BB180" s="1577"/>
      <c r="BC180" s="1579"/>
      <c r="BD180" s="1562"/>
      <c r="BE180" s="1564"/>
      <c r="BF180" s="1566"/>
      <c r="BG180" s="1566"/>
      <c r="BH180" s="1568"/>
      <c r="BI180" s="176"/>
      <c r="BJ180" s="1569"/>
      <c r="BK180" s="13"/>
      <c r="BL180" s="13"/>
      <c r="BM180" s="107"/>
      <c r="BN180" s="104">
        <v>87</v>
      </c>
      <c r="BO180" s="104">
        <v>88</v>
      </c>
      <c r="BP180" s="1551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</row>
    <row r="181" spans="1:81" s="54" customFormat="1" ht="13.5" customHeight="1">
      <c r="A181" s="1610"/>
      <c r="B181" s="1591"/>
      <c r="C181" s="1552" t="s">
        <v>224</v>
      </c>
      <c r="D181" s="177" t="s">
        <v>225</v>
      </c>
      <c r="E181" s="174"/>
      <c r="F181" s="324">
        <v>111150</v>
      </c>
      <c r="G181" s="325">
        <v>190970</v>
      </c>
      <c r="H181" s="324">
        <v>106270</v>
      </c>
      <c r="I181" s="325">
        <v>186090</v>
      </c>
      <c r="J181" s="318" t="s">
        <v>216</v>
      </c>
      <c r="K181" s="326">
        <v>990</v>
      </c>
      <c r="L181" s="327">
        <v>1790</v>
      </c>
      <c r="M181" s="328" t="s">
        <v>217</v>
      </c>
      <c r="N181" s="326">
        <v>940</v>
      </c>
      <c r="O181" s="327">
        <v>1740</v>
      </c>
      <c r="P181" s="328" t="s">
        <v>217</v>
      </c>
      <c r="Q181" s="331"/>
      <c r="R181" s="332"/>
      <c r="S181" s="333"/>
      <c r="T181" s="1612"/>
      <c r="U181" s="332"/>
      <c r="V181" s="332"/>
      <c r="W181" s="339"/>
      <c r="X181" s="339"/>
      <c r="Y181" s="131"/>
      <c r="Z181" s="369"/>
      <c r="AA181" s="1577"/>
      <c r="AB181" s="370"/>
      <c r="AC181" s="183"/>
      <c r="AD181" s="1613"/>
      <c r="AE181" s="182"/>
      <c r="AF181" s="1594"/>
      <c r="AG181" s="41"/>
      <c r="AH181" s="41"/>
      <c r="AI181" s="1531"/>
      <c r="AJ181" s="62"/>
      <c r="AK181" s="1596"/>
      <c r="AL181" s="1598" t="e">
        <v>#REF!</v>
      </c>
      <c r="AM181" s="1582" t="e">
        <v>#REF!</v>
      </c>
      <c r="AN181" s="1570"/>
      <c r="AO181" s="351" t="s">
        <v>226</v>
      </c>
      <c r="AP181" s="377">
        <v>2900</v>
      </c>
      <c r="AQ181" s="378">
        <v>3200</v>
      </c>
      <c r="AR181" s="1577"/>
      <c r="AS181" s="1585"/>
      <c r="AT181" s="1577"/>
      <c r="AU181" s="1588"/>
      <c r="AV181" s="380"/>
      <c r="AW181" s="381"/>
      <c r="AX181" s="1573"/>
      <c r="AY181" s="386"/>
      <c r="AZ181" s="1573"/>
      <c r="BA181" s="1575"/>
      <c r="BB181" s="1577"/>
      <c r="BC181" s="1579"/>
      <c r="BD181" s="1562"/>
      <c r="BE181" s="1554">
        <v>0.02</v>
      </c>
      <c r="BF181" s="1556">
        <v>0.03</v>
      </c>
      <c r="BG181" s="1556">
        <v>0.05</v>
      </c>
      <c r="BH181" s="1558">
        <v>0.06</v>
      </c>
      <c r="BI181" s="176"/>
      <c r="BJ181" s="1560"/>
      <c r="BK181" s="13"/>
      <c r="BL181" s="13"/>
      <c r="BM181" s="107"/>
      <c r="BN181" s="104">
        <v>87</v>
      </c>
      <c r="BO181" s="104">
        <v>88</v>
      </c>
      <c r="BP181" s="1551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</row>
    <row r="182" spans="1:81" s="54" customFormat="1" ht="13.5" customHeight="1">
      <c r="A182" s="1610"/>
      <c r="B182" s="1591"/>
      <c r="C182" s="1553"/>
      <c r="D182" s="181" t="s">
        <v>53</v>
      </c>
      <c r="E182" s="174"/>
      <c r="F182" s="334">
        <v>190970</v>
      </c>
      <c r="G182" s="335"/>
      <c r="H182" s="334">
        <v>186090</v>
      </c>
      <c r="I182" s="335"/>
      <c r="J182" s="318" t="s">
        <v>216</v>
      </c>
      <c r="K182" s="329">
        <v>1790</v>
      </c>
      <c r="L182" s="336"/>
      <c r="M182" s="337" t="s">
        <v>217</v>
      </c>
      <c r="N182" s="329">
        <v>1740</v>
      </c>
      <c r="O182" s="336"/>
      <c r="P182" s="337" t="s">
        <v>217</v>
      </c>
      <c r="Q182" s="331"/>
      <c r="R182" s="332"/>
      <c r="S182" s="338"/>
      <c r="T182" s="1612"/>
      <c r="U182" s="332"/>
      <c r="V182" s="332"/>
      <c r="W182" s="339"/>
      <c r="X182" s="339"/>
      <c r="Y182" s="131"/>
      <c r="Z182" s="366" t="s">
        <v>249</v>
      </c>
      <c r="AA182" s="1577"/>
      <c r="AB182" s="367" t="s">
        <v>249</v>
      </c>
      <c r="AC182" s="146"/>
      <c r="AD182" s="1613"/>
      <c r="AE182" s="178"/>
      <c r="AF182" s="1594"/>
      <c r="AG182" s="41"/>
      <c r="AH182" s="41"/>
      <c r="AI182" s="1531"/>
      <c r="AJ182" s="62"/>
      <c r="AK182" s="1596"/>
      <c r="AL182" s="1599" t="e">
        <v>#REF!</v>
      </c>
      <c r="AM182" s="1583" t="e">
        <v>#REF!</v>
      </c>
      <c r="AN182" s="1570"/>
      <c r="AO182" s="382" t="s">
        <v>227</v>
      </c>
      <c r="AP182" s="383">
        <v>2600</v>
      </c>
      <c r="AQ182" s="384">
        <v>2900</v>
      </c>
      <c r="AR182" s="1577"/>
      <c r="AS182" s="1586"/>
      <c r="AT182" s="1577"/>
      <c r="AU182" s="1589"/>
      <c r="AV182" s="380"/>
      <c r="AW182" s="381"/>
      <c r="AX182" s="1573"/>
      <c r="AY182" s="386"/>
      <c r="AZ182" s="1573"/>
      <c r="BA182" s="1576"/>
      <c r="BB182" s="1577"/>
      <c r="BC182" s="1580"/>
      <c r="BD182" s="1562"/>
      <c r="BE182" s="1555"/>
      <c r="BF182" s="1557"/>
      <c r="BG182" s="1557"/>
      <c r="BH182" s="1559"/>
      <c r="BI182" s="176"/>
      <c r="BJ182" s="1560"/>
      <c r="BK182" s="13"/>
      <c r="BL182" s="13"/>
      <c r="BM182" s="107"/>
      <c r="BN182" s="104">
        <v>87</v>
      </c>
      <c r="BO182" s="104">
        <v>88</v>
      </c>
      <c r="BP182" s="1551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</row>
    <row r="183" spans="1:81" s="54" customFormat="1" ht="13.5" customHeight="1">
      <c r="A183" s="1610"/>
      <c r="B183" s="1590" t="s">
        <v>250</v>
      </c>
      <c r="C183" s="1592" t="s">
        <v>214</v>
      </c>
      <c r="D183" s="173" t="s">
        <v>215</v>
      </c>
      <c r="E183" s="174"/>
      <c r="F183" s="316">
        <v>37060</v>
      </c>
      <c r="G183" s="317">
        <v>45040</v>
      </c>
      <c r="H183" s="316">
        <v>32590</v>
      </c>
      <c r="I183" s="317">
        <v>40570</v>
      </c>
      <c r="J183" s="318" t="s">
        <v>216</v>
      </c>
      <c r="K183" s="319">
        <v>350</v>
      </c>
      <c r="L183" s="320">
        <v>420</v>
      </c>
      <c r="M183" s="321" t="s">
        <v>217</v>
      </c>
      <c r="N183" s="319">
        <v>300</v>
      </c>
      <c r="O183" s="320">
        <v>370</v>
      </c>
      <c r="P183" s="321" t="s">
        <v>217</v>
      </c>
      <c r="Q183" s="318" t="s">
        <v>216</v>
      </c>
      <c r="R183" s="322">
        <v>7980</v>
      </c>
      <c r="S183" s="323">
        <v>70</v>
      </c>
      <c r="T183" s="1612"/>
      <c r="U183" s="361">
        <v>3190</v>
      </c>
      <c r="V183" s="340" t="s">
        <v>218</v>
      </c>
      <c r="W183" s="362">
        <v>30</v>
      </c>
      <c r="X183" s="345"/>
      <c r="Y183" s="131"/>
      <c r="Z183" s="366">
        <v>564700</v>
      </c>
      <c r="AA183" s="1577"/>
      <c r="AB183" s="367">
        <v>5640</v>
      </c>
      <c r="AC183" s="176"/>
      <c r="AD183" s="1613"/>
      <c r="AE183" s="179"/>
      <c r="AF183" s="1594"/>
      <c r="AG183" s="41"/>
      <c r="AH183" s="41"/>
      <c r="AI183" s="1531"/>
      <c r="AJ183" s="62"/>
      <c r="AK183" s="1596" t="s">
        <v>218</v>
      </c>
      <c r="AL183" s="1597">
        <v>3000</v>
      </c>
      <c r="AM183" s="1581">
        <v>3400</v>
      </c>
      <c r="AN183" s="1570" t="s">
        <v>216</v>
      </c>
      <c r="AO183" s="373" t="s">
        <v>220</v>
      </c>
      <c r="AP183" s="374">
        <v>5500</v>
      </c>
      <c r="AQ183" s="375">
        <v>6200</v>
      </c>
      <c r="AR183" s="1577" t="s">
        <v>216</v>
      </c>
      <c r="AS183" s="1584">
        <v>3990</v>
      </c>
      <c r="AT183" s="1577" t="s">
        <v>216</v>
      </c>
      <c r="AU183" s="1587">
        <v>30</v>
      </c>
      <c r="AV183" s="1570" t="s">
        <v>216</v>
      </c>
      <c r="AW183" s="1571">
        <v>4800</v>
      </c>
      <c r="AX183" s="1573"/>
      <c r="AY183" s="386"/>
      <c r="AZ183" s="1573" t="s">
        <v>221</v>
      </c>
      <c r="BA183" s="1574">
        <v>4500</v>
      </c>
      <c r="BB183" s="1577" t="s">
        <v>216</v>
      </c>
      <c r="BC183" s="1578">
        <v>40</v>
      </c>
      <c r="BD183" s="1562" t="s">
        <v>221</v>
      </c>
      <c r="BE183" s="1563" t="s">
        <v>588</v>
      </c>
      <c r="BF183" s="1565" t="s">
        <v>588</v>
      </c>
      <c r="BG183" s="1565" t="s">
        <v>588</v>
      </c>
      <c r="BH183" s="1567" t="s">
        <v>588</v>
      </c>
      <c r="BI183" s="176"/>
      <c r="BJ183" s="1569"/>
      <c r="BK183" s="13"/>
      <c r="BL183" s="13"/>
      <c r="BM183" s="107"/>
      <c r="BN183" s="104">
        <v>89</v>
      </c>
      <c r="BO183" s="104">
        <v>90</v>
      </c>
      <c r="BP183" s="1551">
        <v>11</v>
      </c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</row>
    <row r="184" spans="1:81" s="54" customFormat="1" ht="13.5" customHeight="1">
      <c r="A184" s="1610"/>
      <c r="B184" s="1591"/>
      <c r="C184" s="1593"/>
      <c r="D184" s="177" t="s">
        <v>222</v>
      </c>
      <c r="E184" s="174"/>
      <c r="F184" s="324">
        <v>45040</v>
      </c>
      <c r="G184" s="325">
        <v>109470</v>
      </c>
      <c r="H184" s="324">
        <v>40570</v>
      </c>
      <c r="I184" s="325">
        <v>105000</v>
      </c>
      <c r="J184" s="318" t="s">
        <v>216</v>
      </c>
      <c r="K184" s="326">
        <v>420</v>
      </c>
      <c r="L184" s="327">
        <v>970</v>
      </c>
      <c r="M184" s="328" t="s">
        <v>217</v>
      </c>
      <c r="N184" s="326">
        <v>370</v>
      </c>
      <c r="O184" s="327">
        <v>920</v>
      </c>
      <c r="P184" s="328" t="s">
        <v>217</v>
      </c>
      <c r="Q184" s="318" t="s">
        <v>216</v>
      </c>
      <c r="R184" s="329">
        <v>7980</v>
      </c>
      <c r="S184" s="330">
        <v>70</v>
      </c>
      <c r="T184" s="1612"/>
      <c r="U184" s="357"/>
      <c r="V184" s="357"/>
      <c r="W184" s="357"/>
      <c r="X184" s="346"/>
      <c r="Y184" s="131"/>
      <c r="Z184" s="369"/>
      <c r="AA184" s="1577"/>
      <c r="AB184" s="370"/>
      <c r="AC184" s="183"/>
      <c r="AD184" s="1613"/>
      <c r="AE184" s="182"/>
      <c r="AF184" s="1594"/>
      <c r="AG184" s="41"/>
      <c r="AH184" s="41"/>
      <c r="AI184" s="1531"/>
      <c r="AJ184" s="62"/>
      <c r="AK184" s="1596"/>
      <c r="AL184" s="1598" t="e">
        <v>#REF!</v>
      </c>
      <c r="AM184" s="1582" t="e">
        <v>#REF!</v>
      </c>
      <c r="AN184" s="1570"/>
      <c r="AO184" s="351" t="s">
        <v>223</v>
      </c>
      <c r="AP184" s="377">
        <v>3000</v>
      </c>
      <c r="AQ184" s="378">
        <v>3400</v>
      </c>
      <c r="AR184" s="1577"/>
      <c r="AS184" s="1585"/>
      <c r="AT184" s="1577"/>
      <c r="AU184" s="1588"/>
      <c r="AV184" s="1570"/>
      <c r="AW184" s="1572"/>
      <c r="AX184" s="1573"/>
      <c r="AY184" s="386"/>
      <c r="AZ184" s="1573"/>
      <c r="BA184" s="1575"/>
      <c r="BB184" s="1577"/>
      <c r="BC184" s="1579"/>
      <c r="BD184" s="1562"/>
      <c r="BE184" s="1564"/>
      <c r="BF184" s="1566"/>
      <c r="BG184" s="1566"/>
      <c r="BH184" s="1568"/>
      <c r="BI184" s="176"/>
      <c r="BJ184" s="1569"/>
      <c r="BK184" s="13"/>
      <c r="BL184" s="13"/>
      <c r="BM184" s="107"/>
      <c r="BN184" s="104">
        <v>89</v>
      </c>
      <c r="BO184" s="104">
        <v>90</v>
      </c>
      <c r="BP184" s="1551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</row>
    <row r="185" spans="1:81" s="54" customFormat="1" ht="13.5" customHeight="1">
      <c r="A185" s="1610"/>
      <c r="B185" s="1591"/>
      <c r="C185" s="1552" t="s">
        <v>224</v>
      </c>
      <c r="D185" s="177" t="s">
        <v>225</v>
      </c>
      <c r="E185" s="174"/>
      <c r="F185" s="324">
        <v>109470</v>
      </c>
      <c r="G185" s="325">
        <v>189290</v>
      </c>
      <c r="H185" s="324">
        <v>105000</v>
      </c>
      <c r="I185" s="325">
        <v>184820</v>
      </c>
      <c r="J185" s="318" t="s">
        <v>216</v>
      </c>
      <c r="K185" s="326">
        <v>970</v>
      </c>
      <c r="L185" s="327">
        <v>1770</v>
      </c>
      <c r="M185" s="328" t="s">
        <v>217</v>
      </c>
      <c r="N185" s="326">
        <v>920</v>
      </c>
      <c r="O185" s="327">
        <v>1720</v>
      </c>
      <c r="P185" s="328" t="s">
        <v>217</v>
      </c>
      <c r="Q185" s="331"/>
      <c r="R185" s="332"/>
      <c r="S185" s="333"/>
      <c r="T185" s="1612"/>
      <c r="U185" s="332"/>
      <c r="V185" s="332"/>
      <c r="W185" s="339"/>
      <c r="X185" s="339"/>
      <c r="Y185" s="131"/>
      <c r="Z185" s="366" t="s">
        <v>251</v>
      </c>
      <c r="AA185" s="1577"/>
      <c r="AB185" s="367" t="s">
        <v>251</v>
      </c>
      <c r="AC185" s="146"/>
      <c r="AD185" s="1613"/>
      <c r="AE185" s="178"/>
      <c r="AF185" s="1594"/>
      <c r="AG185" s="41"/>
      <c r="AH185" s="41"/>
      <c r="AI185" s="1531"/>
      <c r="AJ185" s="62"/>
      <c r="AK185" s="1596"/>
      <c r="AL185" s="1598" t="e">
        <v>#REF!</v>
      </c>
      <c r="AM185" s="1582" t="e">
        <v>#REF!</v>
      </c>
      <c r="AN185" s="1570"/>
      <c r="AO185" s="351" t="s">
        <v>226</v>
      </c>
      <c r="AP185" s="377">
        <v>2600</v>
      </c>
      <c r="AQ185" s="378">
        <v>2900</v>
      </c>
      <c r="AR185" s="1577"/>
      <c r="AS185" s="1585"/>
      <c r="AT185" s="1577"/>
      <c r="AU185" s="1588"/>
      <c r="AV185" s="380"/>
      <c r="AW185" s="381"/>
      <c r="AX185" s="1573"/>
      <c r="AY185" s="386"/>
      <c r="AZ185" s="1573"/>
      <c r="BA185" s="1575"/>
      <c r="BB185" s="1577"/>
      <c r="BC185" s="1579"/>
      <c r="BD185" s="1562"/>
      <c r="BE185" s="1554">
        <v>0.02</v>
      </c>
      <c r="BF185" s="1556">
        <v>0.03</v>
      </c>
      <c r="BG185" s="1556">
        <v>0.05</v>
      </c>
      <c r="BH185" s="1558">
        <v>0.06</v>
      </c>
      <c r="BI185" s="176"/>
      <c r="BJ185" s="1560"/>
      <c r="BK185" s="13"/>
      <c r="BL185" s="13"/>
      <c r="BM185" s="107"/>
      <c r="BN185" s="104">
        <v>89</v>
      </c>
      <c r="BO185" s="104">
        <v>90</v>
      </c>
      <c r="BP185" s="1551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</row>
    <row r="186" spans="1:81" s="54" customFormat="1" ht="13.5" customHeight="1">
      <c r="A186" s="1610"/>
      <c r="B186" s="1591"/>
      <c r="C186" s="1553"/>
      <c r="D186" s="181" t="s">
        <v>53</v>
      </c>
      <c r="E186" s="174"/>
      <c r="F186" s="334">
        <v>189290</v>
      </c>
      <c r="G186" s="335"/>
      <c r="H186" s="334">
        <v>184820</v>
      </c>
      <c r="I186" s="335"/>
      <c r="J186" s="318" t="s">
        <v>216</v>
      </c>
      <c r="K186" s="329">
        <v>1770</v>
      </c>
      <c r="L186" s="336"/>
      <c r="M186" s="337" t="s">
        <v>217</v>
      </c>
      <c r="N186" s="329">
        <v>1720</v>
      </c>
      <c r="O186" s="336"/>
      <c r="P186" s="337" t="s">
        <v>217</v>
      </c>
      <c r="Q186" s="331"/>
      <c r="R186" s="332"/>
      <c r="S186" s="338"/>
      <c r="T186" s="1612"/>
      <c r="U186" s="332"/>
      <c r="V186" s="332"/>
      <c r="W186" s="339"/>
      <c r="X186" s="339"/>
      <c r="Y186" s="131"/>
      <c r="Z186" s="366">
        <v>603800</v>
      </c>
      <c r="AA186" s="1577"/>
      <c r="AB186" s="367">
        <v>6030</v>
      </c>
      <c r="AC186" s="176"/>
      <c r="AD186" s="1613"/>
      <c r="AE186" s="179"/>
      <c r="AF186" s="1594"/>
      <c r="AG186" s="41"/>
      <c r="AH186" s="41"/>
      <c r="AI186" s="1531"/>
      <c r="AJ186" s="62"/>
      <c r="AK186" s="1596"/>
      <c r="AL186" s="1599" t="e">
        <v>#REF!</v>
      </c>
      <c r="AM186" s="1583" t="e">
        <v>#REF!</v>
      </c>
      <c r="AN186" s="1570"/>
      <c r="AO186" s="382" t="s">
        <v>227</v>
      </c>
      <c r="AP186" s="383">
        <v>2400</v>
      </c>
      <c r="AQ186" s="384">
        <v>2600</v>
      </c>
      <c r="AR186" s="1577"/>
      <c r="AS186" s="1586"/>
      <c r="AT186" s="1577"/>
      <c r="AU186" s="1589"/>
      <c r="AV186" s="380"/>
      <c r="AW186" s="381"/>
      <c r="AX186" s="1573"/>
      <c r="AY186" s="386"/>
      <c r="AZ186" s="1573"/>
      <c r="BA186" s="1576"/>
      <c r="BB186" s="1577"/>
      <c r="BC186" s="1580"/>
      <c r="BD186" s="1562"/>
      <c r="BE186" s="1555"/>
      <c r="BF186" s="1557"/>
      <c r="BG186" s="1557"/>
      <c r="BH186" s="1559"/>
      <c r="BI186" s="176"/>
      <c r="BJ186" s="1560"/>
      <c r="BK186" s="13"/>
      <c r="BL186" s="13"/>
      <c r="BM186" s="107"/>
      <c r="BN186" s="104">
        <v>89</v>
      </c>
      <c r="BO186" s="104">
        <v>90</v>
      </c>
      <c r="BP186" s="1551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</row>
    <row r="187" spans="1:81" s="54" customFormat="1" ht="13.5" customHeight="1">
      <c r="A187" s="1610"/>
      <c r="B187" s="1590" t="s">
        <v>252</v>
      </c>
      <c r="C187" s="1592" t="s">
        <v>214</v>
      </c>
      <c r="D187" s="173" t="s">
        <v>215</v>
      </c>
      <c r="E187" s="174"/>
      <c r="F187" s="316">
        <v>35640</v>
      </c>
      <c r="G187" s="317">
        <v>43620</v>
      </c>
      <c r="H187" s="316">
        <v>31510</v>
      </c>
      <c r="I187" s="317">
        <v>39490</v>
      </c>
      <c r="J187" s="318" t="s">
        <v>216</v>
      </c>
      <c r="K187" s="319">
        <v>330</v>
      </c>
      <c r="L187" s="320">
        <v>400</v>
      </c>
      <c r="M187" s="321" t="s">
        <v>217</v>
      </c>
      <c r="N187" s="319">
        <v>290</v>
      </c>
      <c r="O187" s="320">
        <v>360</v>
      </c>
      <c r="P187" s="321" t="s">
        <v>217</v>
      </c>
      <c r="Q187" s="318" t="s">
        <v>216</v>
      </c>
      <c r="R187" s="322">
        <v>7980</v>
      </c>
      <c r="S187" s="323">
        <v>70</v>
      </c>
      <c r="T187" s="1612"/>
      <c r="U187" s="361">
        <v>3190</v>
      </c>
      <c r="V187" s="340" t="s">
        <v>218</v>
      </c>
      <c r="W187" s="362">
        <v>30</v>
      </c>
      <c r="X187" s="345"/>
      <c r="Y187" s="131"/>
      <c r="Z187" s="369"/>
      <c r="AA187" s="1577"/>
      <c r="AB187" s="370"/>
      <c r="AC187" s="183"/>
      <c r="AD187" s="1613"/>
      <c r="AE187" s="182"/>
      <c r="AF187" s="1594"/>
      <c r="AG187" s="41"/>
      <c r="AH187" s="41"/>
      <c r="AI187" s="1531"/>
      <c r="AJ187" s="62"/>
      <c r="AK187" s="1596" t="s">
        <v>218</v>
      </c>
      <c r="AL187" s="1597">
        <v>2800</v>
      </c>
      <c r="AM187" s="1581">
        <v>3100</v>
      </c>
      <c r="AN187" s="1570" t="s">
        <v>216</v>
      </c>
      <c r="AO187" s="373" t="s">
        <v>220</v>
      </c>
      <c r="AP187" s="374">
        <v>5100</v>
      </c>
      <c r="AQ187" s="375">
        <v>5700</v>
      </c>
      <c r="AR187" s="1577" t="s">
        <v>216</v>
      </c>
      <c r="AS187" s="1584">
        <v>3680</v>
      </c>
      <c r="AT187" s="1577" t="s">
        <v>216</v>
      </c>
      <c r="AU187" s="1587">
        <v>30</v>
      </c>
      <c r="AV187" s="1570" t="s">
        <v>216</v>
      </c>
      <c r="AW187" s="1571">
        <v>4800</v>
      </c>
      <c r="AX187" s="1573"/>
      <c r="AY187" s="386"/>
      <c r="AZ187" s="1573" t="s">
        <v>221</v>
      </c>
      <c r="BA187" s="1574">
        <v>4150</v>
      </c>
      <c r="BB187" s="1577" t="s">
        <v>216</v>
      </c>
      <c r="BC187" s="1578">
        <v>40</v>
      </c>
      <c r="BD187" s="1562" t="s">
        <v>221</v>
      </c>
      <c r="BE187" s="1563" t="s">
        <v>588</v>
      </c>
      <c r="BF187" s="1565" t="s">
        <v>588</v>
      </c>
      <c r="BG187" s="1565" t="s">
        <v>588</v>
      </c>
      <c r="BH187" s="1567" t="s">
        <v>588</v>
      </c>
      <c r="BI187" s="176"/>
      <c r="BJ187" s="1569"/>
      <c r="BK187" s="13"/>
      <c r="BL187" s="13"/>
      <c r="BM187" s="107"/>
      <c r="BN187" s="104">
        <v>91</v>
      </c>
      <c r="BO187" s="104">
        <v>92</v>
      </c>
      <c r="BP187" s="1551">
        <v>12</v>
      </c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</row>
    <row r="188" spans="1:81" s="54" customFormat="1" ht="13.5" customHeight="1">
      <c r="A188" s="1610"/>
      <c r="B188" s="1591"/>
      <c r="C188" s="1593"/>
      <c r="D188" s="177" t="s">
        <v>222</v>
      </c>
      <c r="E188" s="174"/>
      <c r="F188" s="324">
        <v>43620</v>
      </c>
      <c r="G188" s="325">
        <v>108050</v>
      </c>
      <c r="H188" s="324">
        <v>39490</v>
      </c>
      <c r="I188" s="325">
        <v>103920</v>
      </c>
      <c r="J188" s="318" t="s">
        <v>216</v>
      </c>
      <c r="K188" s="326">
        <v>400</v>
      </c>
      <c r="L188" s="327">
        <v>960</v>
      </c>
      <c r="M188" s="328" t="s">
        <v>217</v>
      </c>
      <c r="N188" s="326">
        <v>360</v>
      </c>
      <c r="O188" s="327">
        <v>910</v>
      </c>
      <c r="P188" s="328" t="s">
        <v>217</v>
      </c>
      <c r="Q188" s="318" t="s">
        <v>216</v>
      </c>
      <c r="R188" s="329">
        <v>7980</v>
      </c>
      <c r="S188" s="330">
        <v>70</v>
      </c>
      <c r="T188" s="1612"/>
      <c r="U188" s="357"/>
      <c r="V188" s="357"/>
      <c r="W188" s="357"/>
      <c r="X188" s="346"/>
      <c r="Y188" s="131"/>
      <c r="Z188" s="366" t="s">
        <v>253</v>
      </c>
      <c r="AA188" s="1577"/>
      <c r="AB188" s="367" t="s">
        <v>253</v>
      </c>
      <c r="AC188" s="146"/>
      <c r="AD188" s="1613"/>
      <c r="AE188" s="178"/>
      <c r="AF188" s="1594"/>
      <c r="AG188" s="41"/>
      <c r="AH188" s="41"/>
      <c r="AI188" s="1531"/>
      <c r="AJ188" s="62"/>
      <c r="AK188" s="1596"/>
      <c r="AL188" s="1598" t="e">
        <v>#REF!</v>
      </c>
      <c r="AM188" s="1582" t="e">
        <v>#REF!</v>
      </c>
      <c r="AN188" s="1570"/>
      <c r="AO188" s="351" t="s">
        <v>223</v>
      </c>
      <c r="AP188" s="377">
        <v>2800</v>
      </c>
      <c r="AQ188" s="378">
        <v>3100</v>
      </c>
      <c r="AR188" s="1577"/>
      <c r="AS188" s="1585"/>
      <c r="AT188" s="1577"/>
      <c r="AU188" s="1588"/>
      <c r="AV188" s="1570"/>
      <c r="AW188" s="1572"/>
      <c r="AX188" s="1573"/>
      <c r="AY188" s="386"/>
      <c r="AZ188" s="1573"/>
      <c r="BA188" s="1575"/>
      <c r="BB188" s="1577"/>
      <c r="BC188" s="1579"/>
      <c r="BD188" s="1562"/>
      <c r="BE188" s="1564"/>
      <c r="BF188" s="1566"/>
      <c r="BG188" s="1566"/>
      <c r="BH188" s="1568"/>
      <c r="BI188" s="176"/>
      <c r="BJ188" s="1569"/>
      <c r="BK188" s="13"/>
      <c r="BL188" s="13"/>
      <c r="BM188" s="107"/>
      <c r="BN188" s="104">
        <v>91</v>
      </c>
      <c r="BO188" s="104">
        <v>92</v>
      </c>
      <c r="BP188" s="1551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</row>
    <row r="189" spans="1:81" s="54" customFormat="1" ht="13.5" customHeight="1">
      <c r="A189" s="1610"/>
      <c r="B189" s="1591"/>
      <c r="C189" s="1552" t="s">
        <v>224</v>
      </c>
      <c r="D189" s="177" t="s">
        <v>225</v>
      </c>
      <c r="E189" s="174"/>
      <c r="F189" s="324">
        <v>108050</v>
      </c>
      <c r="G189" s="325">
        <v>187870</v>
      </c>
      <c r="H189" s="324">
        <v>103920</v>
      </c>
      <c r="I189" s="325">
        <v>183740</v>
      </c>
      <c r="J189" s="318" t="s">
        <v>216</v>
      </c>
      <c r="K189" s="326">
        <v>960</v>
      </c>
      <c r="L189" s="327">
        <v>1760</v>
      </c>
      <c r="M189" s="328" t="s">
        <v>217</v>
      </c>
      <c r="N189" s="326">
        <v>910</v>
      </c>
      <c r="O189" s="327">
        <v>1710</v>
      </c>
      <c r="P189" s="328" t="s">
        <v>217</v>
      </c>
      <c r="Q189" s="331"/>
      <c r="R189" s="332"/>
      <c r="S189" s="333"/>
      <c r="T189" s="1612"/>
      <c r="U189" s="332"/>
      <c r="V189" s="332"/>
      <c r="W189" s="339"/>
      <c r="X189" s="339"/>
      <c r="Y189" s="131"/>
      <c r="Z189" s="366">
        <v>642800</v>
      </c>
      <c r="AA189" s="1577"/>
      <c r="AB189" s="367">
        <v>6420</v>
      </c>
      <c r="AC189" s="176"/>
      <c r="AD189" s="1613"/>
      <c r="AE189" s="179"/>
      <c r="AF189" s="1594"/>
      <c r="AG189" s="41"/>
      <c r="AH189" s="41"/>
      <c r="AI189" s="1531"/>
      <c r="AJ189" s="62"/>
      <c r="AK189" s="1596"/>
      <c r="AL189" s="1598" t="e">
        <v>#REF!</v>
      </c>
      <c r="AM189" s="1582" t="e">
        <v>#REF!</v>
      </c>
      <c r="AN189" s="1570"/>
      <c r="AO189" s="351" t="s">
        <v>226</v>
      </c>
      <c r="AP189" s="377">
        <v>2400</v>
      </c>
      <c r="AQ189" s="378">
        <v>2700</v>
      </c>
      <c r="AR189" s="1577"/>
      <c r="AS189" s="1585"/>
      <c r="AT189" s="1577"/>
      <c r="AU189" s="1588"/>
      <c r="AV189" s="380"/>
      <c r="AW189" s="381"/>
      <c r="AX189" s="1573"/>
      <c r="AY189" s="386"/>
      <c r="AZ189" s="1573"/>
      <c r="BA189" s="1575"/>
      <c r="BB189" s="1577"/>
      <c r="BC189" s="1579"/>
      <c r="BD189" s="1562"/>
      <c r="BE189" s="1554">
        <v>0.02</v>
      </c>
      <c r="BF189" s="1556">
        <v>0.03</v>
      </c>
      <c r="BG189" s="1556">
        <v>0.05</v>
      </c>
      <c r="BH189" s="1558">
        <v>0.06</v>
      </c>
      <c r="BI189" s="176"/>
      <c r="BJ189" s="1560"/>
      <c r="BK189" s="13"/>
      <c r="BL189" s="13"/>
      <c r="BM189" s="107"/>
      <c r="BN189" s="104">
        <v>91</v>
      </c>
      <c r="BO189" s="104">
        <v>92</v>
      </c>
      <c r="BP189" s="1551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</row>
    <row r="190" spans="1:81" s="54" customFormat="1" ht="13.5" customHeight="1">
      <c r="A190" s="1610"/>
      <c r="B190" s="1591"/>
      <c r="C190" s="1553"/>
      <c r="D190" s="181" t="s">
        <v>53</v>
      </c>
      <c r="E190" s="174"/>
      <c r="F190" s="334">
        <v>187870</v>
      </c>
      <c r="G190" s="335"/>
      <c r="H190" s="334">
        <v>183740</v>
      </c>
      <c r="I190" s="335"/>
      <c r="J190" s="318" t="s">
        <v>216</v>
      </c>
      <c r="K190" s="329">
        <v>1760</v>
      </c>
      <c r="L190" s="336"/>
      <c r="M190" s="337" t="s">
        <v>217</v>
      </c>
      <c r="N190" s="329">
        <v>1710</v>
      </c>
      <c r="O190" s="336"/>
      <c r="P190" s="337" t="s">
        <v>217</v>
      </c>
      <c r="Q190" s="331"/>
      <c r="R190" s="332"/>
      <c r="S190" s="338"/>
      <c r="T190" s="1612"/>
      <c r="U190" s="332"/>
      <c r="V190" s="332"/>
      <c r="W190" s="339"/>
      <c r="X190" s="339"/>
      <c r="Y190" s="131"/>
      <c r="Z190" s="369"/>
      <c r="AA190" s="1577"/>
      <c r="AB190" s="370"/>
      <c r="AC190" s="183"/>
      <c r="AD190" s="1613"/>
      <c r="AE190" s="182"/>
      <c r="AF190" s="1594"/>
      <c r="AG190" s="41"/>
      <c r="AH190" s="41"/>
      <c r="AI190" s="1531"/>
      <c r="AJ190" s="62"/>
      <c r="AK190" s="1596"/>
      <c r="AL190" s="1599" t="e">
        <v>#REF!</v>
      </c>
      <c r="AM190" s="1583" t="e">
        <v>#REF!</v>
      </c>
      <c r="AN190" s="1570"/>
      <c r="AO190" s="382" t="s">
        <v>227</v>
      </c>
      <c r="AP190" s="383">
        <v>2200</v>
      </c>
      <c r="AQ190" s="384">
        <v>2400</v>
      </c>
      <c r="AR190" s="1577"/>
      <c r="AS190" s="1586"/>
      <c r="AT190" s="1577"/>
      <c r="AU190" s="1589"/>
      <c r="AV190" s="380"/>
      <c r="AW190" s="381"/>
      <c r="AX190" s="1573"/>
      <c r="AY190" s="386"/>
      <c r="AZ190" s="1573"/>
      <c r="BA190" s="1576"/>
      <c r="BB190" s="1577"/>
      <c r="BC190" s="1580"/>
      <c r="BD190" s="1562"/>
      <c r="BE190" s="1555"/>
      <c r="BF190" s="1557"/>
      <c r="BG190" s="1557"/>
      <c r="BH190" s="1559"/>
      <c r="BI190" s="176"/>
      <c r="BJ190" s="1560"/>
      <c r="BK190" s="13"/>
      <c r="BL190" s="13"/>
      <c r="BM190" s="107"/>
      <c r="BN190" s="104">
        <v>91</v>
      </c>
      <c r="BO190" s="104">
        <v>92</v>
      </c>
      <c r="BP190" s="1551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</row>
    <row r="191" spans="1:81" s="54" customFormat="1" ht="13.5" customHeight="1">
      <c r="A191" s="1610"/>
      <c r="B191" s="1600" t="s">
        <v>254</v>
      </c>
      <c r="C191" s="1592" t="s">
        <v>214</v>
      </c>
      <c r="D191" s="173" t="s">
        <v>215</v>
      </c>
      <c r="E191" s="174"/>
      <c r="F191" s="316">
        <v>34450</v>
      </c>
      <c r="G191" s="317">
        <v>42430</v>
      </c>
      <c r="H191" s="316">
        <v>30620</v>
      </c>
      <c r="I191" s="317">
        <v>38600</v>
      </c>
      <c r="J191" s="318" t="s">
        <v>216</v>
      </c>
      <c r="K191" s="319">
        <v>320</v>
      </c>
      <c r="L191" s="320">
        <v>390</v>
      </c>
      <c r="M191" s="321" t="s">
        <v>217</v>
      </c>
      <c r="N191" s="319">
        <v>280</v>
      </c>
      <c r="O191" s="320">
        <v>350</v>
      </c>
      <c r="P191" s="321" t="s">
        <v>217</v>
      </c>
      <c r="Q191" s="318" t="s">
        <v>216</v>
      </c>
      <c r="R191" s="322">
        <v>7980</v>
      </c>
      <c r="S191" s="323">
        <v>70</v>
      </c>
      <c r="T191" s="1612"/>
      <c r="U191" s="361">
        <v>3190</v>
      </c>
      <c r="V191" s="340" t="s">
        <v>218</v>
      </c>
      <c r="W191" s="362">
        <v>30</v>
      </c>
      <c r="X191" s="345"/>
      <c r="Y191" s="131"/>
      <c r="Z191" s="366" t="s">
        <v>255</v>
      </c>
      <c r="AA191" s="1577"/>
      <c r="AB191" s="367" t="s">
        <v>255</v>
      </c>
      <c r="AC191" s="146"/>
      <c r="AD191" s="1613"/>
      <c r="AE191" s="178"/>
      <c r="AF191" s="1594"/>
      <c r="AG191" s="41"/>
      <c r="AH191" s="41"/>
      <c r="AI191" s="1531"/>
      <c r="AJ191" s="62"/>
      <c r="AK191" s="1596" t="s">
        <v>218</v>
      </c>
      <c r="AL191" s="1597">
        <v>3000</v>
      </c>
      <c r="AM191" s="1581">
        <v>3300</v>
      </c>
      <c r="AN191" s="1570" t="s">
        <v>216</v>
      </c>
      <c r="AO191" s="373" t="s">
        <v>220</v>
      </c>
      <c r="AP191" s="374">
        <v>5500</v>
      </c>
      <c r="AQ191" s="375">
        <v>6200</v>
      </c>
      <c r="AR191" s="1577" t="s">
        <v>216</v>
      </c>
      <c r="AS191" s="1584">
        <v>3420</v>
      </c>
      <c r="AT191" s="1577" t="s">
        <v>216</v>
      </c>
      <c r="AU191" s="1587">
        <v>30</v>
      </c>
      <c r="AV191" s="1570" t="s">
        <v>216</v>
      </c>
      <c r="AW191" s="1571">
        <v>4800</v>
      </c>
      <c r="AX191" s="1573"/>
      <c r="AY191" s="386"/>
      <c r="AZ191" s="1573" t="s">
        <v>221</v>
      </c>
      <c r="BA191" s="1574">
        <v>3860</v>
      </c>
      <c r="BB191" s="1577" t="s">
        <v>216</v>
      </c>
      <c r="BC191" s="1578">
        <v>30</v>
      </c>
      <c r="BD191" s="1562" t="s">
        <v>221</v>
      </c>
      <c r="BE191" s="1563" t="s">
        <v>588</v>
      </c>
      <c r="BF191" s="1565" t="s">
        <v>588</v>
      </c>
      <c r="BG191" s="1565" t="s">
        <v>588</v>
      </c>
      <c r="BH191" s="1567" t="s">
        <v>588</v>
      </c>
      <c r="BI191" s="176"/>
      <c r="BJ191" s="1569"/>
      <c r="BK191" s="13"/>
      <c r="BL191" s="13"/>
      <c r="BM191" s="107"/>
      <c r="BN191" s="104">
        <v>93</v>
      </c>
      <c r="BO191" s="104">
        <v>94</v>
      </c>
      <c r="BP191" s="1551">
        <v>13</v>
      </c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</row>
    <row r="192" spans="1:81" s="54" customFormat="1" ht="13.5" customHeight="1">
      <c r="A192" s="1610"/>
      <c r="B192" s="1591"/>
      <c r="C192" s="1593"/>
      <c r="D192" s="177" t="s">
        <v>222</v>
      </c>
      <c r="E192" s="174"/>
      <c r="F192" s="324">
        <v>42430</v>
      </c>
      <c r="G192" s="325">
        <v>106860</v>
      </c>
      <c r="H192" s="324">
        <v>38600</v>
      </c>
      <c r="I192" s="325">
        <v>103030</v>
      </c>
      <c r="J192" s="318" t="s">
        <v>216</v>
      </c>
      <c r="K192" s="326">
        <v>390</v>
      </c>
      <c r="L192" s="327">
        <v>940</v>
      </c>
      <c r="M192" s="328" t="s">
        <v>217</v>
      </c>
      <c r="N192" s="326">
        <v>350</v>
      </c>
      <c r="O192" s="327">
        <v>910</v>
      </c>
      <c r="P192" s="328" t="s">
        <v>217</v>
      </c>
      <c r="Q192" s="318" t="s">
        <v>216</v>
      </c>
      <c r="R192" s="329">
        <v>7980</v>
      </c>
      <c r="S192" s="330">
        <v>70</v>
      </c>
      <c r="T192" s="1612"/>
      <c r="U192" s="357"/>
      <c r="V192" s="357"/>
      <c r="W192" s="357"/>
      <c r="X192" s="346"/>
      <c r="Y192" s="131"/>
      <c r="Z192" s="366">
        <v>681900</v>
      </c>
      <c r="AA192" s="1577"/>
      <c r="AB192" s="367">
        <v>6810</v>
      </c>
      <c r="AC192" s="176"/>
      <c r="AD192" s="1613"/>
      <c r="AE192" s="179"/>
      <c r="AF192" s="1594"/>
      <c r="AG192" s="41"/>
      <c r="AH192" s="41"/>
      <c r="AI192" s="1531"/>
      <c r="AJ192" s="62"/>
      <c r="AK192" s="1596"/>
      <c r="AL192" s="1598" t="e">
        <v>#REF!</v>
      </c>
      <c r="AM192" s="1582" t="e">
        <v>#REF!</v>
      </c>
      <c r="AN192" s="1570"/>
      <c r="AO192" s="351" t="s">
        <v>223</v>
      </c>
      <c r="AP192" s="377">
        <v>3000</v>
      </c>
      <c r="AQ192" s="378">
        <v>3400</v>
      </c>
      <c r="AR192" s="1577"/>
      <c r="AS192" s="1585"/>
      <c r="AT192" s="1577"/>
      <c r="AU192" s="1588"/>
      <c r="AV192" s="1570"/>
      <c r="AW192" s="1572"/>
      <c r="AX192" s="1573"/>
      <c r="AY192" s="386"/>
      <c r="AZ192" s="1573"/>
      <c r="BA192" s="1575"/>
      <c r="BB192" s="1577"/>
      <c r="BC192" s="1579"/>
      <c r="BD192" s="1562"/>
      <c r="BE192" s="1564"/>
      <c r="BF192" s="1566"/>
      <c r="BG192" s="1566"/>
      <c r="BH192" s="1568"/>
      <c r="BI192" s="176"/>
      <c r="BJ192" s="1569"/>
      <c r="BK192" s="13"/>
      <c r="BL192" s="13"/>
      <c r="BM192" s="107"/>
      <c r="BN192" s="104">
        <v>93</v>
      </c>
      <c r="BO192" s="104">
        <v>94</v>
      </c>
      <c r="BP192" s="1551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</row>
    <row r="193" spans="1:81" s="54" customFormat="1" ht="13.5" customHeight="1">
      <c r="A193" s="1610"/>
      <c r="B193" s="1591"/>
      <c r="C193" s="1552" t="s">
        <v>224</v>
      </c>
      <c r="D193" s="177" t="s">
        <v>225</v>
      </c>
      <c r="E193" s="174"/>
      <c r="F193" s="324">
        <v>106860</v>
      </c>
      <c r="G193" s="325">
        <v>186680</v>
      </c>
      <c r="H193" s="324">
        <v>103030</v>
      </c>
      <c r="I193" s="325">
        <v>182850</v>
      </c>
      <c r="J193" s="318" t="s">
        <v>216</v>
      </c>
      <c r="K193" s="326">
        <v>940</v>
      </c>
      <c r="L193" s="327">
        <v>1740</v>
      </c>
      <c r="M193" s="328" t="s">
        <v>217</v>
      </c>
      <c r="N193" s="326">
        <v>910</v>
      </c>
      <c r="O193" s="327">
        <v>1710</v>
      </c>
      <c r="P193" s="328" t="s">
        <v>217</v>
      </c>
      <c r="Q193" s="331"/>
      <c r="R193" s="332"/>
      <c r="S193" s="333"/>
      <c r="T193" s="1612"/>
      <c r="U193" s="332"/>
      <c r="V193" s="332"/>
      <c r="W193" s="339"/>
      <c r="X193" s="339"/>
      <c r="Y193" s="131"/>
      <c r="Z193" s="369"/>
      <c r="AA193" s="1577"/>
      <c r="AB193" s="370"/>
      <c r="AC193" s="183"/>
      <c r="AD193" s="1613"/>
      <c r="AE193" s="182"/>
      <c r="AF193" s="1594"/>
      <c r="AG193" s="41"/>
      <c r="AH193" s="41"/>
      <c r="AI193" s="1531"/>
      <c r="AJ193" s="62"/>
      <c r="AK193" s="1596"/>
      <c r="AL193" s="1598" t="e">
        <v>#REF!</v>
      </c>
      <c r="AM193" s="1582" t="e">
        <v>#REF!</v>
      </c>
      <c r="AN193" s="1570"/>
      <c r="AO193" s="351" t="s">
        <v>226</v>
      </c>
      <c r="AP193" s="377">
        <v>2600</v>
      </c>
      <c r="AQ193" s="378">
        <v>2900</v>
      </c>
      <c r="AR193" s="1577"/>
      <c r="AS193" s="1585"/>
      <c r="AT193" s="1577"/>
      <c r="AU193" s="1588"/>
      <c r="AV193" s="380"/>
      <c r="AW193" s="381"/>
      <c r="AX193" s="1573"/>
      <c r="AY193" s="386"/>
      <c r="AZ193" s="1573"/>
      <c r="BA193" s="1575"/>
      <c r="BB193" s="1577"/>
      <c r="BC193" s="1579"/>
      <c r="BD193" s="1562"/>
      <c r="BE193" s="1554">
        <v>0.02</v>
      </c>
      <c r="BF193" s="1556">
        <v>0.03</v>
      </c>
      <c r="BG193" s="1556">
        <v>0.05</v>
      </c>
      <c r="BH193" s="1558">
        <v>0.06</v>
      </c>
      <c r="BI193" s="176"/>
      <c r="BJ193" s="1560"/>
      <c r="BK193" s="13"/>
      <c r="BL193" s="13"/>
      <c r="BM193" s="107"/>
      <c r="BN193" s="104">
        <v>93</v>
      </c>
      <c r="BO193" s="104">
        <v>94</v>
      </c>
      <c r="BP193" s="1551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</row>
    <row r="194" spans="1:81" s="54" customFormat="1" ht="13.5" customHeight="1">
      <c r="A194" s="1610"/>
      <c r="B194" s="1591"/>
      <c r="C194" s="1553"/>
      <c r="D194" s="181" t="s">
        <v>53</v>
      </c>
      <c r="E194" s="174"/>
      <c r="F194" s="334">
        <v>186680</v>
      </c>
      <c r="G194" s="335"/>
      <c r="H194" s="334">
        <v>182850</v>
      </c>
      <c r="I194" s="335"/>
      <c r="J194" s="318" t="s">
        <v>216</v>
      </c>
      <c r="K194" s="329">
        <v>1740</v>
      </c>
      <c r="L194" s="336"/>
      <c r="M194" s="337" t="s">
        <v>217</v>
      </c>
      <c r="N194" s="329">
        <v>1710</v>
      </c>
      <c r="O194" s="336"/>
      <c r="P194" s="337" t="s">
        <v>217</v>
      </c>
      <c r="Q194" s="331"/>
      <c r="R194" s="332"/>
      <c r="S194" s="338"/>
      <c r="T194" s="1612"/>
      <c r="U194" s="332"/>
      <c r="V194" s="332"/>
      <c r="W194" s="339"/>
      <c r="X194" s="339"/>
      <c r="Y194" s="131"/>
      <c r="Z194" s="366" t="s">
        <v>256</v>
      </c>
      <c r="AA194" s="1577"/>
      <c r="AB194" s="367" t="s">
        <v>256</v>
      </c>
      <c r="AC194" s="146"/>
      <c r="AD194" s="1613"/>
      <c r="AE194" s="178"/>
      <c r="AF194" s="1594"/>
      <c r="AG194" s="41"/>
      <c r="AH194" s="41"/>
      <c r="AI194" s="1531"/>
      <c r="AJ194" s="62"/>
      <c r="AK194" s="1596"/>
      <c r="AL194" s="1599" t="e">
        <v>#REF!</v>
      </c>
      <c r="AM194" s="1583" t="e">
        <v>#REF!</v>
      </c>
      <c r="AN194" s="1570"/>
      <c r="AO194" s="382" t="s">
        <v>227</v>
      </c>
      <c r="AP194" s="383">
        <v>2400</v>
      </c>
      <c r="AQ194" s="384">
        <v>2600</v>
      </c>
      <c r="AR194" s="1577"/>
      <c r="AS194" s="1586"/>
      <c r="AT194" s="1577"/>
      <c r="AU194" s="1589"/>
      <c r="AV194" s="380"/>
      <c r="AW194" s="381"/>
      <c r="AX194" s="1573"/>
      <c r="AY194" s="386"/>
      <c r="AZ194" s="1573"/>
      <c r="BA194" s="1576"/>
      <c r="BB194" s="1577"/>
      <c r="BC194" s="1580"/>
      <c r="BD194" s="1562"/>
      <c r="BE194" s="1555"/>
      <c r="BF194" s="1557"/>
      <c r="BG194" s="1557"/>
      <c r="BH194" s="1559"/>
      <c r="BI194" s="176"/>
      <c r="BJ194" s="1560"/>
      <c r="BK194" s="13"/>
      <c r="BL194" s="13"/>
      <c r="BM194" s="107"/>
      <c r="BN194" s="104">
        <v>93</v>
      </c>
      <c r="BO194" s="104">
        <v>94</v>
      </c>
      <c r="BP194" s="1551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</row>
    <row r="195" spans="1:81" s="54" customFormat="1" ht="13.5" customHeight="1">
      <c r="A195" s="1610"/>
      <c r="B195" s="1600" t="s">
        <v>257</v>
      </c>
      <c r="C195" s="1592" t="s">
        <v>214</v>
      </c>
      <c r="D195" s="173" t="s">
        <v>215</v>
      </c>
      <c r="E195" s="174"/>
      <c r="F195" s="316">
        <v>33400</v>
      </c>
      <c r="G195" s="317">
        <v>41380</v>
      </c>
      <c r="H195" s="316">
        <v>29830</v>
      </c>
      <c r="I195" s="317">
        <v>37810</v>
      </c>
      <c r="J195" s="318" t="s">
        <v>216</v>
      </c>
      <c r="K195" s="319">
        <v>310</v>
      </c>
      <c r="L195" s="320">
        <v>380</v>
      </c>
      <c r="M195" s="321" t="s">
        <v>217</v>
      </c>
      <c r="N195" s="319">
        <v>270</v>
      </c>
      <c r="O195" s="320">
        <v>340</v>
      </c>
      <c r="P195" s="321" t="s">
        <v>217</v>
      </c>
      <c r="Q195" s="318" t="s">
        <v>216</v>
      </c>
      <c r="R195" s="322">
        <v>7980</v>
      </c>
      <c r="S195" s="323">
        <v>70</v>
      </c>
      <c r="T195" s="1612"/>
      <c r="U195" s="361">
        <v>3190</v>
      </c>
      <c r="V195" s="340" t="s">
        <v>218</v>
      </c>
      <c r="W195" s="362">
        <v>30</v>
      </c>
      <c r="X195" s="345"/>
      <c r="Y195" s="131"/>
      <c r="Z195" s="366">
        <v>721000</v>
      </c>
      <c r="AA195" s="1577"/>
      <c r="AB195" s="367">
        <v>7210</v>
      </c>
      <c r="AC195" s="176"/>
      <c r="AD195" s="1613"/>
      <c r="AE195" s="179"/>
      <c r="AF195" s="1594"/>
      <c r="AG195" s="41"/>
      <c r="AH195" s="41"/>
      <c r="AI195" s="1531"/>
      <c r="AJ195" s="62"/>
      <c r="AK195" s="1596" t="s">
        <v>218</v>
      </c>
      <c r="AL195" s="1597">
        <v>2800</v>
      </c>
      <c r="AM195" s="1581">
        <v>3100</v>
      </c>
      <c r="AN195" s="1570" t="s">
        <v>216</v>
      </c>
      <c r="AO195" s="373" t="s">
        <v>220</v>
      </c>
      <c r="AP195" s="374">
        <v>5400</v>
      </c>
      <c r="AQ195" s="375">
        <v>6000</v>
      </c>
      <c r="AR195" s="1577" t="s">
        <v>216</v>
      </c>
      <c r="AS195" s="1584">
        <v>3190</v>
      </c>
      <c r="AT195" s="1577" t="s">
        <v>216</v>
      </c>
      <c r="AU195" s="1587">
        <v>30</v>
      </c>
      <c r="AV195" s="1570" t="s">
        <v>216</v>
      </c>
      <c r="AW195" s="1571">
        <v>4800</v>
      </c>
      <c r="AX195" s="1573"/>
      <c r="AY195" s="386"/>
      <c r="AZ195" s="1573" t="s">
        <v>221</v>
      </c>
      <c r="BA195" s="1574">
        <v>3600</v>
      </c>
      <c r="BB195" s="1577" t="s">
        <v>216</v>
      </c>
      <c r="BC195" s="1578">
        <v>30</v>
      </c>
      <c r="BD195" s="1562" t="s">
        <v>221</v>
      </c>
      <c r="BE195" s="1563" t="s">
        <v>588</v>
      </c>
      <c r="BF195" s="1565" t="s">
        <v>588</v>
      </c>
      <c r="BG195" s="1565" t="s">
        <v>588</v>
      </c>
      <c r="BH195" s="1567" t="s">
        <v>588</v>
      </c>
      <c r="BI195" s="176"/>
      <c r="BJ195" s="1569"/>
      <c r="BK195" s="13"/>
      <c r="BL195" s="13"/>
      <c r="BM195" s="107"/>
      <c r="BN195" s="104">
        <v>95</v>
      </c>
      <c r="BO195" s="104">
        <v>96</v>
      </c>
      <c r="BP195" s="1551">
        <v>14</v>
      </c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</row>
    <row r="196" spans="1:81" s="54" customFormat="1" ht="13.5" customHeight="1">
      <c r="A196" s="1610"/>
      <c r="B196" s="1591"/>
      <c r="C196" s="1593"/>
      <c r="D196" s="177" t="s">
        <v>222</v>
      </c>
      <c r="E196" s="174"/>
      <c r="F196" s="324">
        <v>41380</v>
      </c>
      <c r="G196" s="325">
        <v>105810</v>
      </c>
      <c r="H196" s="324">
        <v>37810</v>
      </c>
      <c r="I196" s="325">
        <v>102240</v>
      </c>
      <c r="J196" s="318" t="s">
        <v>216</v>
      </c>
      <c r="K196" s="326">
        <v>380</v>
      </c>
      <c r="L196" s="327">
        <v>930</v>
      </c>
      <c r="M196" s="328" t="s">
        <v>217</v>
      </c>
      <c r="N196" s="326">
        <v>340</v>
      </c>
      <c r="O196" s="327">
        <v>900</v>
      </c>
      <c r="P196" s="328" t="s">
        <v>217</v>
      </c>
      <c r="Q196" s="318" t="s">
        <v>216</v>
      </c>
      <c r="R196" s="329">
        <v>7980</v>
      </c>
      <c r="S196" s="330">
        <v>70</v>
      </c>
      <c r="T196" s="1612"/>
      <c r="U196" s="357"/>
      <c r="V196" s="357"/>
      <c r="W196" s="357"/>
      <c r="X196" s="346"/>
      <c r="Y196" s="131"/>
      <c r="Z196" s="369"/>
      <c r="AA196" s="1577"/>
      <c r="AB196" s="370"/>
      <c r="AC196" s="183"/>
      <c r="AD196" s="1613"/>
      <c r="AE196" s="182"/>
      <c r="AF196" s="1594"/>
      <c r="AG196" s="41"/>
      <c r="AH196" s="41"/>
      <c r="AI196" s="1531"/>
      <c r="AJ196" s="62"/>
      <c r="AK196" s="1596"/>
      <c r="AL196" s="1598" t="e">
        <v>#REF!</v>
      </c>
      <c r="AM196" s="1582" t="e">
        <v>#REF!</v>
      </c>
      <c r="AN196" s="1570"/>
      <c r="AO196" s="351" t="s">
        <v>223</v>
      </c>
      <c r="AP196" s="377">
        <v>2900</v>
      </c>
      <c r="AQ196" s="378">
        <v>3300</v>
      </c>
      <c r="AR196" s="1577"/>
      <c r="AS196" s="1585"/>
      <c r="AT196" s="1577"/>
      <c r="AU196" s="1588"/>
      <c r="AV196" s="1570"/>
      <c r="AW196" s="1572"/>
      <c r="AX196" s="1573"/>
      <c r="AY196" s="386"/>
      <c r="AZ196" s="1573"/>
      <c r="BA196" s="1575"/>
      <c r="BB196" s="1577"/>
      <c r="BC196" s="1579"/>
      <c r="BD196" s="1562"/>
      <c r="BE196" s="1564"/>
      <c r="BF196" s="1566"/>
      <c r="BG196" s="1566"/>
      <c r="BH196" s="1568"/>
      <c r="BI196" s="176"/>
      <c r="BJ196" s="1569"/>
      <c r="BK196" s="13"/>
      <c r="BL196" s="13"/>
      <c r="BM196" s="107"/>
      <c r="BN196" s="104">
        <v>95</v>
      </c>
      <c r="BO196" s="104">
        <v>96</v>
      </c>
      <c r="BP196" s="1551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</row>
    <row r="197" spans="1:81" s="54" customFormat="1" ht="13.5" customHeight="1">
      <c r="A197" s="1610"/>
      <c r="B197" s="1591"/>
      <c r="C197" s="1552" t="s">
        <v>224</v>
      </c>
      <c r="D197" s="177" t="s">
        <v>225</v>
      </c>
      <c r="E197" s="174"/>
      <c r="F197" s="324">
        <v>105810</v>
      </c>
      <c r="G197" s="325">
        <v>185630</v>
      </c>
      <c r="H197" s="324">
        <v>102240</v>
      </c>
      <c r="I197" s="325">
        <v>182060</v>
      </c>
      <c r="J197" s="318" t="s">
        <v>216</v>
      </c>
      <c r="K197" s="326">
        <v>930</v>
      </c>
      <c r="L197" s="327">
        <v>1730</v>
      </c>
      <c r="M197" s="328" t="s">
        <v>217</v>
      </c>
      <c r="N197" s="326">
        <v>900</v>
      </c>
      <c r="O197" s="327">
        <v>1700</v>
      </c>
      <c r="P197" s="328" t="s">
        <v>217</v>
      </c>
      <c r="Q197" s="331"/>
      <c r="R197" s="332"/>
      <c r="S197" s="333"/>
      <c r="T197" s="1612"/>
      <c r="U197" s="332"/>
      <c r="V197" s="332"/>
      <c r="W197" s="339"/>
      <c r="X197" s="339"/>
      <c r="Y197" s="131"/>
      <c r="Z197" s="366" t="s">
        <v>258</v>
      </c>
      <c r="AA197" s="1577"/>
      <c r="AB197" s="367" t="s">
        <v>258</v>
      </c>
      <c r="AC197" s="146"/>
      <c r="AD197" s="1613"/>
      <c r="AE197" s="178"/>
      <c r="AF197" s="1594"/>
      <c r="AG197" s="41"/>
      <c r="AH197" s="41"/>
      <c r="AI197" s="1531"/>
      <c r="AJ197" s="62"/>
      <c r="AK197" s="1596"/>
      <c r="AL197" s="1598" t="e">
        <v>#REF!</v>
      </c>
      <c r="AM197" s="1582" t="e">
        <v>#REF!</v>
      </c>
      <c r="AN197" s="1570"/>
      <c r="AO197" s="351" t="s">
        <v>226</v>
      </c>
      <c r="AP197" s="377">
        <v>2500</v>
      </c>
      <c r="AQ197" s="378">
        <v>2800</v>
      </c>
      <c r="AR197" s="1577"/>
      <c r="AS197" s="1585"/>
      <c r="AT197" s="1577"/>
      <c r="AU197" s="1588"/>
      <c r="AV197" s="380"/>
      <c r="AW197" s="381"/>
      <c r="AX197" s="1573"/>
      <c r="AY197" s="386"/>
      <c r="AZ197" s="1573"/>
      <c r="BA197" s="1575"/>
      <c r="BB197" s="1577"/>
      <c r="BC197" s="1579"/>
      <c r="BD197" s="1562"/>
      <c r="BE197" s="1554">
        <v>0.02</v>
      </c>
      <c r="BF197" s="1556">
        <v>0.03</v>
      </c>
      <c r="BG197" s="1556">
        <v>0.05</v>
      </c>
      <c r="BH197" s="1558">
        <v>0.06</v>
      </c>
      <c r="BI197" s="176"/>
      <c r="BJ197" s="1560"/>
      <c r="BK197" s="13"/>
      <c r="BL197" s="13"/>
      <c r="BM197" s="107"/>
      <c r="BN197" s="104">
        <v>95</v>
      </c>
      <c r="BO197" s="104">
        <v>96</v>
      </c>
      <c r="BP197" s="1551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</row>
    <row r="198" spans="1:81" s="54" customFormat="1" ht="13.5" customHeight="1">
      <c r="A198" s="1610"/>
      <c r="B198" s="1591"/>
      <c r="C198" s="1553"/>
      <c r="D198" s="181" t="s">
        <v>53</v>
      </c>
      <c r="E198" s="174"/>
      <c r="F198" s="334">
        <v>185630</v>
      </c>
      <c r="G198" s="335"/>
      <c r="H198" s="334">
        <v>182060</v>
      </c>
      <c r="I198" s="335"/>
      <c r="J198" s="318" t="s">
        <v>216</v>
      </c>
      <c r="K198" s="329">
        <v>1730</v>
      </c>
      <c r="L198" s="336"/>
      <c r="M198" s="337" t="s">
        <v>217</v>
      </c>
      <c r="N198" s="329">
        <v>1700</v>
      </c>
      <c r="O198" s="336"/>
      <c r="P198" s="337" t="s">
        <v>217</v>
      </c>
      <c r="Q198" s="331"/>
      <c r="R198" s="332"/>
      <c r="S198" s="338"/>
      <c r="T198" s="1612"/>
      <c r="U198" s="332"/>
      <c r="V198" s="332"/>
      <c r="W198" s="339"/>
      <c r="X198" s="339"/>
      <c r="Y198" s="131"/>
      <c r="Z198" s="366">
        <v>760100</v>
      </c>
      <c r="AA198" s="1577"/>
      <c r="AB198" s="367">
        <v>7600</v>
      </c>
      <c r="AC198" s="176"/>
      <c r="AD198" s="1613"/>
      <c r="AE198" s="179"/>
      <c r="AF198" s="1594"/>
      <c r="AG198" s="41"/>
      <c r="AH198" s="41"/>
      <c r="AI198" s="1531"/>
      <c r="AJ198" s="62"/>
      <c r="AK198" s="1596"/>
      <c r="AL198" s="1599" t="e">
        <v>#REF!</v>
      </c>
      <c r="AM198" s="1583" t="e">
        <v>#REF!</v>
      </c>
      <c r="AN198" s="1570"/>
      <c r="AO198" s="382" t="s">
        <v>227</v>
      </c>
      <c r="AP198" s="383">
        <v>2300</v>
      </c>
      <c r="AQ198" s="384">
        <v>2500</v>
      </c>
      <c r="AR198" s="1577"/>
      <c r="AS198" s="1586"/>
      <c r="AT198" s="1577"/>
      <c r="AU198" s="1589"/>
      <c r="AV198" s="380"/>
      <c r="AW198" s="381"/>
      <c r="AX198" s="1573"/>
      <c r="AY198" s="386"/>
      <c r="AZ198" s="1573"/>
      <c r="BA198" s="1576"/>
      <c r="BB198" s="1577"/>
      <c r="BC198" s="1580"/>
      <c r="BD198" s="1562"/>
      <c r="BE198" s="1555"/>
      <c r="BF198" s="1557"/>
      <c r="BG198" s="1557"/>
      <c r="BH198" s="1559"/>
      <c r="BI198" s="176"/>
      <c r="BJ198" s="1560"/>
      <c r="BK198" s="13"/>
      <c r="BL198" s="13"/>
      <c r="BM198" s="107"/>
      <c r="BN198" s="104">
        <v>95</v>
      </c>
      <c r="BO198" s="104">
        <v>96</v>
      </c>
      <c r="BP198" s="1551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</row>
    <row r="199" spans="1:81" s="54" customFormat="1" ht="13.5" customHeight="1">
      <c r="A199" s="1610"/>
      <c r="B199" s="1600" t="s">
        <v>259</v>
      </c>
      <c r="C199" s="1592" t="s">
        <v>214</v>
      </c>
      <c r="D199" s="173" t="s">
        <v>215</v>
      </c>
      <c r="E199" s="174"/>
      <c r="F199" s="316">
        <v>33380</v>
      </c>
      <c r="G199" s="317">
        <v>41360</v>
      </c>
      <c r="H199" s="316">
        <v>30030</v>
      </c>
      <c r="I199" s="317">
        <v>38010</v>
      </c>
      <c r="J199" s="318" t="s">
        <v>216</v>
      </c>
      <c r="K199" s="319">
        <v>310</v>
      </c>
      <c r="L199" s="320">
        <v>380</v>
      </c>
      <c r="M199" s="321" t="s">
        <v>217</v>
      </c>
      <c r="N199" s="319">
        <v>280</v>
      </c>
      <c r="O199" s="320">
        <v>350</v>
      </c>
      <c r="P199" s="321" t="s">
        <v>217</v>
      </c>
      <c r="Q199" s="318" t="s">
        <v>216</v>
      </c>
      <c r="R199" s="322">
        <v>7980</v>
      </c>
      <c r="S199" s="323">
        <v>70</v>
      </c>
      <c r="T199" s="1612"/>
      <c r="U199" s="361">
        <v>3190</v>
      </c>
      <c r="V199" s="340" t="s">
        <v>218</v>
      </c>
      <c r="W199" s="362">
        <v>30</v>
      </c>
      <c r="X199" s="345"/>
      <c r="Y199" s="131"/>
      <c r="Z199" s="369"/>
      <c r="AA199" s="1577"/>
      <c r="AB199" s="367"/>
      <c r="AC199" s="176"/>
      <c r="AD199" s="1613"/>
      <c r="AE199" s="179"/>
      <c r="AF199" s="1594"/>
      <c r="AG199" s="41"/>
      <c r="AH199" s="41"/>
      <c r="AI199" s="1531"/>
      <c r="AJ199" s="62"/>
      <c r="AK199" s="1596" t="s">
        <v>218</v>
      </c>
      <c r="AL199" s="1597">
        <v>2600</v>
      </c>
      <c r="AM199" s="1581">
        <v>2900</v>
      </c>
      <c r="AN199" s="1570" t="s">
        <v>216</v>
      </c>
      <c r="AO199" s="373" t="s">
        <v>220</v>
      </c>
      <c r="AP199" s="374">
        <v>4800</v>
      </c>
      <c r="AQ199" s="375">
        <v>5400</v>
      </c>
      <c r="AR199" s="1577" t="s">
        <v>216</v>
      </c>
      <c r="AS199" s="1584">
        <v>2990</v>
      </c>
      <c r="AT199" s="1577" t="s">
        <v>216</v>
      </c>
      <c r="AU199" s="1587">
        <v>20</v>
      </c>
      <c r="AV199" s="1570" t="s">
        <v>216</v>
      </c>
      <c r="AW199" s="1571">
        <v>4800</v>
      </c>
      <c r="AX199" s="1573"/>
      <c r="AY199" s="386"/>
      <c r="AZ199" s="1573" t="s">
        <v>221</v>
      </c>
      <c r="BA199" s="1574">
        <v>3370</v>
      </c>
      <c r="BB199" s="1577" t="s">
        <v>216</v>
      </c>
      <c r="BC199" s="1578">
        <v>30</v>
      </c>
      <c r="BD199" s="1562" t="s">
        <v>221</v>
      </c>
      <c r="BE199" s="1563" t="s">
        <v>588</v>
      </c>
      <c r="BF199" s="1565" t="s">
        <v>588</v>
      </c>
      <c r="BG199" s="1565" t="s">
        <v>588</v>
      </c>
      <c r="BH199" s="1567" t="s">
        <v>588</v>
      </c>
      <c r="BI199" s="176"/>
      <c r="BJ199" s="1569"/>
      <c r="BK199" s="13"/>
      <c r="BL199" s="13"/>
      <c r="BM199" s="107"/>
      <c r="BN199" s="104">
        <v>97</v>
      </c>
      <c r="BO199" s="104">
        <v>98</v>
      </c>
      <c r="BP199" s="1551">
        <v>15</v>
      </c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</row>
    <row r="200" spans="1:81" s="54" customFormat="1" ht="13.5" customHeight="1">
      <c r="A200" s="1610"/>
      <c r="B200" s="1591"/>
      <c r="C200" s="1593"/>
      <c r="D200" s="177" t="s">
        <v>222</v>
      </c>
      <c r="E200" s="174"/>
      <c r="F200" s="324">
        <v>41360</v>
      </c>
      <c r="G200" s="325">
        <v>105790</v>
      </c>
      <c r="H200" s="324">
        <v>38010</v>
      </c>
      <c r="I200" s="325">
        <v>102440</v>
      </c>
      <c r="J200" s="318" t="s">
        <v>216</v>
      </c>
      <c r="K200" s="326">
        <v>380</v>
      </c>
      <c r="L200" s="327">
        <v>930</v>
      </c>
      <c r="M200" s="328" t="s">
        <v>217</v>
      </c>
      <c r="N200" s="326">
        <v>350</v>
      </c>
      <c r="O200" s="327">
        <v>900</v>
      </c>
      <c r="P200" s="328" t="s">
        <v>217</v>
      </c>
      <c r="Q200" s="318" t="s">
        <v>216</v>
      </c>
      <c r="R200" s="329">
        <v>7980</v>
      </c>
      <c r="S200" s="330">
        <v>70</v>
      </c>
      <c r="T200" s="1612"/>
      <c r="U200" s="357"/>
      <c r="V200" s="357"/>
      <c r="W200" s="357"/>
      <c r="X200" s="346"/>
      <c r="Y200" s="131"/>
      <c r="Z200" s="369"/>
      <c r="AA200" s="1577"/>
      <c r="AB200" s="367"/>
      <c r="AC200" s="176"/>
      <c r="AD200" s="1613"/>
      <c r="AE200" s="179"/>
      <c r="AF200" s="1594"/>
      <c r="AG200" s="41"/>
      <c r="AH200" s="41"/>
      <c r="AI200" s="1531"/>
      <c r="AJ200" s="62"/>
      <c r="AK200" s="1596"/>
      <c r="AL200" s="1598" t="e">
        <v>#REF!</v>
      </c>
      <c r="AM200" s="1582" t="e">
        <v>#REF!</v>
      </c>
      <c r="AN200" s="1570"/>
      <c r="AO200" s="351" t="s">
        <v>223</v>
      </c>
      <c r="AP200" s="377">
        <v>2600</v>
      </c>
      <c r="AQ200" s="378">
        <v>2900</v>
      </c>
      <c r="AR200" s="1577"/>
      <c r="AS200" s="1585"/>
      <c r="AT200" s="1577"/>
      <c r="AU200" s="1588"/>
      <c r="AV200" s="1570"/>
      <c r="AW200" s="1572"/>
      <c r="AX200" s="1573"/>
      <c r="AY200" s="386"/>
      <c r="AZ200" s="1573"/>
      <c r="BA200" s="1575"/>
      <c r="BB200" s="1577"/>
      <c r="BC200" s="1579"/>
      <c r="BD200" s="1562"/>
      <c r="BE200" s="1564"/>
      <c r="BF200" s="1566"/>
      <c r="BG200" s="1566"/>
      <c r="BH200" s="1568"/>
      <c r="BI200" s="176"/>
      <c r="BJ200" s="1569"/>
      <c r="BK200" s="13"/>
      <c r="BL200" s="13"/>
      <c r="BM200" s="107"/>
      <c r="BN200" s="104">
        <v>97</v>
      </c>
      <c r="BO200" s="104">
        <v>98</v>
      </c>
      <c r="BP200" s="1551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</row>
    <row r="201" spans="1:81" s="54" customFormat="1" ht="13.5" customHeight="1">
      <c r="A201" s="1610"/>
      <c r="B201" s="1591"/>
      <c r="C201" s="1552" t="s">
        <v>224</v>
      </c>
      <c r="D201" s="177" t="s">
        <v>225</v>
      </c>
      <c r="E201" s="174"/>
      <c r="F201" s="324">
        <v>105790</v>
      </c>
      <c r="G201" s="325">
        <v>185610</v>
      </c>
      <c r="H201" s="324">
        <v>102440</v>
      </c>
      <c r="I201" s="325">
        <v>182260</v>
      </c>
      <c r="J201" s="318" t="s">
        <v>216</v>
      </c>
      <c r="K201" s="326">
        <v>930</v>
      </c>
      <c r="L201" s="327">
        <v>1730</v>
      </c>
      <c r="M201" s="328" t="s">
        <v>217</v>
      </c>
      <c r="N201" s="326">
        <v>900</v>
      </c>
      <c r="O201" s="327">
        <v>1700</v>
      </c>
      <c r="P201" s="328" t="s">
        <v>217</v>
      </c>
      <c r="Q201" s="331"/>
      <c r="R201" s="332"/>
      <c r="S201" s="333"/>
      <c r="T201" s="1612"/>
      <c r="U201" s="332"/>
      <c r="V201" s="332"/>
      <c r="W201" s="339"/>
      <c r="X201" s="339"/>
      <c r="Y201" s="131"/>
      <c r="Z201" s="369"/>
      <c r="AA201" s="1577"/>
      <c r="AB201" s="367"/>
      <c r="AC201" s="176"/>
      <c r="AD201" s="1613"/>
      <c r="AE201" s="179"/>
      <c r="AF201" s="1594"/>
      <c r="AG201" s="41"/>
      <c r="AH201" s="41"/>
      <c r="AI201" s="1531"/>
      <c r="AJ201" s="62"/>
      <c r="AK201" s="1596"/>
      <c r="AL201" s="1598" t="e">
        <v>#REF!</v>
      </c>
      <c r="AM201" s="1582" t="e">
        <v>#REF!</v>
      </c>
      <c r="AN201" s="1570"/>
      <c r="AO201" s="351" t="s">
        <v>226</v>
      </c>
      <c r="AP201" s="377">
        <v>2300</v>
      </c>
      <c r="AQ201" s="378">
        <v>2500</v>
      </c>
      <c r="AR201" s="1577"/>
      <c r="AS201" s="1585"/>
      <c r="AT201" s="1577"/>
      <c r="AU201" s="1588"/>
      <c r="AV201" s="380"/>
      <c r="AW201" s="381"/>
      <c r="AX201" s="1573"/>
      <c r="AY201" s="386"/>
      <c r="AZ201" s="1573"/>
      <c r="BA201" s="1575"/>
      <c r="BB201" s="1577"/>
      <c r="BC201" s="1579"/>
      <c r="BD201" s="1562"/>
      <c r="BE201" s="1554">
        <v>0.02</v>
      </c>
      <c r="BF201" s="1556">
        <v>0.03</v>
      </c>
      <c r="BG201" s="1556">
        <v>0.05</v>
      </c>
      <c r="BH201" s="1558">
        <v>0.06</v>
      </c>
      <c r="BI201" s="176"/>
      <c r="BJ201" s="1560"/>
      <c r="BK201" s="13"/>
      <c r="BL201" s="13"/>
      <c r="BM201" s="107"/>
      <c r="BN201" s="104">
        <v>97</v>
      </c>
      <c r="BO201" s="104">
        <v>98</v>
      </c>
      <c r="BP201" s="1551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</row>
    <row r="202" spans="1:81" s="54" customFormat="1" ht="13.5" customHeight="1">
      <c r="A202" s="1610"/>
      <c r="B202" s="1591"/>
      <c r="C202" s="1553"/>
      <c r="D202" s="181" t="s">
        <v>53</v>
      </c>
      <c r="E202" s="174"/>
      <c r="F202" s="334">
        <v>185610</v>
      </c>
      <c r="G202" s="335"/>
      <c r="H202" s="334">
        <v>182260</v>
      </c>
      <c r="I202" s="335"/>
      <c r="J202" s="318" t="s">
        <v>216</v>
      </c>
      <c r="K202" s="329">
        <v>1730</v>
      </c>
      <c r="L202" s="336"/>
      <c r="M202" s="337" t="s">
        <v>217</v>
      </c>
      <c r="N202" s="329">
        <v>1700</v>
      </c>
      <c r="O202" s="336"/>
      <c r="P202" s="337" t="s">
        <v>217</v>
      </c>
      <c r="Q202" s="331"/>
      <c r="R202" s="332"/>
      <c r="S202" s="338"/>
      <c r="T202" s="1612"/>
      <c r="U202" s="332"/>
      <c r="V202" s="332"/>
      <c r="W202" s="339"/>
      <c r="X202" s="339"/>
      <c r="Y202" s="131"/>
      <c r="Z202" s="369"/>
      <c r="AA202" s="1577"/>
      <c r="AB202" s="367"/>
      <c r="AC202" s="176"/>
      <c r="AD202" s="1613"/>
      <c r="AE202" s="179"/>
      <c r="AF202" s="1594"/>
      <c r="AG202" s="41"/>
      <c r="AH202" s="41"/>
      <c r="AI202" s="1531"/>
      <c r="AJ202" s="62"/>
      <c r="AK202" s="1596"/>
      <c r="AL202" s="1599" t="e">
        <v>#REF!</v>
      </c>
      <c r="AM202" s="1583" t="e">
        <v>#REF!</v>
      </c>
      <c r="AN202" s="1570"/>
      <c r="AO202" s="382" t="s">
        <v>227</v>
      </c>
      <c r="AP202" s="383">
        <v>2000</v>
      </c>
      <c r="AQ202" s="384">
        <v>2300</v>
      </c>
      <c r="AR202" s="1577"/>
      <c r="AS202" s="1586"/>
      <c r="AT202" s="1577"/>
      <c r="AU202" s="1589"/>
      <c r="AV202" s="380"/>
      <c r="AW202" s="381"/>
      <c r="AX202" s="1573"/>
      <c r="AY202" s="386"/>
      <c r="AZ202" s="1573"/>
      <c r="BA202" s="1576"/>
      <c r="BB202" s="1577"/>
      <c r="BC202" s="1580"/>
      <c r="BD202" s="1562"/>
      <c r="BE202" s="1555"/>
      <c r="BF202" s="1557"/>
      <c r="BG202" s="1557"/>
      <c r="BH202" s="1559"/>
      <c r="BI202" s="176"/>
      <c r="BJ202" s="1560"/>
      <c r="BK202" s="13"/>
      <c r="BL202" s="13"/>
      <c r="BM202" s="107"/>
      <c r="BN202" s="104">
        <v>97</v>
      </c>
      <c r="BO202" s="104">
        <v>98</v>
      </c>
      <c r="BP202" s="1551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</row>
    <row r="203" spans="1:81" s="54" customFormat="1" ht="13.5" customHeight="1">
      <c r="A203" s="1610"/>
      <c r="B203" s="1600" t="s">
        <v>260</v>
      </c>
      <c r="C203" s="1592" t="s">
        <v>214</v>
      </c>
      <c r="D203" s="173" t="s">
        <v>215</v>
      </c>
      <c r="E203" s="174"/>
      <c r="F203" s="316">
        <v>32540</v>
      </c>
      <c r="G203" s="317">
        <v>40520</v>
      </c>
      <c r="H203" s="316">
        <v>29390</v>
      </c>
      <c r="I203" s="317">
        <v>37370</v>
      </c>
      <c r="J203" s="318" t="s">
        <v>216</v>
      </c>
      <c r="K203" s="319">
        <v>300</v>
      </c>
      <c r="L203" s="320">
        <v>370</v>
      </c>
      <c r="M203" s="321" t="s">
        <v>217</v>
      </c>
      <c r="N203" s="319">
        <v>270</v>
      </c>
      <c r="O203" s="320">
        <v>340</v>
      </c>
      <c r="P203" s="321" t="s">
        <v>217</v>
      </c>
      <c r="Q203" s="318" t="s">
        <v>216</v>
      </c>
      <c r="R203" s="322">
        <v>7980</v>
      </c>
      <c r="S203" s="323">
        <v>70</v>
      </c>
      <c r="T203" s="1612"/>
      <c r="U203" s="361">
        <v>3190</v>
      </c>
      <c r="V203" s="340" t="s">
        <v>218</v>
      </c>
      <c r="W203" s="362">
        <v>30</v>
      </c>
      <c r="X203" s="345"/>
      <c r="Y203" s="131"/>
      <c r="Z203" s="369"/>
      <c r="AA203" s="1577"/>
      <c r="AB203" s="367"/>
      <c r="AC203" s="176"/>
      <c r="AD203" s="1613"/>
      <c r="AE203" s="179"/>
      <c r="AF203" s="1594"/>
      <c r="AG203" s="41"/>
      <c r="AH203" s="41"/>
      <c r="AI203" s="1531"/>
      <c r="AJ203" s="62"/>
      <c r="AK203" s="1596" t="s">
        <v>218</v>
      </c>
      <c r="AL203" s="1597">
        <v>2800</v>
      </c>
      <c r="AM203" s="1581">
        <v>3100</v>
      </c>
      <c r="AN203" s="1570" t="s">
        <v>216</v>
      </c>
      <c r="AO203" s="373" t="s">
        <v>220</v>
      </c>
      <c r="AP203" s="374">
        <v>5400</v>
      </c>
      <c r="AQ203" s="375">
        <v>6000</v>
      </c>
      <c r="AR203" s="1577" t="s">
        <v>216</v>
      </c>
      <c r="AS203" s="1584">
        <v>2810</v>
      </c>
      <c r="AT203" s="1577" t="s">
        <v>216</v>
      </c>
      <c r="AU203" s="1587">
        <v>20</v>
      </c>
      <c r="AV203" s="1570" t="s">
        <v>216</v>
      </c>
      <c r="AW203" s="1571">
        <v>4800</v>
      </c>
      <c r="AX203" s="1573"/>
      <c r="AY203" s="386"/>
      <c r="AZ203" s="1573" t="s">
        <v>221</v>
      </c>
      <c r="BA203" s="1574">
        <v>3180</v>
      </c>
      <c r="BB203" s="1577" t="s">
        <v>216</v>
      </c>
      <c r="BC203" s="1578">
        <v>30</v>
      </c>
      <c r="BD203" s="1562" t="s">
        <v>221</v>
      </c>
      <c r="BE203" s="1563" t="s">
        <v>588</v>
      </c>
      <c r="BF203" s="1565" t="s">
        <v>588</v>
      </c>
      <c r="BG203" s="1565" t="s">
        <v>588</v>
      </c>
      <c r="BH203" s="1567" t="s">
        <v>588</v>
      </c>
      <c r="BI203" s="176"/>
      <c r="BJ203" s="1569"/>
      <c r="BK203" s="13"/>
      <c r="BL203" s="13"/>
      <c r="BM203" s="107"/>
      <c r="BN203" s="104">
        <v>99</v>
      </c>
      <c r="BO203" s="104">
        <v>100</v>
      </c>
      <c r="BP203" s="1551">
        <v>16</v>
      </c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</row>
    <row r="204" spans="1:81" s="54" customFormat="1" ht="13.5" customHeight="1">
      <c r="A204" s="1610"/>
      <c r="B204" s="1591"/>
      <c r="C204" s="1593"/>
      <c r="D204" s="177" t="s">
        <v>222</v>
      </c>
      <c r="E204" s="174"/>
      <c r="F204" s="324">
        <v>40520</v>
      </c>
      <c r="G204" s="325">
        <v>104950</v>
      </c>
      <c r="H204" s="324">
        <v>37370</v>
      </c>
      <c r="I204" s="325">
        <v>101800</v>
      </c>
      <c r="J204" s="318" t="s">
        <v>216</v>
      </c>
      <c r="K204" s="326">
        <v>370</v>
      </c>
      <c r="L204" s="327">
        <v>920</v>
      </c>
      <c r="M204" s="328" t="s">
        <v>217</v>
      </c>
      <c r="N204" s="326">
        <v>340</v>
      </c>
      <c r="O204" s="327">
        <v>890</v>
      </c>
      <c r="P204" s="328" t="s">
        <v>217</v>
      </c>
      <c r="Q204" s="318" t="s">
        <v>216</v>
      </c>
      <c r="R204" s="329">
        <v>7980</v>
      </c>
      <c r="S204" s="330">
        <v>70</v>
      </c>
      <c r="T204" s="1612"/>
      <c r="U204" s="357"/>
      <c r="V204" s="357"/>
      <c r="W204" s="357"/>
      <c r="X204" s="346"/>
      <c r="Y204" s="131"/>
      <c r="Z204" s="369"/>
      <c r="AA204" s="1577"/>
      <c r="AB204" s="367"/>
      <c r="AC204" s="176"/>
      <c r="AD204" s="1613"/>
      <c r="AE204" s="179"/>
      <c r="AF204" s="1594"/>
      <c r="AG204" s="41"/>
      <c r="AH204" s="41"/>
      <c r="AI204" s="1531"/>
      <c r="AJ204" s="62"/>
      <c r="AK204" s="1596"/>
      <c r="AL204" s="1598" t="e">
        <v>#REF!</v>
      </c>
      <c r="AM204" s="1582" t="e">
        <v>#REF!</v>
      </c>
      <c r="AN204" s="1570"/>
      <c r="AO204" s="351" t="s">
        <v>223</v>
      </c>
      <c r="AP204" s="377">
        <v>2900</v>
      </c>
      <c r="AQ204" s="378">
        <v>3300</v>
      </c>
      <c r="AR204" s="1577"/>
      <c r="AS204" s="1585"/>
      <c r="AT204" s="1577"/>
      <c r="AU204" s="1588"/>
      <c r="AV204" s="1570"/>
      <c r="AW204" s="1572"/>
      <c r="AX204" s="1573"/>
      <c r="AY204" s="386"/>
      <c r="AZ204" s="1573"/>
      <c r="BA204" s="1575"/>
      <c r="BB204" s="1577"/>
      <c r="BC204" s="1579"/>
      <c r="BD204" s="1562"/>
      <c r="BE204" s="1564"/>
      <c r="BF204" s="1566"/>
      <c r="BG204" s="1566"/>
      <c r="BH204" s="1568"/>
      <c r="BI204" s="176"/>
      <c r="BJ204" s="1569"/>
      <c r="BK204" s="13"/>
      <c r="BL204" s="13"/>
      <c r="BM204" s="107"/>
      <c r="BN204" s="104">
        <v>99</v>
      </c>
      <c r="BO204" s="104">
        <v>100</v>
      </c>
      <c r="BP204" s="1551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</row>
    <row r="205" spans="1:81" s="54" customFormat="1" ht="13.5" customHeight="1">
      <c r="A205" s="1610"/>
      <c r="B205" s="1591"/>
      <c r="C205" s="1552" t="s">
        <v>224</v>
      </c>
      <c r="D205" s="177" t="s">
        <v>225</v>
      </c>
      <c r="E205" s="174"/>
      <c r="F205" s="324">
        <v>104950</v>
      </c>
      <c r="G205" s="325">
        <v>184770</v>
      </c>
      <c r="H205" s="324">
        <v>101800</v>
      </c>
      <c r="I205" s="325">
        <v>181620</v>
      </c>
      <c r="J205" s="318" t="s">
        <v>216</v>
      </c>
      <c r="K205" s="326">
        <v>920</v>
      </c>
      <c r="L205" s="327">
        <v>1720</v>
      </c>
      <c r="M205" s="328" t="s">
        <v>217</v>
      </c>
      <c r="N205" s="326">
        <v>890</v>
      </c>
      <c r="O205" s="327">
        <v>1690</v>
      </c>
      <c r="P205" s="328" t="s">
        <v>217</v>
      </c>
      <c r="Q205" s="331"/>
      <c r="R205" s="332"/>
      <c r="S205" s="333"/>
      <c r="T205" s="1612"/>
      <c r="U205" s="332"/>
      <c r="V205" s="332"/>
      <c r="W205" s="339"/>
      <c r="X205" s="339"/>
      <c r="Y205" s="131"/>
      <c r="Z205" s="366"/>
      <c r="AA205" s="1577"/>
      <c r="AB205" s="367"/>
      <c r="AC205" s="176"/>
      <c r="AD205" s="1613"/>
      <c r="AE205" s="179"/>
      <c r="AF205" s="1594"/>
      <c r="AG205" s="41"/>
      <c r="AH205" s="41"/>
      <c r="AI205" s="1531"/>
      <c r="AJ205" s="62"/>
      <c r="AK205" s="1596"/>
      <c r="AL205" s="1598" t="e">
        <v>#REF!</v>
      </c>
      <c r="AM205" s="1582" t="e">
        <v>#REF!</v>
      </c>
      <c r="AN205" s="1570"/>
      <c r="AO205" s="351" t="s">
        <v>226</v>
      </c>
      <c r="AP205" s="377">
        <v>2500</v>
      </c>
      <c r="AQ205" s="378">
        <v>2800</v>
      </c>
      <c r="AR205" s="1577"/>
      <c r="AS205" s="1585"/>
      <c r="AT205" s="1577"/>
      <c r="AU205" s="1588"/>
      <c r="AV205" s="380"/>
      <c r="AW205" s="381"/>
      <c r="AX205" s="1573"/>
      <c r="AY205" s="386"/>
      <c r="AZ205" s="1573"/>
      <c r="BA205" s="1575"/>
      <c r="BB205" s="1577"/>
      <c r="BC205" s="1579"/>
      <c r="BD205" s="1562"/>
      <c r="BE205" s="1554">
        <v>0.02</v>
      </c>
      <c r="BF205" s="1556">
        <v>0.03</v>
      </c>
      <c r="BG205" s="1556">
        <v>0.05</v>
      </c>
      <c r="BH205" s="1558">
        <v>0.06</v>
      </c>
      <c r="BI205" s="176"/>
      <c r="BJ205" s="1560"/>
      <c r="BK205" s="13"/>
      <c r="BL205" s="13"/>
      <c r="BM205" s="107"/>
      <c r="BN205" s="104">
        <v>99</v>
      </c>
      <c r="BO205" s="104">
        <v>100</v>
      </c>
      <c r="BP205" s="1551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</row>
    <row r="206" spans="1:81" s="54" customFormat="1" ht="13.5" customHeight="1">
      <c r="A206" s="1610"/>
      <c r="B206" s="1591"/>
      <c r="C206" s="1553"/>
      <c r="D206" s="181" t="s">
        <v>53</v>
      </c>
      <c r="E206" s="174"/>
      <c r="F206" s="334">
        <v>184770</v>
      </c>
      <c r="G206" s="335"/>
      <c r="H206" s="334">
        <v>181620</v>
      </c>
      <c r="I206" s="335"/>
      <c r="J206" s="318" t="s">
        <v>216</v>
      </c>
      <c r="K206" s="329">
        <v>1720</v>
      </c>
      <c r="L206" s="336"/>
      <c r="M206" s="337" t="s">
        <v>217</v>
      </c>
      <c r="N206" s="329">
        <v>1690</v>
      </c>
      <c r="O206" s="336"/>
      <c r="P206" s="337" t="s">
        <v>217</v>
      </c>
      <c r="Q206" s="331"/>
      <c r="R206" s="332"/>
      <c r="S206" s="338"/>
      <c r="T206" s="1612"/>
      <c r="U206" s="332"/>
      <c r="V206" s="332"/>
      <c r="W206" s="339"/>
      <c r="X206" s="339"/>
      <c r="Y206" s="131"/>
      <c r="Z206" s="366"/>
      <c r="AA206" s="1577"/>
      <c r="AB206" s="367"/>
      <c r="AC206" s="176"/>
      <c r="AD206" s="1613"/>
      <c r="AE206" s="179"/>
      <c r="AF206" s="1594"/>
      <c r="AG206" s="41"/>
      <c r="AH206" s="41"/>
      <c r="AI206" s="1531"/>
      <c r="AJ206" s="62"/>
      <c r="AK206" s="1596"/>
      <c r="AL206" s="1599" t="e">
        <v>#REF!</v>
      </c>
      <c r="AM206" s="1583" t="e">
        <v>#REF!</v>
      </c>
      <c r="AN206" s="1570"/>
      <c r="AO206" s="382" t="s">
        <v>227</v>
      </c>
      <c r="AP206" s="383">
        <v>2300</v>
      </c>
      <c r="AQ206" s="384">
        <v>2500</v>
      </c>
      <c r="AR206" s="1577"/>
      <c r="AS206" s="1586"/>
      <c r="AT206" s="1577"/>
      <c r="AU206" s="1589"/>
      <c r="AV206" s="380"/>
      <c r="AW206" s="381"/>
      <c r="AX206" s="1573"/>
      <c r="AY206" s="386"/>
      <c r="AZ206" s="1573"/>
      <c r="BA206" s="1576"/>
      <c r="BB206" s="1577"/>
      <c r="BC206" s="1580"/>
      <c r="BD206" s="1562"/>
      <c r="BE206" s="1555"/>
      <c r="BF206" s="1557"/>
      <c r="BG206" s="1557"/>
      <c r="BH206" s="1559"/>
      <c r="BI206" s="176"/>
      <c r="BJ206" s="1560"/>
      <c r="BK206" s="13"/>
      <c r="BL206" s="13"/>
      <c r="BM206" s="107"/>
      <c r="BN206" s="104">
        <v>99</v>
      </c>
      <c r="BO206" s="104">
        <v>100</v>
      </c>
      <c r="BP206" s="1551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</row>
    <row r="207" spans="1:81" s="54" customFormat="1" ht="13.5" customHeight="1">
      <c r="A207" s="1610"/>
      <c r="B207" s="1590" t="s">
        <v>261</v>
      </c>
      <c r="C207" s="1592" t="s">
        <v>214</v>
      </c>
      <c r="D207" s="173" t="s">
        <v>215</v>
      </c>
      <c r="E207" s="174"/>
      <c r="F207" s="316">
        <v>31770</v>
      </c>
      <c r="G207" s="317">
        <v>39750</v>
      </c>
      <c r="H207" s="316">
        <v>28790</v>
      </c>
      <c r="I207" s="317">
        <v>36770</v>
      </c>
      <c r="J207" s="318" t="s">
        <v>216</v>
      </c>
      <c r="K207" s="319">
        <v>290</v>
      </c>
      <c r="L207" s="320">
        <v>360</v>
      </c>
      <c r="M207" s="321" t="s">
        <v>217</v>
      </c>
      <c r="N207" s="319">
        <v>260</v>
      </c>
      <c r="O207" s="320">
        <v>330</v>
      </c>
      <c r="P207" s="321" t="s">
        <v>217</v>
      </c>
      <c r="Q207" s="318" t="s">
        <v>216</v>
      </c>
      <c r="R207" s="322">
        <v>7980</v>
      </c>
      <c r="S207" s="323">
        <v>70</v>
      </c>
      <c r="T207" s="1612"/>
      <c r="U207" s="361">
        <v>3190</v>
      </c>
      <c r="V207" s="340" t="s">
        <v>218</v>
      </c>
      <c r="W207" s="362">
        <v>30</v>
      </c>
      <c r="X207" s="345"/>
      <c r="Y207" s="131"/>
      <c r="Z207" s="366"/>
      <c r="AA207" s="1577"/>
      <c r="AB207" s="367"/>
      <c r="AC207" s="176"/>
      <c r="AD207" s="1613"/>
      <c r="AE207" s="179"/>
      <c r="AF207" s="1594"/>
      <c r="AG207" s="41"/>
      <c r="AH207" s="41"/>
      <c r="AI207" s="1531"/>
      <c r="AJ207" s="62"/>
      <c r="AK207" s="1596" t="s">
        <v>218</v>
      </c>
      <c r="AL207" s="1597">
        <v>2700</v>
      </c>
      <c r="AM207" s="1581">
        <v>2900</v>
      </c>
      <c r="AN207" s="1570" t="s">
        <v>216</v>
      </c>
      <c r="AO207" s="373" t="s">
        <v>220</v>
      </c>
      <c r="AP207" s="374">
        <v>4800</v>
      </c>
      <c r="AQ207" s="375">
        <v>5400</v>
      </c>
      <c r="AR207" s="1577" t="s">
        <v>216</v>
      </c>
      <c r="AS207" s="1584">
        <v>2660</v>
      </c>
      <c r="AT207" s="1577" t="s">
        <v>216</v>
      </c>
      <c r="AU207" s="1587">
        <v>20</v>
      </c>
      <c r="AV207" s="1570" t="s">
        <v>216</v>
      </c>
      <c r="AW207" s="1571">
        <v>4800</v>
      </c>
      <c r="AX207" s="1573"/>
      <c r="AY207" s="386"/>
      <c r="AZ207" s="1573" t="s">
        <v>221</v>
      </c>
      <c r="BA207" s="1574">
        <v>3000</v>
      </c>
      <c r="BB207" s="1577" t="s">
        <v>216</v>
      </c>
      <c r="BC207" s="1578">
        <v>30</v>
      </c>
      <c r="BD207" s="1562" t="s">
        <v>221</v>
      </c>
      <c r="BE207" s="1563" t="s">
        <v>588</v>
      </c>
      <c r="BF207" s="1565" t="s">
        <v>588</v>
      </c>
      <c r="BG207" s="1565" t="s">
        <v>588</v>
      </c>
      <c r="BH207" s="1567" t="s">
        <v>588</v>
      </c>
      <c r="BI207" s="176"/>
      <c r="BJ207" s="1569"/>
      <c r="BK207" s="13"/>
      <c r="BL207" s="13"/>
      <c r="BM207" s="107"/>
      <c r="BN207" s="104">
        <v>101</v>
      </c>
      <c r="BO207" s="104">
        <v>102</v>
      </c>
      <c r="BP207" s="1551">
        <v>17</v>
      </c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</row>
    <row r="208" spans="1:81" s="54" customFormat="1" ht="13.5" customHeight="1">
      <c r="A208" s="1610"/>
      <c r="B208" s="1591"/>
      <c r="C208" s="1593"/>
      <c r="D208" s="177" t="s">
        <v>222</v>
      </c>
      <c r="E208" s="174"/>
      <c r="F208" s="324">
        <v>39750</v>
      </c>
      <c r="G208" s="325">
        <v>104180</v>
      </c>
      <c r="H208" s="324">
        <v>36770</v>
      </c>
      <c r="I208" s="325">
        <v>101200</v>
      </c>
      <c r="J208" s="318" t="s">
        <v>216</v>
      </c>
      <c r="K208" s="326">
        <v>360</v>
      </c>
      <c r="L208" s="327">
        <v>920</v>
      </c>
      <c r="M208" s="328" t="s">
        <v>217</v>
      </c>
      <c r="N208" s="326">
        <v>330</v>
      </c>
      <c r="O208" s="327">
        <v>890</v>
      </c>
      <c r="P208" s="328" t="s">
        <v>217</v>
      </c>
      <c r="Q208" s="318" t="s">
        <v>216</v>
      </c>
      <c r="R208" s="329">
        <v>7980</v>
      </c>
      <c r="S208" s="330">
        <v>70</v>
      </c>
      <c r="T208" s="1612"/>
      <c r="U208" s="357"/>
      <c r="V208" s="357"/>
      <c r="W208" s="357"/>
      <c r="X208" s="346"/>
      <c r="Y208" s="131"/>
      <c r="Z208" s="366"/>
      <c r="AA208" s="1577"/>
      <c r="AB208" s="367"/>
      <c r="AC208" s="176"/>
      <c r="AD208" s="1613"/>
      <c r="AE208" s="179"/>
      <c r="AF208" s="1594"/>
      <c r="AG208" s="41"/>
      <c r="AH208" s="41"/>
      <c r="AI208" s="1531"/>
      <c r="AJ208" s="62"/>
      <c r="AK208" s="1596"/>
      <c r="AL208" s="1598" t="e">
        <v>#REF!</v>
      </c>
      <c r="AM208" s="1582" t="e">
        <v>#REF!</v>
      </c>
      <c r="AN208" s="1570"/>
      <c r="AO208" s="351" t="s">
        <v>223</v>
      </c>
      <c r="AP208" s="377">
        <v>2600</v>
      </c>
      <c r="AQ208" s="378">
        <v>2900</v>
      </c>
      <c r="AR208" s="1577"/>
      <c r="AS208" s="1585"/>
      <c r="AT208" s="1577"/>
      <c r="AU208" s="1588"/>
      <c r="AV208" s="1570"/>
      <c r="AW208" s="1572"/>
      <c r="AX208" s="1573"/>
      <c r="AY208" s="386"/>
      <c r="AZ208" s="1573"/>
      <c r="BA208" s="1575"/>
      <c r="BB208" s="1577"/>
      <c r="BC208" s="1579"/>
      <c r="BD208" s="1562"/>
      <c r="BE208" s="1564"/>
      <c r="BF208" s="1566"/>
      <c r="BG208" s="1566"/>
      <c r="BH208" s="1568"/>
      <c r="BI208" s="176"/>
      <c r="BJ208" s="1569"/>
      <c r="BK208" s="13"/>
      <c r="BL208" s="13"/>
      <c r="BM208" s="107"/>
      <c r="BN208" s="104">
        <v>101</v>
      </c>
      <c r="BO208" s="104">
        <v>102</v>
      </c>
      <c r="BP208" s="1551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</row>
    <row r="209" spans="1:81" s="54" customFormat="1" ht="13.5" customHeight="1">
      <c r="A209" s="1610"/>
      <c r="B209" s="1591"/>
      <c r="C209" s="1552" t="s">
        <v>224</v>
      </c>
      <c r="D209" s="177" t="s">
        <v>225</v>
      </c>
      <c r="E209" s="174"/>
      <c r="F209" s="324">
        <v>104180</v>
      </c>
      <c r="G209" s="325">
        <v>184000</v>
      </c>
      <c r="H209" s="324">
        <v>101200</v>
      </c>
      <c r="I209" s="325">
        <v>181020</v>
      </c>
      <c r="J209" s="318" t="s">
        <v>216</v>
      </c>
      <c r="K209" s="326">
        <v>920</v>
      </c>
      <c r="L209" s="327">
        <v>1720</v>
      </c>
      <c r="M209" s="328" t="s">
        <v>217</v>
      </c>
      <c r="N209" s="326">
        <v>890</v>
      </c>
      <c r="O209" s="327">
        <v>1690</v>
      </c>
      <c r="P209" s="328" t="s">
        <v>217</v>
      </c>
      <c r="Q209" s="331"/>
      <c r="R209" s="332"/>
      <c r="S209" s="333"/>
      <c r="T209" s="1612"/>
      <c r="U209" s="332"/>
      <c r="V209" s="332"/>
      <c r="W209" s="339"/>
      <c r="X209" s="339"/>
      <c r="Y209" s="131"/>
      <c r="Z209" s="366"/>
      <c r="AA209" s="1577"/>
      <c r="AB209" s="367"/>
      <c r="AC209" s="176"/>
      <c r="AD209" s="1613"/>
      <c r="AE209" s="179"/>
      <c r="AF209" s="1594"/>
      <c r="AG209" s="41"/>
      <c r="AH209" s="41"/>
      <c r="AI209" s="1531"/>
      <c r="AJ209" s="62"/>
      <c r="AK209" s="1596"/>
      <c r="AL209" s="1598" t="e">
        <v>#REF!</v>
      </c>
      <c r="AM209" s="1582" t="e">
        <v>#REF!</v>
      </c>
      <c r="AN209" s="1570"/>
      <c r="AO209" s="351" t="s">
        <v>226</v>
      </c>
      <c r="AP209" s="377">
        <v>2300</v>
      </c>
      <c r="AQ209" s="378">
        <v>2500</v>
      </c>
      <c r="AR209" s="1577"/>
      <c r="AS209" s="1585"/>
      <c r="AT209" s="1577"/>
      <c r="AU209" s="1588"/>
      <c r="AV209" s="380"/>
      <c r="AW209" s="381"/>
      <c r="AX209" s="1573"/>
      <c r="AY209" s="386"/>
      <c r="AZ209" s="1573"/>
      <c r="BA209" s="1575"/>
      <c r="BB209" s="1577"/>
      <c r="BC209" s="1579"/>
      <c r="BD209" s="1562"/>
      <c r="BE209" s="1554">
        <v>0.02</v>
      </c>
      <c r="BF209" s="1556">
        <v>0.03</v>
      </c>
      <c r="BG209" s="1556">
        <v>0.05</v>
      </c>
      <c r="BH209" s="1558">
        <v>0.06</v>
      </c>
      <c r="BI209" s="176"/>
      <c r="BJ209" s="1560"/>
      <c r="BK209" s="13"/>
      <c r="BL209" s="13"/>
      <c r="BM209" s="107"/>
      <c r="BN209" s="104">
        <v>101</v>
      </c>
      <c r="BO209" s="104">
        <v>102</v>
      </c>
      <c r="BP209" s="1551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</row>
    <row r="210" spans="1:81" s="54" customFormat="1" ht="13.5" customHeight="1">
      <c r="A210" s="1611"/>
      <c r="B210" s="1591"/>
      <c r="C210" s="1553"/>
      <c r="D210" s="181" t="s">
        <v>53</v>
      </c>
      <c r="E210" s="174"/>
      <c r="F210" s="334">
        <v>184000</v>
      </c>
      <c r="G210" s="335"/>
      <c r="H210" s="334">
        <v>181020</v>
      </c>
      <c r="I210" s="335"/>
      <c r="J210" s="318" t="s">
        <v>216</v>
      </c>
      <c r="K210" s="329">
        <v>1720</v>
      </c>
      <c r="L210" s="336"/>
      <c r="M210" s="337" t="s">
        <v>217</v>
      </c>
      <c r="N210" s="329">
        <v>1690</v>
      </c>
      <c r="O210" s="336"/>
      <c r="P210" s="337" t="s">
        <v>217</v>
      </c>
      <c r="Q210" s="331"/>
      <c r="R210" s="332"/>
      <c r="S210" s="339"/>
      <c r="T210" s="1612"/>
      <c r="U210" s="332"/>
      <c r="V210" s="332"/>
      <c r="W210" s="339"/>
      <c r="X210" s="339"/>
      <c r="Y210" s="131"/>
      <c r="Z210" s="371"/>
      <c r="AA210" s="1577"/>
      <c r="AB210" s="372"/>
      <c r="AC210" s="176"/>
      <c r="AD210" s="1613"/>
      <c r="AE210" s="187"/>
      <c r="AF210" s="1594"/>
      <c r="AG210" s="41"/>
      <c r="AH210" s="41"/>
      <c r="AI210" s="1531"/>
      <c r="AJ210" s="62"/>
      <c r="AK210" s="1596"/>
      <c r="AL210" s="1599" t="e">
        <v>#REF!</v>
      </c>
      <c r="AM210" s="1583" t="e">
        <v>#REF!</v>
      </c>
      <c r="AN210" s="1570"/>
      <c r="AO210" s="382" t="s">
        <v>227</v>
      </c>
      <c r="AP210" s="383">
        <v>2000</v>
      </c>
      <c r="AQ210" s="384">
        <v>2300</v>
      </c>
      <c r="AR210" s="1577"/>
      <c r="AS210" s="1586"/>
      <c r="AT210" s="1577"/>
      <c r="AU210" s="1589"/>
      <c r="AV210" s="380"/>
      <c r="AW210" s="381"/>
      <c r="AX210" s="1573"/>
      <c r="AY210" s="387"/>
      <c r="AZ210" s="1573"/>
      <c r="BA210" s="1576"/>
      <c r="BB210" s="1577"/>
      <c r="BC210" s="1580"/>
      <c r="BD210" s="1562"/>
      <c r="BE210" s="1555"/>
      <c r="BF210" s="1557"/>
      <c r="BG210" s="1557"/>
      <c r="BH210" s="1559"/>
      <c r="BI210" s="176"/>
      <c r="BJ210" s="1561"/>
      <c r="BK210" s="13"/>
      <c r="BL210" s="13"/>
      <c r="BM210" s="107"/>
      <c r="BN210" s="104">
        <v>101</v>
      </c>
      <c r="BO210" s="104">
        <v>102</v>
      </c>
      <c r="BP210" s="1551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</row>
    <row r="211" spans="1:81" s="7" customFormat="1" ht="13.5" customHeight="1">
      <c r="A211" s="1609" t="s">
        <v>489</v>
      </c>
      <c r="B211" s="1590" t="s">
        <v>213</v>
      </c>
      <c r="C211" s="1592" t="s">
        <v>214</v>
      </c>
      <c r="D211" s="173" t="s">
        <v>215</v>
      </c>
      <c r="E211" s="174"/>
      <c r="F211" s="316">
        <v>124920</v>
      </c>
      <c r="G211" s="317">
        <v>132710</v>
      </c>
      <c r="H211" s="316">
        <v>98650</v>
      </c>
      <c r="I211" s="317">
        <v>106440</v>
      </c>
      <c r="J211" s="318" t="s">
        <v>216</v>
      </c>
      <c r="K211" s="319">
        <v>1220</v>
      </c>
      <c r="L211" s="320">
        <v>1290</v>
      </c>
      <c r="M211" s="321" t="s">
        <v>217</v>
      </c>
      <c r="N211" s="319">
        <v>960</v>
      </c>
      <c r="O211" s="320">
        <v>1030</v>
      </c>
      <c r="P211" s="321" t="s">
        <v>217</v>
      </c>
      <c r="Q211" s="318" t="s">
        <v>216</v>
      </c>
      <c r="R211" s="322">
        <v>7790</v>
      </c>
      <c r="S211" s="323">
        <v>70</v>
      </c>
      <c r="T211" s="1612" t="s">
        <v>218</v>
      </c>
      <c r="U211" s="361">
        <v>3110</v>
      </c>
      <c r="V211" s="340" t="s">
        <v>218</v>
      </c>
      <c r="W211" s="362">
        <v>30</v>
      </c>
      <c r="X211" s="345"/>
      <c r="Y211" s="131"/>
      <c r="Z211" s="364"/>
      <c r="AA211" s="1577" t="s">
        <v>216</v>
      </c>
      <c r="AB211" s="365"/>
      <c r="AC211" s="176"/>
      <c r="AD211" s="1613" t="s">
        <v>485</v>
      </c>
      <c r="AE211" s="175"/>
      <c r="AF211" s="1604" t="s">
        <v>218</v>
      </c>
      <c r="AG211" s="1537">
        <v>30750</v>
      </c>
      <c r="AH211" s="24"/>
      <c r="AI211" s="1511" t="s">
        <v>216</v>
      </c>
      <c r="AJ211" s="1521">
        <v>230</v>
      </c>
      <c r="AK211" s="1605" t="s">
        <v>218</v>
      </c>
      <c r="AL211" s="1597">
        <v>8500</v>
      </c>
      <c r="AM211" s="1581">
        <v>9400</v>
      </c>
      <c r="AN211" s="1570" t="s">
        <v>216</v>
      </c>
      <c r="AO211" s="373" t="s">
        <v>220</v>
      </c>
      <c r="AP211" s="374">
        <v>15800</v>
      </c>
      <c r="AQ211" s="375">
        <v>17600</v>
      </c>
      <c r="AR211" s="1577" t="s">
        <v>216</v>
      </c>
      <c r="AS211" s="1584">
        <v>23380</v>
      </c>
      <c r="AT211" s="1577" t="s">
        <v>216</v>
      </c>
      <c r="AU211" s="1587">
        <v>230</v>
      </c>
      <c r="AV211" s="1570" t="s">
        <v>216</v>
      </c>
      <c r="AW211" s="1571">
        <v>4800</v>
      </c>
      <c r="AX211" s="1573" t="s">
        <v>221</v>
      </c>
      <c r="AY211" s="376"/>
      <c r="AZ211" s="1573" t="s">
        <v>221</v>
      </c>
      <c r="BA211" s="1574">
        <v>26330</v>
      </c>
      <c r="BB211" s="1577" t="s">
        <v>216</v>
      </c>
      <c r="BC211" s="1578">
        <v>260</v>
      </c>
      <c r="BD211" s="1562" t="s">
        <v>221</v>
      </c>
      <c r="BE211" s="1563" t="s">
        <v>588</v>
      </c>
      <c r="BF211" s="1565" t="s">
        <v>588</v>
      </c>
      <c r="BG211" s="1565" t="s">
        <v>588</v>
      </c>
      <c r="BH211" s="1567" t="s">
        <v>588</v>
      </c>
      <c r="BI211" s="176"/>
      <c r="BJ211" s="1608"/>
      <c r="BK211" s="13"/>
      <c r="BL211" s="13"/>
      <c r="BM211" s="3"/>
      <c r="BN211" s="104">
        <v>103</v>
      </c>
      <c r="BO211" s="104">
        <v>104</v>
      </c>
      <c r="BP211" s="1551">
        <v>1</v>
      </c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</row>
    <row r="212" spans="1:81" s="7" customFormat="1" ht="13.5" customHeight="1">
      <c r="A212" s="1610"/>
      <c r="B212" s="1591"/>
      <c r="C212" s="1593"/>
      <c r="D212" s="177" t="s">
        <v>222</v>
      </c>
      <c r="E212" s="174"/>
      <c r="F212" s="324">
        <v>132710</v>
      </c>
      <c r="G212" s="325">
        <v>195840</v>
      </c>
      <c r="H212" s="324">
        <v>106440</v>
      </c>
      <c r="I212" s="325">
        <v>169570</v>
      </c>
      <c r="J212" s="318" t="s">
        <v>216</v>
      </c>
      <c r="K212" s="326">
        <v>1290</v>
      </c>
      <c r="L212" s="327">
        <v>1840</v>
      </c>
      <c r="M212" s="328" t="s">
        <v>217</v>
      </c>
      <c r="N212" s="326">
        <v>1030</v>
      </c>
      <c r="O212" s="327">
        <v>1580</v>
      </c>
      <c r="P212" s="328" t="s">
        <v>217</v>
      </c>
      <c r="Q212" s="318" t="s">
        <v>216</v>
      </c>
      <c r="R212" s="329">
        <v>7790</v>
      </c>
      <c r="S212" s="330">
        <v>70</v>
      </c>
      <c r="T212" s="1612"/>
      <c r="U212" s="360"/>
      <c r="V212" s="357"/>
      <c r="W212" s="360"/>
      <c r="X212" s="346"/>
      <c r="Y212" s="131"/>
      <c r="Z212" s="366"/>
      <c r="AA212" s="1577"/>
      <c r="AB212" s="367"/>
      <c r="AC212" s="176"/>
      <c r="AD212" s="1613"/>
      <c r="AE212" s="179"/>
      <c r="AF212" s="1604"/>
      <c r="AG212" s="1538"/>
      <c r="AH212" s="36">
        <v>28990</v>
      </c>
      <c r="AI212" s="1511"/>
      <c r="AJ212" s="1522"/>
      <c r="AK212" s="1605"/>
      <c r="AL212" s="1598" t="e">
        <v>#REF!</v>
      </c>
      <c r="AM212" s="1582" t="e">
        <v>#REF!</v>
      </c>
      <c r="AN212" s="1570"/>
      <c r="AO212" s="351" t="s">
        <v>223</v>
      </c>
      <c r="AP212" s="377">
        <v>8700</v>
      </c>
      <c r="AQ212" s="378">
        <v>9700</v>
      </c>
      <c r="AR212" s="1577"/>
      <c r="AS212" s="1585"/>
      <c r="AT212" s="1577"/>
      <c r="AU212" s="1588"/>
      <c r="AV212" s="1570"/>
      <c r="AW212" s="1572"/>
      <c r="AX212" s="1573"/>
      <c r="AY212" s="379"/>
      <c r="AZ212" s="1573"/>
      <c r="BA212" s="1575"/>
      <c r="BB212" s="1577"/>
      <c r="BC212" s="1579"/>
      <c r="BD212" s="1562"/>
      <c r="BE212" s="1564"/>
      <c r="BF212" s="1566"/>
      <c r="BG212" s="1566"/>
      <c r="BH212" s="1568"/>
      <c r="BI212" s="176"/>
      <c r="BJ212" s="1569"/>
      <c r="BK212" s="13"/>
      <c r="BL212" s="13"/>
      <c r="BM212" s="3"/>
      <c r="BN212" s="104">
        <v>103</v>
      </c>
      <c r="BO212" s="104">
        <v>104</v>
      </c>
      <c r="BP212" s="1551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</row>
    <row r="213" spans="1:81" s="7" customFormat="1" ht="13.5" customHeight="1">
      <c r="A213" s="1610"/>
      <c r="B213" s="1591"/>
      <c r="C213" s="1552" t="s">
        <v>224</v>
      </c>
      <c r="D213" s="177" t="s">
        <v>225</v>
      </c>
      <c r="E213" s="174"/>
      <c r="F213" s="324">
        <v>195840</v>
      </c>
      <c r="G213" s="325">
        <v>273780</v>
      </c>
      <c r="H213" s="324">
        <v>169570</v>
      </c>
      <c r="I213" s="325">
        <v>247510</v>
      </c>
      <c r="J213" s="318" t="s">
        <v>216</v>
      </c>
      <c r="K213" s="326">
        <v>1840</v>
      </c>
      <c r="L213" s="327">
        <v>2620</v>
      </c>
      <c r="M213" s="328" t="s">
        <v>217</v>
      </c>
      <c r="N213" s="326">
        <v>1580</v>
      </c>
      <c r="O213" s="327">
        <v>2360</v>
      </c>
      <c r="P213" s="328" t="s">
        <v>217</v>
      </c>
      <c r="Q213" s="331"/>
      <c r="R213" s="332"/>
      <c r="S213" s="333"/>
      <c r="T213" s="1612"/>
      <c r="U213" s="332"/>
      <c r="V213" s="332"/>
      <c r="W213" s="339"/>
      <c r="X213" s="339"/>
      <c r="Y213" s="131"/>
      <c r="Z213" s="366"/>
      <c r="AA213" s="1577"/>
      <c r="AB213" s="367"/>
      <c r="AC213" s="176"/>
      <c r="AD213" s="1613"/>
      <c r="AE213" s="179"/>
      <c r="AF213" s="1604" t="s">
        <v>218</v>
      </c>
      <c r="AG213" s="1543">
        <v>28990</v>
      </c>
      <c r="AH213" s="43"/>
      <c r="AI213" s="1511"/>
      <c r="AJ213" s="1522"/>
      <c r="AK213" s="1605"/>
      <c r="AL213" s="1598" t="e">
        <v>#REF!</v>
      </c>
      <c r="AM213" s="1582" t="e">
        <v>#REF!</v>
      </c>
      <c r="AN213" s="1570"/>
      <c r="AO213" s="351" t="s">
        <v>226</v>
      </c>
      <c r="AP213" s="377">
        <v>7600</v>
      </c>
      <c r="AQ213" s="378">
        <v>8400</v>
      </c>
      <c r="AR213" s="1577"/>
      <c r="AS213" s="1585"/>
      <c r="AT213" s="1577"/>
      <c r="AU213" s="1588"/>
      <c r="AV213" s="380"/>
      <c r="AW213" s="381"/>
      <c r="AX213" s="1573"/>
      <c r="AY213" s="379"/>
      <c r="AZ213" s="1573"/>
      <c r="BA213" s="1575"/>
      <c r="BB213" s="1577"/>
      <c r="BC213" s="1579"/>
      <c r="BD213" s="1562"/>
      <c r="BE213" s="1554">
        <v>0.01</v>
      </c>
      <c r="BF213" s="1556">
        <v>0.03</v>
      </c>
      <c r="BG213" s="1556">
        <v>0.04</v>
      </c>
      <c r="BH213" s="1558">
        <v>0.05</v>
      </c>
      <c r="BI213" s="176"/>
      <c r="BJ213" s="1560"/>
      <c r="BK213" s="13"/>
      <c r="BL213" s="13"/>
      <c r="BM213" s="3"/>
      <c r="BN213" s="104">
        <v>103</v>
      </c>
      <c r="BO213" s="104">
        <v>104</v>
      </c>
      <c r="BP213" s="1551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</row>
    <row r="214" spans="1:81" s="7" customFormat="1" ht="13.5" customHeight="1">
      <c r="A214" s="1610"/>
      <c r="B214" s="1591"/>
      <c r="C214" s="1553"/>
      <c r="D214" s="181" t="s">
        <v>53</v>
      </c>
      <c r="E214" s="174"/>
      <c r="F214" s="334">
        <v>273780</v>
      </c>
      <c r="G214" s="335"/>
      <c r="H214" s="334">
        <v>247510</v>
      </c>
      <c r="I214" s="335"/>
      <c r="J214" s="318" t="s">
        <v>216</v>
      </c>
      <c r="K214" s="329">
        <v>2620</v>
      </c>
      <c r="L214" s="336"/>
      <c r="M214" s="337" t="s">
        <v>217</v>
      </c>
      <c r="N214" s="329">
        <v>2360</v>
      </c>
      <c r="O214" s="336"/>
      <c r="P214" s="337" t="s">
        <v>217</v>
      </c>
      <c r="Q214" s="331"/>
      <c r="R214" s="332"/>
      <c r="S214" s="338"/>
      <c r="T214" s="1612"/>
      <c r="U214" s="332"/>
      <c r="V214" s="332"/>
      <c r="W214" s="339"/>
      <c r="X214" s="339"/>
      <c r="Y214" s="131"/>
      <c r="Z214" s="366"/>
      <c r="AA214" s="1577"/>
      <c r="AB214" s="367"/>
      <c r="AC214" s="176"/>
      <c r="AD214" s="1613"/>
      <c r="AE214" s="179"/>
      <c r="AF214" s="1604"/>
      <c r="AG214" s="1544"/>
      <c r="AH214" s="50"/>
      <c r="AI214" s="1511"/>
      <c r="AJ214" s="1523"/>
      <c r="AK214" s="1605"/>
      <c r="AL214" s="1599" t="e">
        <v>#REF!</v>
      </c>
      <c r="AM214" s="1583" t="e">
        <v>#REF!</v>
      </c>
      <c r="AN214" s="1570"/>
      <c r="AO214" s="382" t="s">
        <v>227</v>
      </c>
      <c r="AP214" s="383">
        <v>6800</v>
      </c>
      <c r="AQ214" s="384">
        <v>7500</v>
      </c>
      <c r="AR214" s="1577"/>
      <c r="AS214" s="1586"/>
      <c r="AT214" s="1577"/>
      <c r="AU214" s="1589"/>
      <c r="AV214" s="380"/>
      <c r="AW214" s="381"/>
      <c r="AX214" s="1573"/>
      <c r="AY214" s="379"/>
      <c r="AZ214" s="1573"/>
      <c r="BA214" s="1576"/>
      <c r="BB214" s="1577"/>
      <c r="BC214" s="1580"/>
      <c r="BD214" s="1562"/>
      <c r="BE214" s="1555"/>
      <c r="BF214" s="1557"/>
      <c r="BG214" s="1557"/>
      <c r="BH214" s="1559"/>
      <c r="BI214" s="176"/>
      <c r="BJ214" s="1560"/>
      <c r="BK214" s="13"/>
      <c r="BL214" s="13"/>
      <c r="BM214" s="3"/>
      <c r="BN214" s="104">
        <v>103</v>
      </c>
      <c r="BO214" s="104">
        <v>104</v>
      </c>
      <c r="BP214" s="1551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</row>
    <row r="215" spans="1:81" s="7" customFormat="1" ht="13.5" customHeight="1">
      <c r="A215" s="1610"/>
      <c r="B215" s="1590" t="s">
        <v>228</v>
      </c>
      <c r="C215" s="1592" t="s">
        <v>214</v>
      </c>
      <c r="D215" s="173" t="s">
        <v>215</v>
      </c>
      <c r="E215" s="174"/>
      <c r="F215" s="316">
        <v>90040</v>
      </c>
      <c r="G215" s="317">
        <v>97830</v>
      </c>
      <c r="H215" s="316">
        <v>72530</v>
      </c>
      <c r="I215" s="317">
        <v>80320</v>
      </c>
      <c r="J215" s="318" t="s">
        <v>216</v>
      </c>
      <c r="K215" s="319">
        <v>880</v>
      </c>
      <c r="L215" s="320">
        <v>950</v>
      </c>
      <c r="M215" s="321" t="s">
        <v>217</v>
      </c>
      <c r="N215" s="319">
        <v>700</v>
      </c>
      <c r="O215" s="320">
        <v>770</v>
      </c>
      <c r="P215" s="321" t="s">
        <v>217</v>
      </c>
      <c r="Q215" s="318" t="s">
        <v>216</v>
      </c>
      <c r="R215" s="322">
        <v>7790</v>
      </c>
      <c r="S215" s="323">
        <v>70</v>
      </c>
      <c r="T215" s="1612"/>
      <c r="U215" s="361">
        <v>3110</v>
      </c>
      <c r="V215" s="340" t="s">
        <v>218</v>
      </c>
      <c r="W215" s="362">
        <v>30</v>
      </c>
      <c r="X215" s="345"/>
      <c r="Y215" s="131"/>
      <c r="Z215" s="366"/>
      <c r="AA215" s="1577"/>
      <c r="AB215" s="367"/>
      <c r="AC215" s="176"/>
      <c r="AD215" s="1613"/>
      <c r="AE215" s="179"/>
      <c r="AF215" s="1604" t="s">
        <v>218</v>
      </c>
      <c r="AG215" s="1537">
        <v>22860</v>
      </c>
      <c r="AH215" s="24"/>
      <c r="AI215" s="1511" t="s">
        <v>216</v>
      </c>
      <c r="AJ215" s="313">
        <v>150</v>
      </c>
      <c r="AK215" s="1605" t="s">
        <v>218</v>
      </c>
      <c r="AL215" s="1597">
        <v>5900</v>
      </c>
      <c r="AM215" s="1581">
        <v>6500</v>
      </c>
      <c r="AN215" s="1570" t="s">
        <v>216</v>
      </c>
      <c r="AO215" s="373" t="s">
        <v>220</v>
      </c>
      <c r="AP215" s="374">
        <v>10900</v>
      </c>
      <c r="AQ215" s="375">
        <v>12200</v>
      </c>
      <c r="AR215" s="1577" t="s">
        <v>216</v>
      </c>
      <c r="AS215" s="1584">
        <v>15580</v>
      </c>
      <c r="AT215" s="1577" t="s">
        <v>216</v>
      </c>
      <c r="AU215" s="1587">
        <v>150</v>
      </c>
      <c r="AV215" s="1570" t="s">
        <v>216</v>
      </c>
      <c r="AW215" s="1571">
        <v>4800</v>
      </c>
      <c r="AX215" s="1573"/>
      <c r="AY215" s="379"/>
      <c r="AZ215" s="1573" t="s">
        <v>221</v>
      </c>
      <c r="BA215" s="1574">
        <v>17550</v>
      </c>
      <c r="BB215" s="1577" t="s">
        <v>216</v>
      </c>
      <c r="BC215" s="1578">
        <v>170</v>
      </c>
      <c r="BD215" s="1562" t="s">
        <v>221</v>
      </c>
      <c r="BE215" s="1563" t="s">
        <v>588</v>
      </c>
      <c r="BF215" s="1565" t="s">
        <v>588</v>
      </c>
      <c r="BG215" s="1565" t="s">
        <v>588</v>
      </c>
      <c r="BH215" s="1567" t="s">
        <v>588</v>
      </c>
      <c r="BI215" s="176"/>
      <c r="BJ215" s="1569"/>
      <c r="BK215" s="13"/>
      <c r="BL215" s="13"/>
      <c r="BM215" s="3"/>
      <c r="BN215" s="104">
        <v>105</v>
      </c>
      <c r="BO215" s="104">
        <v>106</v>
      </c>
      <c r="BP215" s="1551">
        <v>2</v>
      </c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</row>
    <row r="216" spans="1:81" s="7" customFormat="1" ht="13.5" customHeight="1">
      <c r="A216" s="1610"/>
      <c r="B216" s="1591"/>
      <c r="C216" s="1593"/>
      <c r="D216" s="177" t="s">
        <v>222</v>
      </c>
      <c r="E216" s="174"/>
      <c r="F216" s="324">
        <v>97830</v>
      </c>
      <c r="G216" s="325">
        <v>160960</v>
      </c>
      <c r="H216" s="324">
        <v>80320</v>
      </c>
      <c r="I216" s="325">
        <v>143450</v>
      </c>
      <c r="J216" s="318" t="s">
        <v>216</v>
      </c>
      <c r="K216" s="326">
        <v>950</v>
      </c>
      <c r="L216" s="327">
        <v>1490</v>
      </c>
      <c r="M216" s="328" t="s">
        <v>217</v>
      </c>
      <c r="N216" s="326">
        <v>770</v>
      </c>
      <c r="O216" s="327">
        <v>1310</v>
      </c>
      <c r="P216" s="328" t="s">
        <v>217</v>
      </c>
      <c r="Q216" s="318" t="s">
        <v>216</v>
      </c>
      <c r="R216" s="329">
        <v>7790</v>
      </c>
      <c r="S216" s="330">
        <v>70</v>
      </c>
      <c r="T216" s="1612"/>
      <c r="U216" s="360"/>
      <c r="V216" s="357"/>
      <c r="W216" s="360"/>
      <c r="X216" s="346"/>
      <c r="Y216" s="131"/>
      <c r="Z216" s="366"/>
      <c r="AA216" s="1577"/>
      <c r="AB216" s="367"/>
      <c r="AC216" s="176"/>
      <c r="AD216" s="1613"/>
      <c r="AE216" s="179"/>
      <c r="AF216" s="1604"/>
      <c r="AG216" s="1538"/>
      <c r="AH216" s="36">
        <v>21090</v>
      </c>
      <c r="AI216" s="1511"/>
      <c r="AJ216" s="314"/>
      <c r="AK216" s="1605"/>
      <c r="AL216" s="1598" t="e">
        <v>#REF!</v>
      </c>
      <c r="AM216" s="1582" t="e">
        <v>#REF!</v>
      </c>
      <c r="AN216" s="1570"/>
      <c r="AO216" s="351" t="s">
        <v>223</v>
      </c>
      <c r="AP216" s="377">
        <v>6000</v>
      </c>
      <c r="AQ216" s="378">
        <v>6700</v>
      </c>
      <c r="AR216" s="1577"/>
      <c r="AS216" s="1585"/>
      <c r="AT216" s="1577"/>
      <c r="AU216" s="1588"/>
      <c r="AV216" s="1570"/>
      <c r="AW216" s="1572"/>
      <c r="AX216" s="1573"/>
      <c r="AY216" s="379"/>
      <c r="AZ216" s="1573"/>
      <c r="BA216" s="1575"/>
      <c r="BB216" s="1577"/>
      <c r="BC216" s="1579"/>
      <c r="BD216" s="1562"/>
      <c r="BE216" s="1564"/>
      <c r="BF216" s="1566"/>
      <c r="BG216" s="1566"/>
      <c r="BH216" s="1568"/>
      <c r="BI216" s="176"/>
      <c r="BJ216" s="1569"/>
      <c r="BK216" s="13"/>
      <c r="BL216" s="13"/>
      <c r="BM216" s="3"/>
      <c r="BN216" s="104">
        <v>105</v>
      </c>
      <c r="BO216" s="104">
        <v>106</v>
      </c>
      <c r="BP216" s="1551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</row>
    <row r="217" spans="1:81" s="7" customFormat="1" ht="13.5" customHeight="1">
      <c r="A217" s="1610"/>
      <c r="B217" s="1591"/>
      <c r="C217" s="1552" t="s">
        <v>224</v>
      </c>
      <c r="D217" s="177" t="s">
        <v>225</v>
      </c>
      <c r="E217" s="174"/>
      <c r="F217" s="324">
        <v>160960</v>
      </c>
      <c r="G217" s="325">
        <v>238900</v>
      </c>
      <c r="H217" s="324">
        <v>143450</v>
      </c>
      <c r="I217" s="325">
        <v>221390</v>
      </c>
      <c r="J217" s="318" t="s">
        <v>216</v>
      </c>
      <c r="K217" s="326">
        <v>1490</v>
      </c>
      <c r="L217" s="327">
        <v>2270</v>
      </c>
      <c r="M217" s="328" t="s">
        <v>217</v>
      </c>
      <c r="N217" s="326">
        <v>1310</v>
      </c>
      <c r="O217" s="327">
        <v>2090</v>
      </c>
      <c r="P217" s="328" t="s">
        <v>217</v>
      </c>
      <c r="Q217" s="331"/>
      <c r="R217" s="332"/>
      <c r="S217" s="333"/>
      <c r="T217" s="1612"/>
      <c r="U217" s="332"/>
      <c r="V217" s="332"/>
      <c r="W217" s="339"/>
      <c r="X217" s="339"/>
      <c r="Y217" s="131"/>
      <c r="Z217" s="368"/>
      <c r="AA217" s="1577"/>
      <c r="AB217" s="367"/>
      <c r="AC217" s="176"/>
      <c r="AD217" s="1613"/>
      <c r="AE217" s="179"/>
      <c r="AF217" s="1604" t="s">
        <v>218</v>
      </c>
      <c r="AG217" s="1543">
        <v>21090</v>
      </c>
      <c r="AH217" s="43"/>
      <c r="AI217" s="1511"/>
      <c r="AJ217" s="314">
        <v>0</v>
      </c>
      <c r="AK217" s="1605"/>
      <c r="AL217" s="1598" t="e">
        <v>#REF!</v>
      </c>
      <c r="AM217" s="1582" t="e">
        <v>#REF!</v>
      </c>
      <c r="AN217" s="1570"/>
      <c r="AO217" s="351" t="s">
        <v>226</v>
      </c>
      <c r="AP217" s="377">
        <v>5200</v>
      </c>
      <c r="AQ217" s="378">
        <v>5800</v>
      </c>
      <c r="AR217" s="1577"/>
      <c r="AS217" s="1585"/>
      <c r="AT217" s="1577"/>
      <c r="AU217" s="1588"/>
      <c r="AV217" s="380"/>
      <c r="AW217" s="381"/>
      <c r="AX217" s="1573"/>
      <c r="AY217" s="379"/>
      <c r="AZ217" s="1573"/>
      <c r="BA217" s="1575"/>
      <c r="BB217" s="1577"/>
      <c r="BC217" s="1579"/>
      <c r="BD217" s="1562"/>
      <c r="BE217" s="1554">
        <v>0.01</v>
      </c>
      <c r="BF217" s="1556">
        <v>0.03</v>
      </c>
      <c r="BG217" s="1556">
        <v>0.04</v>
      </c>
      <c r="BH217" s="1558">
        <v>0.05</v>
      </c>
      <c r="BI217" s="176"/>
      <c r="BJ217" s="1560"/>
      <c r="BK217" s="13"/>
      <c r="BL217" s="13"/>
      <c r="BM217" s="3"/>
      <c r="BN217" s="104">
        <v>105</v>
      </c>
      <c r="BO217" s="104">
        <v>106</v>
      </c>
      <c r="BP217" s="1551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</row>
    <row r="218" spans="1:81" s="7" customFormat="1" ht="13.5" customHeight="1">
      <c r="A218" s="1610"/>
      <c r="B218" s="1591"/>
      <c r="C218" s="1553"/>
      <c r="D218" s="181" t="s">
        <v>53</v>
      </c>
      <c r="E218" s="174"/>
      <c r="F218" s="334">
        <v>238900</v>
      </c>
      <c r="G218" s="335"/>
      <c r="H218" s="334">
        <v>221390</v>
      </c>
      <c r="I218" s="335"/>
      <c r="J218" s="318" t="s">
        <v>216</v>
      </c>
      <c r="K218" s="329">
        <v>2270</v>
      </c>
      <c r="L218" s="336"/>
      <c r="M218" s="337" t="s">
        <v>217</v>
      </c>
      <c r="N218" s="329">
        <v>2090</v>
      </c>
      <c r="O218" s="336"/>
      <c r="P218" s="337" t="s">
        <v>217</v>
      </c>
      <c r="Q218" s="331"/>
      <c r="R218" s="332"/>
      <c r="S218" s="338"/>
      <c r="T218" s="1612"/>
      <c r="U218" s="332"/>
      <c r="V218" s="332"/>
      <c r="W218" s="339"/>
      <c r="X218" s="339"/>
      <c r="Y218" s="131"/>
      <c r="Z218" s="368"/>
      <c r="AA218" s="1577"/>
      <c r="AB218" s="367"/>
      <c r="AC218" s="176"/>
      <c r="AD218" s="1613"/>
      <c r="AE218" s="179"/>
      <c r="AF218" s="1604"/>
      <c r="AG218" s="1544"/>
      <c r="AH218" s="50"/>
      <c r="AI218" s="1511"/>
      <c r="AJ218" s="315"/>
      <c r="AK218" s="1605"/>
      <c r="AL218" s="1599" t="e">
        <v>#REF!</v>
      </c>
      <c r="AM218" s="1583" t="e">
        <v>#REF!</v>
      </c>
      <c r="AN218" s="1570"/>
      <c r="AO218" s="382" t="s">
        <v>227</v>
      </c>
      <c r="AP218" s="383">
        <v>4700</v>
      </c>
      <c r="AQ218" s="384">
        <v>5200</v>
      </c>
      <c r="AR218" s="1577"/>
      <c r="AS218" s="1586"/>
      <c r="AT218" s="1577"/>
      <c r="AU218" s="1589"/>
      <c r="AV218" s="380"/>
      <c r="AW218" s="381"/>
      <c r="AX218" s="1573"/>
      <c r="AY218" s="379"/>
      <c r="AZ218" s="1573"/>
      <c r="BA218" s="1576"/>
      <c r="BB218" s="1577"/>
      <c r="BC218" s="1580"/>
      <c r="BD218" s="1562"/>
      <c r="BE218" s="1555"/>
      <c r="BF218" s="1557"/>
      <c r="BG218" s="1557"/>
      <c r="BH218" s="1559"/>
      <c r="BI218" s="176"/>
      <c r="BJ218" s="1560"/>
      <c r="BK218" s="13"/>
      <c r="BL218" s="13"/>
      <c r="BM218" s="3"/>
      <c r="BN218" s="104">
        <v>105</v>
      </c>
      <c r="BO218" s="104">
        <v>106</v>
      </c>
      <c r="BP218" s="1551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</row>
    <row r="219" spans="1:81" s="54" customFormat="1" ht="13.5" customHeight="1">
      <c r="A219" s="1610"/>
      <c r="B219" s="1600" t="s">
        <v>230</v>
      </c>
      <c r="C219" s="1592" t="s">
        <v>214</v>
      </c>
      <c r="D219" s="173" t="s">
        <v>215</v>
      </c>
      <c r="E219" s="174"/>
      <c r="F219" s="316">
        <v>72920</v>
      </c>
      <c r="G219" s="317">
        <v>80710</v>
      </c>
      <c r="H219" s="316">
        <v>59790</v>
      </c>
      <c r="I219" s="317">
        <v>67580</v>
      </c>
      <c r="J219" s="318" t="s">
        <v>216</v>
      </c>
      <c r="K219" s="319">
        <v>700</v>
      </c>
      <c r="L219" s="320">
        <v>770</v>
      </c>
      <c r="M219" s="321" t="s">
        <v>217</v>
      </c>
      <c r="N219" s="319">
        <v>570</v>
      </c>
      <c r="O219" s="320">
        <v>640</v>
      </c>
      <c r="P219" s="321" t="s">
        <v>217</v>
      </c>
      <c r="Q219" s="318" t="s">
        <v>216</v>
      </c>
      <c r="R219" s="322">
        <v>7790</v>
      </c>
      <c r="S219" s="323">
        <v>70</v>
      </c>
      <c r="T219" s="1612"/>
      <c r="U219" s="361">
        <v>3110</v>
      </c>
      <c r="V219" s="340" t="s">
        <v>218</v>
      </c>
      <c r="W219" s="362">
        <v>30</v>
      </c>
      <c r="X219" s="345"/>
      <c r="Y219" s="131"/>
      <c r="Z219" s="368"/>
      <c r="AA219" s="1577"/>
      <c r="AB219" s="367"/>
      <c r="AC219" s="176"/>
      <c r="AD219" s="1613"/>
      <c r="AE219" s="179"/>
      <c r="AF219" s="1604" t="s">
        <v>218</v>
      </c>
      <c r="AG219" s="1537">
        <v>18910</v>
      </c>
      <c r="AH219" s="24"/>
      <c r="AI219" s="1511" t="s">
        <v>216</v>
      </c>
      <c r="AJ219" s="313">
        <v>110</v>
      </c>
      <c r="AK219" s="1605" t="s">
        <v>218</v>
      </c>
      <c r="AL219" s="1597">
        <v>5200</v>
      </c>
      <c r="AM219" s="1581">
        <v>5700</v>
      </c>
      <c r="AN219" s="1570" t="s">
        <v>216</v>
      </c>
      <c r="AO219" s="373" t="s">
        <v>220</v>
      </c>
      <c r="AP219" s="374">
        <v>9800</v>
      </c>
      <c r="AQ219" s="375">
        <v>10900</v>
      </c>
      <c r="AR219" s="1577" t="s">
        <v>216</v>
      </c>
      <c r="AS219" s="1584">
        <v>11690</v>
      </c>
      <c r="AT219" s="1577" t="s">
        <v>216</v>
      </c>
      <c r="AU219" s="1587">
        <v>110</v>
      </c>
      <c r="AV219" s="1570" t="s">
        <v>216</v>
      </c>
      <c r="AW219" s="1571">
        <v>4800</v>
      </c>
      <c r="AX219" s="1573"/>
      <c r="AY219" s="379"/>
      <c r="AZ219" s="1573" t="s">
        <v>221</v>
      </c>
      <c r="BA219" s="1574">
        <v>13160</v>
      </c>
      <c r="BB219" s="1577" t="s">
        <v>216</v>
      </c>
      <c r="BC219" s="1578">
        <v>130</v>
      </c>
      <c r="BD219" s="1562" t="s">
        <v>221</v>
      </c>
      <c r="BE219" s="1563" t="s">
        <v>588</v>
      </c>
      <c r="BF219" s="1565" t="s">
        <v>588</v>
      </c>
      <c r="BG219" s="1565" t="s">
        <v>588</v>
      </c>
      <c r="BH219" s="1567" t="s">
        <v>588</v>
      </c>
      <c r="BI219" s="176"/>
      <c r="BJ219" s="1569"/>
      <c r="BK219" s="13"/>
      <c r="BL219" s="13"/>
      <c r="BM219" s="107"/>
      <c r="BN219" s="104">
        <v>107</v>
      </c>
      <c r="BO219" s="104">
        <v>108</v>
      </c>
      <c r="BP219" s="1551">
        <v>3</v>
      </c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</row>
    <row r="220" spans="1:81" s="54" customFormat="1" ht="13.5" customHeight="1">
      <c r="A220" s="1610"/>
      <c r="B220" s="1591"/>
      <c r="C220" s="1593"/>
      <c r="D220" s="177" t="s">
        <v>222</v>
      </c>
      <c r="E220" s="174"/>
      <c r="F220" s="324">
        <v>80710</v>
      </c>
      <c r="G220" s="325">
        <v>143840</v>
      </c>
      <c r="H220" s="324">
        <v>67580</v>
      </c>
      <c r="I220" s="325">
        <v>130710</v>
      </c>
      <c r="J220" s="318" t="s">
        <v>216</v>
      </c>
      <c r="K220" s="326">
        <v>770</v>
      </c>
      <c r="L220" s="327">
        <v>1320</v>
      </c>
      <c r="M220" s="328" t="s">
        <v>217</v>
      </c>
      <c r="N220" s="326">
        <v>640</v>
      </c>
      <c r="O220" s="327">
        <v>1190</v>
      </c>
      <c r="P220" s="328" t="s">
        <v>217</v>
      </c>
      <c r="Q220" s="318" t="s">
        <v>216</v>
      </c>
      <c r="R220" s="329">
        <v>7790</v>
      </c>
      <c r="S220" s="330">
        <v>70</v>
      </c>
      <c r="T220" s="1612"/>
      <c r="U220" s="360"/>
      <c r="V220" s="357"/>
      <c r="W220" s="360"/>
      <c r="X220" s="346"/>
      <c r="Y220" s="131"/>
      <c r="Z220" s="368"/>
      <c r="AA220" s="1577"/>
      <c r="AB220" s="367"/>
      <c r="AC220" s="176"/>
      <c r="AD220" s="1613"/>
      <c r="AE220" s="179"/>
      <c r="AF220" s="1604"/>
      <c r="AG220" s="1538"/>
      <c r="AH220" s="36">
        <v>17140</v>
      </c>
      <c r="AI220" s="1511"/>
      <c r="AJ220" s="314"/>
      <c r="AK220" s="1605"/>
      <c r="AL220" s="1598" t="e">
        <v>#REF!</v>
      </c>
      <c r="AM220" s="1582" t="e">
        <v>#REF!</v>
      </c>
      <c r="AN220" s="1570"/>
      <c r="AO220" s="351" t="s">
        <v>223</v>
      </c>
      <c r="AP220" s="377">
        <v>5400</v>
      </c>
      <c r="AQ220" s="378">
        <v>6000</v>
      </c>
      <c r="AR220" s="1577"/>
      <c r="AS220" s="1585"/>
      <c r="AT220" s="1577"/>
      <c r="AU220" s="1588"/>
      <c r="AV220" s="1570"/>
      <c r="AW220" s="1572"/>
      <c r="AX220" s="1573"/>
      <c r="AY220" s="379"/>
      <c r="AZ220" s="1573"/>
      <c r="BA220" s="1575"/>
      <c r="BB220" s="1577"/>
      <c r="BC220" s="1579"/>
      <c r="BD220" s="1562"/>
      <c r="BE220" s="1564"/>
      <c r="BF220" s="1566"/>
      <c r="BG220" s="1566"/>
      <c r="BH220" s="1568"/>
      <c r="BI220" s="176"/>
      <c r="BJ220" s="1569"/>
      <c r="BK220" s="13"/>
      <c r="BL220" s="13"/>
      <c r="BM220" s="107"/>
      <c r="BN220" s="104">
        <v>107</v>
      </c>
      <c r="BO220" s="104">
        <v>108</v>
      </c>
      <c r="BP220" s="1551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</row>
    <row r="221" spans="1:81" s="54" customFormat="1" ht="13.5" customHeight="1">
      <c r="A221" s="1610"/>
      <c r="B221" s="1591"/>
      <c r="C221" s="1552" t="s">
        <v>224</v>
      </c>
      <c r="D221" s="177" t="s">
        <v>225</v>
      </c>
      <c r="E221" s="174"/>
      <c r="F221" s="324">
        <v>143840</v>
      </c>
      <c r="G221" s="325">
        <v>221780</v>
      </c>
      <c r="H221" s="324">
        <v>130710</v>
      </c>
      <c r="I221" s="325">
        <v>208650</v>
      </c>
      <c r="J221" s="318" t="s">
        <v>216</v>
      </c>
      <c r="K221" s="326">
        <v>1320</v>
      </c>
      <c r="L221" s="327">
        <v>2100</v>
      </c>
      <c r="M221" s="328" t="s">
        <v>217</v>
      </c>
      <c r="N221" s="326">
        <v>1190</v>
      </c>
      <c r="O221" s="327">
        <v>1970</v>
      </c>
      <c r="P221" s="328" t="s">
        <v>217</v>
      </c>
      <c r="Q221" s="331"/>
      <c r="R221" s="332"/>
      <c r="S221" s="333"/>
      <c r="T221" s="1612"/>
      <c r="U221" s="332"/>
      <c r="V221" s="332"/>
      <c r="W221" s="339"/>
      <c r="X221" s="339"/>
      <c r="Y221" s="131"/>
      <c r="Z221" s="368"/>
      <c r="AA221" s="1577"/>
      <c r="AB221" s="367"/>
      <c r="AC221" s="176"/>
      <c r="AD221" s="1613"/>
      <c r="AE221" s="179"/>
      <c r="AF221" s="1604" t="s">
        <v>218</v>
      </c>
      <c r="AG221" s="1543">
        <v>17140</v>
      </c>
      <c r="AH221" s="43"/>
      <c r="AI221" s="1511"/>
      <c r="AJ221" s="314">
        <v>0</v>
      </c>
      <c r="AK221" s="1605"/>
      <c r="AL221" s="1598" t="e">
        <v>#REF!</v>
      </c>
      <c r="AM221" s="1582" t="e">
        <v>#REF!</v>
      </c>
      <c r="AN221" s="1570"/>
      <c r="AO221" s="351" t="s">
        <v>226</v>
      </c>
      <c r="AP221" s="377">
        <v>4700</v>
      </c>
      <c r="AQ221" s="378">
        <v>5200</v>
      </c>
      <c r="AR221" s="1577"/>
      <c r="AS221" s="1585"/>
      <c r="AT221" s="1577"/>
      <c r="AU221" s="1588"/>
      <c r="AV221" s="380"/>
      <c r="AW221" s="381"/>
      <c r="AX221" s="1573"/>
      <c r="AY221" s="379"/>
      <c r="AZ221" s="1573"/>
      <c r="BA221" s="1575"/>
      <c r="BB221" s="1577"/>
      <c r="BC221" s="1579"/>
      <c r="BD221" s="1562"/>
      <c r="BE221" s="1554">
        <v>0.01</v>
      </c>
      <c r="BF221" s="1556">
        <v>0.03</v>
      </c>
      <c r="BG221" s="1556">
        <v>0.04</v>
      </c>
      <c r="BH221" s="1558">
        <v>0.05</v>
      </c>
      <c r="BI221" s="176"/>
      <c r="BJ221" s="1560"/>
      <c r="BK221" s="13"/>
      <c r="BL221" s="13"/>
      <c r="BM221" s="107"/>
      <c r="BN221" s="104">
        <v>107</v>
      </c>
      <c r="BO221" s="104">
        <v>108</v>
      </c>
      <c r="BP221" s="1551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</row>
    <row r="222" spans="1:81" s="54" customFormat="1" ht="13.5" customHeight="1">
      <c r="A222" s="1610"/>
      <c r="B222" s="1591"/>
      <c r="C222" s="1553"/>
      <c r="D222" s="181" t="s">
        <v>53</v>
      </c>
      <c r="E222" s="174"/>
      <c r="F222" s="334">
        <v>221780</v>
      </c>
      <c r="G222" s="335"/>
      <c r="H222" s="334">
        <v>208650</v>
      </c>
      <c r="I222" s="335"/>
      <c r="J222" s="318" t="s">
        <v>216</v>
      </c>
      <c r="K222" s="329">
        <v>2100</v>
      </c>
      <c r="L222" s="336"/>
      <c r="M222" s="337" t="s">
        <v>217</v>
      </c>
      <c r="N222" s="329">
        <v>1970</v>
      </c>
      <c r="O222" s="336"/>
      <c r="P222" s="337" t="s">
        <v>217</v>
      </c>
      <c r="Q222" s="331"/>
      <c r="R222" s="332"/>
      <c r="S222" s="338"/>
      <c r="T222" s="1612"/>
      <c r="U222" s="332"/>
      <c r="V222" s="332"/>
      <c r="W222" s="339"/>
      <c r="X222" s="339"/>
      <c r="Y222" s="131"/>
      <c r="Z222" s="368"/>
      <c r="AA222" s="1577"/>
      <c r="AB222" s="367"/>
      <c r="AC222" s="176"/>
      <c r="AD222" s="1613"/>
      <c r="AE222" s="179"/>
      <c r="AF222" s="1604"/>
      <c r="AG222" s="1544"/>
      <c r="AH222" s="50"/>
      <c r="AI222" s="1511"/>
      <c r="AJ222" s="315"/>
      <c r="AK222" s="1605"/>
      <c r="AL222" s="1599" t="e">
        <v>#REF!</v>
      </c>
      <c r="AM222" s="1583" t="e">
        <v>#REF!</v>
      </c>
      <c r="AN222" s="1570"/>
      <c r="AO222" s="382" t="s">
        <v>227</v>
      </c>
      <c r="AP222" s="383">
        <v>4200</v>
      </c>
      <c r="AQ222" s="384">
        <v>4600</v>
      </c>
      <c r="AR222" s="1577"/>
      <c r="AS222" s="1586"/>
      <c r="AT222" s="1577"/>
      <c r="AU222" s="1589"/>
      <c r="AV222" s="380"/>
      <c r="AW222" s="381"/>
      <c r="AX222" s="1573"/>
      <c r="AY222" s="379"/>
      <c r="AZ222" s="1573"/>
      <c r="BA222" s="1576"/>
      <c r="BB222" s="1577"/>
      <c r="BC222" s="1580"/>
      <c r="BD222" s="1562"/>
      <c r="BE222" s="1555"/>
      <c r="BF222" s="1557"/>
      <c r="BG222" s="1557"/>
      <c r="BH222" s="1559"/>
      <c r="BI222" s="176"/>
      <c r="BJ222" s="1560"/>
      <c r="BK222" s="13"/>
      <c r="BL222" s="13"/>
      <c r="BM222" s="107"/>
      <c r="BN222" s="104">
        <v>107</v>
      </c>
      <c r="BO222" s="104">
        <v>108</v>
      </c>
      <c r="BP222" s="1551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</row>
    <row r="223" spans="1:81" s="54" customFormat="1" ht="13.5" customHeight="1">
      <c r="A223" s="1610"/>
      <c r="B223" s="1600" t="s">
        <v>231</v>
      </c>
      <c r="C223" s="1592" t="s">
        <v>214</v>
      </c>
      <c r="D223" s="173" t="s">
        <v>215</v>
      </c>
      <c r="E223" s="174"/>
      <c r="F223" s="316">
        <v>68450</v>
      </c>
      <c r="G223" s="317">
        <v>76240</v>
      </c>
      <c r="H223" s="316">
        <v>57950</v>
      </c>
      <c r="I223" s="317">
        <v>65740</v>
      </c>
      <c r="J223" s="318" t="s">
        <v>216</v>
      </c>
      <c r="K223" s="319">
        <v>660</v>
      </c>
      <c r="L223" s="320">
        <v>730</v>
      </c>
      <c r="M223" s="321" t="s">
        <v>217</v>
      </c>
      <c r="N223" s="319">
        <v>560</v>
      </c>
      <c r="O223" s="320">
        <v>630</v>
      </c>
      <c r="P223" s="321" t="s">
        <v>217</v>
      </c>
      <c r="Q223" s="318" t="s">
        <v>216</v>
      </c>
      <c r="R223" s="322">
        <v>7790</v>
      </c>
      <c r="S223" s="323">
        <v>70</v>
      </c>
      <c r="T223" s="1612"/>
      <c r="U223" s="361">
        <v>3110</v>
      </c>
      <c r="V223" s="340" t="s">
        <v>218</v>
      </c>
      <c r="W223" s="362">
        <v>30</v>
      </c>
      <c r="X223" s="345"/>
      <c r="Y223" s="131"/>
      <c r="Z223" s="1606" t="s">
        <v>232</v>
      </c>
      <c r="AA223" s="1577"/>
      <c r="AB223" s="1607" t="s">
        <v>232</v>
      </c>
      <c r="AC223" s="134"/>
      <c r="AD223" s="1613"/>
      <c r="AE223" s="138"/>
      <c r="AF223" s="1604" t="s">
        <v>218</v>
      </c>
      <c r="AG223" s="1537">
        <v>16540</v>
      </c>
      <c r="AH223" s="24"/>
      <c r="AI223" s="1511" t="s">
        <v>216</v>
      </c>
      <c r="AJ223" s="313">
        <v>90</v>
      </c>
      <c r="AK223" s="1605" t="s">
        <v>218</v>
      </c>
      <c r="AL223" s="1597">
        <v>4700</v>
      </c>
      <c r="AM223" s="1581">
        <v>5200</v>
      </c>
      <c r="AN223" s="1570" t="s">
        <v>216</v>
      </c>
      <c r="AO223" s="373" t="s">
        <v>220</v>
      </c>
      <c r="AP223" s="374">
        <v>8800</v>
      </c>
      <c r="AQ223" s="375">
        <v>9800</v>
      </c>
      <c r="AR223" s="1577" t="s">
        <v>216</v>
      </c>
      <c r="AS223" s="1584">
        <v>9350</v>
      </c>
      <c r="AT223" s="1577" t="s">
        <v>216</v>
      </c>
      <c r="AU223" s="1587">
        <v>90</v>
      </c>
      <c r="AV223" s="1570" t="s">
        <v>216</v>
      </c>
      <c r="AW223" s="1571">
        <v>4800</v>
      </c>
      <c r="AX223" s="1573"/>
      <c r="AY223" s="379"/>
      <c r="AZ223" s="1573" t="s">
        <v>221</v>
      </c>
      <c r="BA223" s="1574">
        <v>10530</v>
      </c>
      <c r="BB223" s="1577" t="s">
        <v>216</v>
      </c>
      <c r="BC223" s="1578">
        <v>100</v>
      </c>
      <c r="BD223" s="1562" t="s">
        <v>221</v>
      </c>
      <c r="BE223" s="1563" t="s">
        <v>588</v>
      </c>
      <c r="BF223" s="1565" t="s">
        <v>588</v>
      </c>
      <c r="BG223" s="1565" t="s">
        <v>588</v>
      </c>
      <c r="BH223" s="1567" t="s">
        <v>588</v>
      </c>
      <c r="BI223" s="176"/>
      <c r="BJ223" s="1569"/>
      <c r="BK223" s="13"/>
      <c r="BL223" s="13"/>
      <c r="BM223" s="107"/>
      <c r="BN223" s="104">
        <v>109</v>
      </c>
      <c r="BO223" s="104">
        <v>110</v>
      </c>
      <c r="BP223" s="1551">
        <v>4</v>
      </c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</row>
    <row r="224" spans="1:81" s="54" customFormat="1" ht="13.5" customHeight="1">
      <c r="A224" s="1610"/>
      <c r="B224" s="1591"/>
      <c r="C224" s="1593"/>
      <c r="D224" s="177" t="s">
        <v>222</v>
      </c>
      <c r="E224" s="174"/>
      <c r="F224" s="324">
        <v>76240</v>
      </c>
      <c r="G224" s="325">
        <v>139370</v>
      </c>
      <c r="H224" s="324">
        <v>65740</v>
      </c>
      <c r="I224" s="325">
        <v>128870</v>
      </c>
      <c r="J224" s="318" t="s">
        <v>216</v>
      </c>
      <c r="K224" s="326">
        <v>730</v>
      </c>
      <c r="L224" s="327">
        <v>1270</v>
      </c>
      <c r="M224" s="328" t="s">
        <v>217</v>
      </c>
      <c r="N224" s="326">
        <v>630</v>
      </c>
      <c r="O224" s="327">
        <v>1170</v>
      </c>
      <c r="P224" s="328" t="s">
        <v>217</v>
      </c>
      <c r="Q224" s="318" t="s">
        <v>216</v>
      </c>
      <c r="R224" s="329">
        <v>7790</v>
      </c>
      <c r="S224" s="330">
        <v>70</v>
      </c>
      <c r="T224" s="1612"/>
      <c r="U224" s="360"/>
      <c r="V224" s="357"/>
      <c r="W224" s="360"/>
      <c r="X224" s="346"/>
      <c r="Y224" s="131"/>
      <c r="Z224" s="1606"/>
      <c r="AA224" s="1577"/>
      <c r="AB224" s="1607"/>
      <c r="AC224" s="134"/>
      <c r="AD224" s="1613"/>
      <c r="AE224" s="138"/>
      <c r="AF224" s="1604"/>
      <c r="AG224" s="1538"/>
      <c r="AH224" s="36">
        <v>14770</v>
      </c>
      <c r="AI224" s="1511"/>
      <c r="AJ224" s="314"/>
      <c r="AK224" s="1605"/>
      <c r="AL224" s="1598" t="e">
        <v>#REF!</v>
      </c>
      <c r="AM224" s="1582" t="e">
        <v>#REF!</v>
      </c>
      <c r="AN224" s="1570"/>
      <c r="AO224" s="351" t="s">
        <v>223</v>
      </c>
      <c r="AP224" s="377">
        <v>4800</v>
      </c>
      <c r="AQ224" s="378">
        <v>5400</v>
      </c>
      <c r="AR224" s="1577"/>
      <c r="AS224" s="1585"/>
      <c r="AT224" s="1577"/>
      <c r="AU224" s="1588"/>
      <c r="AV224" s="1570"/>
      <c r="AW224" s="1572"/>
      <c r="AX224" s="1573"/>
      <c r="AY224" s="379"/>
      <c r="AZ224" s="1573"/>
      <c r="BA224" s="1575"/>
      <c r="BB224" s="1577"/>
      <c r="BC224" s="1579"/>
      <c r="BD224" s="1562"/>
      <c r="BE224" s="1564"/>
      <c r="BF224" s="1566"/>
      <c r="BG224" s="1566"/>
      <c r="BH224" s="1568"/>
      <c r="BI224" s="176"/>
      <c r="BJ224" s="1569"/>
      <c r="BK224" s="13"/>
      <c r="BL224" s="13"/>
      <c r="BM224" s="107"/>
      <c r="BN224" s="104">
        <v>109</v>
      </c>
      <c r="BO224" s="104">
        <v>110</v>
      </c>
      <c r="BP224" s="1551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</row>
    <row r="225" spans="1:81" s="54" customFormat="1" ht="13.5" customHeight="1">
      <c r="A225" s="1610"/>
      <c r="B225" s="1591"/>
      <c r="C225" s="1552" t="s">
        <v>224</v>
      </c>
      <c r="D225" s="177" t="s">
        <v>225</v>
      </c>
      <c r="E225" s="174"/>
      <c r="F225" s="324">
        <v>139370</v>
      </c>
      <c r="G225" s="325">
        <v>217310</v>
      </c>
      <c r="H225" s="324">
        <v>128870</v>
      </c>
      <c r="I225" s="325">
        <v>206810</v>
      </c>
      <c r="J225" s="318" t="s">
        <v>216</v>
      </c>
      <c r="K225" s="326">
        <v>1270</v>
      </c>
      <c r="L225" s="327">
        <v>2050</v>
      </c>
      <c r="M225" s="328" t="s">
        <v>217</v>
      </c>
      <c r="N225" s="326">
        <v>1170</v>
      </c>
      <c r="O225" s="327">
        <v>1950</v>
      </c>
      <c r="P225" s="328" t="s">
        <v>217</v>
      </c>
      <c r="Q225" s="331"/>
      <c r="R225" s="332"/>
      <c r="S225" s="333"/>
      <c r="T225" s="1612"/>
      <c r="U225" s="332"/>
      <c r="V225" s="332"/>
      <c r="W225" s="339"/>
      <c r="X225" s="339"/>
      <c r="Y225" s="131"/>
      <c r="Z225" s="1606"/>
      <c r="AA225" s="1577"/>
      <c r="AB225" s="1607"/>
      <c r="AC225" s="134"/>
      <c r="AD225" s="1613"/>
      <c r="AE225" s="138"/>
      <c r="AF225" s="1604" t="s">
        <v>218</v>
      </c>
      <c r="AG225" s="1543">
        <v>14770</v>
      </c>
      <c r="AH225" s="43"/>
      <c r="AI225" s="1511"/>
      <c r="AJ225" s="314">
        <v>0</v>
      </c>
      <c r="AK225" s="1605"/>
      <c r="AL225" s="1598" t="e">
        <v>#REF!</v>
      </c>
      <c r="AM225" s="1582" t="e">
        <v>#REF!</v>
      </c>
      <c r="AN225" s="1570"/>
      <c r="AO225" s="351" t="s">
        <v>226</v>
      </c>
      <c r="AP225" s="377">
        <v>4200</v>
      </c>
      <c r="AQ225" s="378">
        <v>4700</v>
      </c>
      <c r="AR225" s="1577"/>
      <c r="AS225" s="1585"/>
      <c r="AT225" s="1577"/>
      <c r="AU225" s="1588"/>
      <c r="AV225" s="380"/>
      <c r="AW225" s="381"/>
      <c r="AX225" s="1573"/>
      <c r="AY225" s="379"/>
      <c r="AZ225" s="1573"/>
      <c r="BA225" s="1575"/>
      <c r="BB225" s="1577"/>
      <c r="BC225" s="1579"/>
      <c r="BD225" s="1562"/>
      <c r="BE225" s="1554">
        <v>0.01</v>
      </c>
      <c r="BF225" s="1556">
        <v>0.03</v>
      </c>
      <c r="BG225" s="1556">
        <v>0.04</v>
      </c>
      <c r="BH225" s="1558">
        <v>0.06</v>
      </c>
      <c r="BI225" s="176"/>
      <c r="BJ225" s="1560"/>
      <c r="BK225" s="13"/>
      <c r="BL225" s="13"/>
      <c r="BM225" s="107"/>
      <c r="BN225" s="104">
        <v>109</v>
      </c>
      <c r="BO225" s="104">
        <v>110</v>
      </c>
      <c r="BP225" s="1551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</row>
    <row r="226" spans="1:81" s="54" customFormat="1" ht="13.5" customHeight="1">
      <c r="A226" s="1610"/>
      <c r="B226" s="1591"/>
      <c r="C226" s="1553"/>
      <c r="D226" s="181" t="s">
        <v>53</v>
      </c>
      <c r="E226" s="174"/>
      <c r="F226" s="334">
        <v>217310</v>
      </c>
      <c r="G226" s="335"/>
      <c r="H226" s="334">
        <v>206810</v>
      </c>
      <c r="I226" s="335"/>
      <c r="J226" s="318" t="s">
        <v>216</v>
      </c>
      <c r="K226" s="329">
        <v>2050</v>
      </c>
      <c r="L226" s="336"/>
      <c r="M226" s="337" t="s">
        <v>217</v>
      </c>
      <c r="N226" s="329">
        <v>1950</v>
      </c>
      <c r="O226" s="336"/>
      <c r="P226" s="337" t="s">
        <v>217</v>
      </c>
      <c r="Q226" s="331"/>
      <c r="R226" s="332"/>
      <c r="S226" s="338"/>
      <c r="T226" s="1612"/>
      <c r="U226" s="332"/>
      <c r="V226" s="332"/>
      <c r="W226" s="339"/>
      <c r="X226" s="339"/>
      <c r="Y226" s="131"/>
      <c r="Z226" s="366" t="s">
        <v>233</v>
      </c>
      <c r="AA226" s="1577"/>
      <c r="AB226" s="367" t="s">
        <v>233</v>
      </c>
      <c r="AC226" s="146"/>
      <c r="AD226" s="1613"/>
      <c r="AE226" s="178"/>
      <c r="AF226" s="1604"/>
      <c r="AG226" s="1544"/>
      <c r="AH226" s="50"/>
      <c r="AI226" s="1511"/>
      <c r="AJ226" s="315"/>
      <c r="AK226" s="1605"/>
      <c r="AL226" s="1599" t="e">
        <v>#REF!</v>
      </c>
      <c r="AM226" s="1583" t="e">
        <v>#REF!</v>
      </c>
      <c r="AN226" s="1570"/>
      <c r="AO226" s="382" t="s">
        <v>227</v>
      </c>
      <c r="AP226" s="383">
        <v>3800</v>
      </c>
      <c r="AQ226" s="384">
        <v>4200</v>
      </c>
      <c r="AR226" s="1577"/>
      <c r="AS226" s="1586"/>
      <c r="AT226" s="1577"/>
      <c r="AU226" s="1589"/>
      <c r="AV226" s="380"/>
      <c r="AW226" s="381"/>
      <c r="AX226" s="1573"/>
      <c r="AY226" s="379"/>
      <c r="AZ226" s="1573"/>
      <c r="BA226" s="1576"/>
      <c r="BB226" s="1577"/>
      <c r="BC226" s="1580"/>
      <c r="BD226" s="1562"/>
      <c r="BE226" s="1555"/>
      <c r="BF226" s="1557"/>
      <c r="BG226" s="1557"/>
      <c r="BH226" s="1559"/>
      <c r="BI226" s="176"/>
      <c r="BJ226" s="1560"/>
      <c r="BK226" s="13"/>
      <c r="BL226" s="13"/>
      <c r="BM226" s="107"/>
      <c r="BN226" s="104">
        <v>109</v>
      </c>
      <c r="BO226" s="104">
        <v>110</v>
      </c>
      <c r="BP226" s="1551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</row>
    <row r="227" spans="1:81" s="54" customFormat="1" ht="13.5" customHeight="1">
      <c r="A227" s="1610"/>
      <c r="B227" s="1600" t="s">
        <v>234</v>
      </c>
      <c r="C227" s="1592" t="s">
        <v>214</v>
      </c>
      <c r="D227" s="173" t="s">
        <v>215</v>
      </c>
      <c r="E227" s="174"/>
      <c r="F227" s="316">
        <v>59990</v>
      </c>
      <c r="G227" s="317">
        <v>67780</v>
      </c>
      <c r="H227" s="316">
        <v>51230</v>
      </c>
      <c r="I227" s="317">
        <v>59020</v>
      </c>
      <c r="J227" s="318" t="s">
        <v>216</v>
      </c>
      <c r="K227" s="319">
        <v>580</v>
      </c>
      <c r="L227" s="320">
        <v>650</v>
      </c>
      <c r="M227" s="321" t="s">
        <v>217</v>
      </c>
      <c r="N227" s="319">
        <v>490</v>
      </c>
      <c r="O227" s="320">
        <v>560</v>
      </c>
      <c r="P227" s="321" t="s">
        <v>217</v>
      </c>
      <c r="Q227" s="318" t="s">
        <v>216</v>
      </c>
      <c r="R227" s="322">
        <v>7790</v>
      </c>
      <c r="S227" s="323">
        <v>70</v>
      </c>
      <c r="T227" s="1612"/>
      <c r="U227" s="361">
        <v>3110</v>
      </c>
      <c r="V227" s="340" t="s">
        <v>218</v>
      </c>
      <c r="W227" s="362">
        <v>30</v>
      </c>
      <c r="X227" s="345"/>
      <c r="Y227" s="131"/>
      <c r="Z227" s="366">
        <v>266200</v>
      </c>
      <c r="AA227" s="1577"/>
      <c r="AB227" s="367">
        <v>2660</v>
      </c>
      <c r="AC227" s="176"/>
      <c r="AD227" s="1613"/>
      <c r="AE227" s="179"/>
      <c r="AF227" s="1604" t="s">
        <v>218</v>
      </c>
      <c r="AG227" s="1537">
        <v>14960</v>
      </c>
      <c r="AH227" s="24"/>
      <c r="AI227" s="1511" t="s">
        <v>216</v>
      </c>
      <c r="AJ227" s="313">
        <v>70</v>
      </c>
      <c r="AK227" s="1605" t="s">
        <v>218</v>
      </c>
      <c r="AL227" s="1597">
        <v>3900</v>
      </c>
      <c r="AM227" s="1581">
        <v>4300</v>
      </c>
      <c r="AN227" s="1570" t="s">
        <v>216</v>
      </c>
      <c r="AO227" s="373" t="s">
        <v>220</v>
      </c>
      <c r="AP227" s="374">
        <v>7200</v>
      </c>
      <c r="AQ227" s="375">
        <v>8100</v>
      </c>
      <c r="AR227" s="1577" t="s">
        <v>216</v>
      </c>
      <c r="AS227" s="1584">
        <v>7790</v>
      </c>
      <c r="AT227" s="1577" t="s">
        <v>216</v>
      </c>
      <c r="AU227" s="1587">
        <v>70</v>
      </c>
      <c r="AV227" s="1570" t="s">
        <v>216</v>
      </c>
      <c r="AW227" s="1571">
        <v>4800</v>
      </c>
      <c r="AX227" s="1573"/>
      <c r="AY227" s="379"/>
      <c r="AZ227" s="1573" t="s">
        <v>221</v>
      </c>
      <c r="BA227" s="1574">
        <v>8770</v>
      </c>
      <c r="BB227" s="1577" t="s">
        <v>216</v>
      </c>
      <c r="BC227" s="1578">
        <v>80</v>
      </c>
      <c r="BD227" s="1562" t="s">
        <v>221</v>
      </c>
      <c r="BE227" s="1563" t="s">
        <v>588</v>
      </c>
      <c r="BF227" s="1565" t="s">
        <v>588</v>
      </c>
      <c r="BG227" s="1565" t="s">
        <v>588</v>
      </c>
      <c r="BH227" s="1567" t="s">
        <v>588</v>
      </c>
      <c r="BI227" s="176"/>
      <c r="BJ227" s="1569"/>
      <c r="BK227" s="13"/>
      <c r="BL227" s="13"/>
      <c r="BM227" s="107"/>
      <c r="BN227" s="104">
        <v>111</v>
      </c>
      <c r="BO227" s="104">
        <v>112</v>
      </c>
      <c r="BP227" s="1551">
        <v>5</v>
      </c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</row>
    <row r="228" spans="1:81" s="54" customFormat="1" ht="13.5" customHeight="1">
      <c r="A228" s="1610"/>
      <c r="B228" s="1591"/>
      <c r="C228" s="1593"/>
      <c r="D228" s="177" t="s">
        <v>222</v>
      </c>
      <c r="E228" s="174"/>
      <c r="F228" s="324">
        <v>67780</v>
      </c>
      <c r="G228" s="325">
        <v>130910</v>
      </c>
      <c r="H228" s="324">
        <v>59020</v>
      </c>
      <c r="I228" s="325">
        <v>122150</v>
      </c>
      <c r="J228" s="318" t="s">
        <v>216</v>
      </c>
      <c r="K228" s="326">
        <v>650</v>
      </c>
      <c r="L228" s="327">
        <v>1190</v>
      </c>
      <c r="M228" s="328" t="s">
        <v>217</v>
      </c>
      <c r="N228" s="326">
        <v>560</v>
      </c>
      <c r="O228" s="327">
        <v>1100</v>
      </c>
      <c r="P228" s="328" t="s">
        <v>217</v>
      </c>
      <c r="Q228" s="318" t="s">
        <v>216</v>
      </c>
      <c r="R228" s="329">
        <v>7790</v>
      </c>
      <c r="S228" s="330">
        <v>70</v>
      </c>
      <c r="T228" s="1612"/>
      <c r="U228" s="360"/>
      <c r="V228" s="357"/>
      <c r="W228" s="360"/>
      <c r="X228" s="346"/>
      <c r="Y228" s="131"/>
      <c r="Z228" s="369"/>
      <c r="AA228" s="1577"/>
      <c r="AB228" s="370"/>
      <c r="AC228" s="183"/>
      <c r="AD228" s="1613"/>
      <c r="AE228" s="182"/>
      <c r="AF228" s="1604"/>
      <c r="AG228" s="1538"/>
      <c r="AH228" s="36">
        <v>13190</v>
      </c>
      <c r="AI228" s="1511"/>
      <c r="AJ228" s="314"/>
      <c r="AK228" s="1605"/>
      <c r="AL228" s="1598" t="e">
        <v>#REF!</v>
      </c>
      <c r="AM228" s="1582" t="e">
        <v>#REF!</v>
      </c>
      <c r="AN228" s="1570"/>
      <c r="AO228" s="351" t="s">
        <v>223</v>
      </c>
      <c r="AP228" s="377">
        <v>4000</v>
      </c>
      <c r="AQ228" s="378">
        <v>4400</v>
      </c>
      <c r="AR228" s="1577"/>
      <c r="AS228" s="1585"/>
      <c r="AT228" s="1577"/>
      <c r="AU228" s="1588"/>
      <c r="AV228" s="1570"/>
      <c r="AW228" s="1572"/>
      <c r="AX228" s="1573"/>
      <c r="AY228" s="379"/>
      <c r="AZ228" s="1573"/>
      <c r="BA228" s="1575"/>
      <c r="BB228" s="1577"/>
      <c r="BC228" s="1579"/>
      <c r="BD228" s="1562"/>
      <c r="BE228" s="1564"/>
      <c r="BF228" s="1566"/>
      <c r="BG228" s="1566"/>
      <c r="BH228" s="1568"/>
      <c r="BI228" s="176"/>
      <c r="BJ228" s="1569"/>
      <c r="BK228" s="13"/>
      <c r="BL228" s="13"/>
      <c r="BM228" s="107"/>
      <c r="BN228" s="104">
        <v>111</v>
      </c>
      <c r="BO228" s="104">
        <v>112</v>
      </c>
      <c r="BP228" s="1551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</row>
    <row r="229" spans="1:81" s="54" customFormat="1" ht="13.5" customHeight="1">
      <c r="A229" s="1610"/>
      <c r="B229" s="1591"/>
      <c r="C229" s="1552" t="s">
        <v>224</v>
      </c>
      <c r="D229" s="177" t="s">
        <v>225</v>
      </c>
      <c r="E229" s="174"/>
      <c r="F229" s="324">
        <v>130910</v>
      </c>
      <c r="G229" s="325">
        <v>208850</v>
      </c>
      <c r="H229" s="324">
        <v>122150</v>
      </c>
      <c r="I229" s="325">
        <v>200090</v>
      </c>
      <c r="J229" s="318" t="s">
        <v>216</v>
      </c>
      <c r="K229" s="326">
        <v>1190</v>
      </c>
      <c r="L229" s="327">
        <v>1970</v>
      </c>
      <c r="M229" s="328" t="s">
        <v>217</v>
      </c>
      <c r="N229" s="326">
        <v>1100</v>
      </c>
      <c r="O229" s="327">
        <v>1880</v>
      </c>
      <c r="P229" s="328" t="s">
        <v>217</v>
      </c>
      <c r="Q229" s="331"/>
      <c r="R229" s="332"/>
      <c r="S229" s="333"/>
      <c r="T229" s="1612"/>
      <c r="U229" s="332"/>
      <c r="V229" s="332"/>
      <c r="W229" s="339"/>
      <c r="X229" s="339"/>
      <c r="Y229" s="131"/>
      <c r="Z229" s="366" t="s">
        <v>235</v>
      </c>
      <c r="AA229" s="1577"/>
      <c r="AB229" s="367" t="s">
        <v>235</v>
      </c>
      <c r="AC229" s="146"/>
      <c r="AD229" s="1613"/>
      <c r="AE229" s="178"/>
      <c r="AF229" s="1604" t="s">
        <v>218</v>
      </c>
      <c r="AG229" s="1543">
        <v>13190</v>
      </c>
      <c r="AH229" s="43"/>
      <c r="AI229" s="1511"/>
      <c r="AJ229" s="314">
        <v>0</v>
      </c>
      <c r="AK229" s="1605"/>
      <c r="AL229" s="1598" t="e">
        <v>#REF!</v>
      </c>
      <c r="AM229" s="1582" t="e">
        <v>#REF!</v>
      </c>
      <c r="AN229" s="1570"/>
      <c r="AO229" s="351" t="s">
        <v>226</v>
      </c>
      <c r="AP229" s="377">
        <v>3500</v>
      </c>
      <c r="AQ229" s="378">
        <v>3800</v>
      </c>
      <c r="AR229" s="1577"/>
      <c r="AS229" s="1585"/>
      <c r="AT229" s="1577"/>
      <c r="AU229" s="1588"/>
      <c r="AV229" s="380"/>
      <c r="AW229" s="381"/>
      <c r="AX229" s="1573"/>
      <c r="AY229" s="379"/>
      <c r="AZ229" s="1573"/>
      <c r="BA229" s="1575"/>
      <c r="BB229" s="1577"/>
      <c r="BC229" s="1579"/>
      <c r="BD229" s="1562"/>
      <c r="BE229" s="1554">
        <v>0.01</v>
      </c>
      <c r="BF229" s="1556">
        <v>0.03</v>
      </c>
      <c r="BG229" s="1556">
        <v>0.04</v>
      </c>
      <c r="BH229" s="1558">
        <v>0.06</v>
      </c>
      <c r="BI229" s="176"/>
      <c r="BJ229" s="1560"/>
      <c r="BK229" s="13"/>
      <c r="BL229" s="13"/>
      <c r="BM229" s="107"/>
      <c r="BN229" s="104">
        <v>111</v>
      </c>
      <c r="BO229" s="104">
        <v>112</v>
      </c>
      <c r="BP229" s="1551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</row>
    <row r="230" spans="1:81" s="54" customFormat="1" ht="13.5" customHeight="1">
      <c r="A230" s="1610"/>
      <c r="B230" s="1591"/>
      <c r="C230" s="1553"/>
      <c r="D230" s="181" t="s">
        <v>53</v>
      </c>
      <c r="E230" s="174"/>
      <c r="F230" s="334">
        <v>208850</v>
      </c>
      <c r="G230" s="335"/>
      <c r="H230" s="334">
        <v>200090</v>
      </c>
      <c r="I230" s="335"/>
      <c r="J230" s="318" t="s">
        <v>216</v>
      </c>
      <c r="K230" s="329">
        <v>1970</v>
      </c>
      <c r="L230" s="336"/>
      <c r="M230" s="337" t="s">
        <v>217</v>
      </c>
      <c r="N230" s="329">
        <v>1880</v>
      </c>
      <c r="O230" s="336"/>
      <c r="P230" s="337" t="s">
        <v>217</v>
      </c>
      <c r="Q230" s="331"/>
      <c r="R230" s="332"/>
      <c r="S230" s="338"/>
      <c r="T230" s="1612"/>
      <c r="U230" s="332"/>
      <c r="V230" s="332"/>
      <c r="W230" s="339"/>
      <c r="X230" s="339"/>
      <c r="Y230" s="131"/>
      <c r="Z230" s="366">
        <v>285100</v>
      </c>
      <c r="AA230" s="1577"/>
      <c r="AB230" s="367">
        <v>2850</v>
      </c>
      <c r="AC230" s="176"/>
      <c r="AD230" s="1613"/>
      <c r="AE230" s="179"/>
      <c r="AF230" s="1604"/>
      <c r="AG230" s="1544"/>
      <c r="AH230" s="50"/>
      <c r="AI230" s="1511"/>
      <c r="AJ230" s="315"/>
      <c r="AK230" s="1605"/>
      <c r="AL230" s="1599" t="e">
        <v>#REF!</v>
      </c>
      <c r="AM230" s="1583" t="e">
        <v>#REF!</v>
      </c>
      <c r="AN230" s="1570"/>
      <c r="AO230" s="382" t="s">
        <v>227</v>
      </c>
      <c r="AP230" s="383">
        <v>3100</v>
      </c>
      <c r="AQ230" s="384">
        <v>3400</v>
      </c>
      <c r="AR230" s="1577"/>
      <c r="AS230" s="1586"/>
      <c r="AT230" s="1577"/>
      <c r="AU230" s="1589"/>
      <c r="AV230" s="380"/>
      <c r="AW230" s="381"/>
      <c r="AX230" s="1573"/>
      <c r="AY230" s="379"/>
      <c r="AZ230" s="1573"/>
      <c r="BA230" s="1576"/>
      <c r="BB230" s="1577"/>
      <c r="BC230" s="1580"/>
      <c r="BD230" s="1562"/>
      <c r="BE230" s="1555"/>
      <c r="BF230" s="1557"/>
      <c r="BG230" s="1557"/>
      <c r="BH230" s="1559"/>
      <c r="BI230" s="176"/>
      <c r="BJ230" s="1560"/>
      <c r="BK230" s="13"/>
      <c r="BL230" s="13"/>
      <c r="BM230" s="107"/>
      <c r="BN230" s="104">
        <v>111</v>
      </c>
      <c r="BO230" s="104">
        <v>112</v>
      </c>
      <c r="BP230" s="1551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</row>
    <row r="231" spans="1:81" s="54" customFormat="1" ht="13.5" customHeight="1">
      <c r="A231" s="1610"/>
      <c r="B231" s="1600" t="s">
        <v>236</v>
      </c>
      <c r="C231" s="1592" t="s">
        <v>214</v>
      </c>
      <c r="D231" s="173" t="s">
        <v>215</v>
      </c>
      <c r="E231" s="174"/>
      <c r="F231" s="316">
        <v>54020</v>
      </c>
      <c r="G231" s="317">
        <v>61810</v>
      </c>
      <c r="H231" s="316">
        <v>46520</v>
      </c>
      <c r="I231" s="317">
        <v>54310</v>
      </c>
      <c r="J231" s="318" t="s">
        <v>216</v>
      </c>
      <c r="K231" s="319">
        <v>520</v>
      </c>
      <c r="L231" s="320">
        <v>590</v>
      </c>
      <c r="M231" s="321" t="s">
        <v>217</v>
      </c>
      <c r="N231" s="319">
        <v>440</v>
      </c>
      <c r="O231" s="320">
        <v>510</v>
      </c>
      <c r="P231" s="321" t="s">
        <v>217</v>
      </c>
      <c r="Q231" s="318" t="s">
        <v>216</v>
      </c>
      <c r="R231" s="322">
        <v>7790</v>
      </c>
      <c r="S231" s="323">
        <v>70</v>
      </c>
      <c r="T231" s="1612"/>
      <c r="U231" s="361">
        <v>3110</v>
      </c>
      <c r="V231" s="340" t="s">
        <v>218</v>
      </c>
      <c r="W231" s="362">
        <v>30</v>
      </c>
      <c r="X231" s="345"/>
      <c r="Y231" s="131"/>
      <c r="Z231" s="369"/>
      <c r="AA231" s="1577"/>
      <c r="AB231" s="370"/>
      <c r="AC231" s="183"/>
      <c r="AD231" s="1613"/>
      <c r="AE231" s="182"/>
      <c r="AF231" s="1604" t="s">
        <v>218</v>
      </c>
      <c r="AG231" s="1537">
        <v>13830</v>
      </c>
      <c r="AH231" s="24"/>
      <c r="AI231" s="1511" t="s">
        <v>216</v>
      </c>
      <c r="AJ231" s="313">
        <v>60</v>
      </c>
      <c r="AK231" s="1605" t="s">
        <v>218</v>
      </c>
      <c r="AL231" s="1597">
        <v>3300</v>
      </c>
      <c r="AM231" s="1581">
        <v>3700</v>
      </c>
      <c r="AN231" s="1570" t="s">
        <v>216</v>
      </c>
      <c r="AO231" s="373" t="s">
        <v>220</v>
      </c>
      <c r="AP231" s="374">
        <v>6300</v>
      </c>
      <c r="AQ231" s="375">
        <v>7100</v>
      </c>
      <c r="AR231" s="1577" t="s">
        <v>216</v>
      </c>
      <c r="AS231" s="1584">
        <v>6680</v>
      </c>
      <c r="AT231" s="1577" t="s">
        <v>216</v>
      </c>
      <c r="AU231" s="1587">
        <v>60</v>
      </c>
      <c r="AV231" s="1570" t="s">
        <v>216</v>
      </c>
      <c r="AW231" s="1571">
        <v>4800</v>
      </c>
      <c r="AX231" s="1573"/>
      <c r="AY231" s="379"/>
      <c r="AZ231" s="1573" t="s">
        <v>221</v>
      </c>
      <c r="BA231" s="1574">
        <v>7520</v>
      </c>
      <c r="BB231" s="1577" t="s">
        <v>216</v>
      </c>
      <c r="BC231" s="1578">
        <v>70</v>
      </c>
      <c r="BD231" s="1562" t="s">
        <v>221</v>
      </c>
      <c r="BE231" s="1563" t="s">
        <v>588</v>
      </c>
      <c r="BF231" s="1565" t="s">
        <v>588</v>
      </c>
      <c r="BG231" s="1565" t="s">
        <v>588</v>
      </c>
      <c r="BH231" s="1567" t="s">
        <v>588</v>
      </c>
      <c r="BI231" s="176"/>
      <c r="BJ231" s="1569"/>
      <c r="BK231" s="13"/>
      <c r="BL231" s="13"/>
      <c r="BM231" s="107"/>
      <c r="BN231" s="104">
        <v>113</v>
      </c>
      <c r="BO231" s="104">
        <v>114</v>
      </c>
      <c r="BP231" s="1551">
        <v>6</v>
      </c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</row>
    <row r="232" spans="1:81" s="54" customFormat="1" ht="13.5" customHeight="1">
      <c r="A232" s="1610"/>
      <c r="B232" s="1591"/>
      <c r="C232" s="1593"/>
      <c r="D232" s="177" t="s">
        <v>222</v>
      </c>
      <c r="E232" s="174"/>
      <c r="F232" s="324">
        <v>61810</v>
      </c>
      <c r="G232" s="325">
        <v>124940</v>
      </c>
      <c r="H232" s="324">
        <v>54310</v>
      </c>
      <c r="I232" s="325">
        <v>117440</v>
      </c>
      <c r="J232" s="318" t="s">
        <v>216</v>
      </c>
      <c r="K232" s="326">
        <v>590</v>
      </c>
      <c r="L232" s="327">
        <v>1130</v>
      </c>
      <c r="M232" s="328" t="s">
        <v>217</v>
      </c>
      <c r="N232" s="326">
        <v>510</v>
      </c>
      <c r="O232" s="327">
        <v>1050</v>
      </c>
      <c r="P232" s="328" t="s">
        <v>217</v>
      </c>
      <c r="Q232" s="318" t="s">
        <v>216</v>
      </c>
      <c r="R232" s="329">
        <v>7790</v>
      </c>
      <c r="S232" s="330">
        <v>70</v>
      </c>
      <c r="T232" s="1612"/>
      <c r="U232" s="360"/>
      <c r="V232" s="357"/>
      <c r="W232" s="360"/>
      <c r="X232" s="346"/>
      <c r="Y232" s="131"/>
      <c r="Z232" s="366" t="s">
        <v>237</v>
      </c>
      <c r="AA232" s="1577"/>
      <c r="AB232" s="367" t="s">
        <v>237</v>
      </c>
      <c r="AC232" s="146"/>
      <c r="AD232" s="1613"/>
      <c r="AE232" s="178"/>
      <c r="AF232" s="1604"/>
      <c r="AG232" s="1538"/>
      <c r="AH232" s="36">
        <v>12060</v>
      </c>
      <c r="AI232" s="1511"/>
      <c r="AJ232" s="314"/>
      <c r="AK232" s="1605"/>
      <c r="AL232" s="1598" t="e">
        <v>#REF!</v>
      </c>
      <c r="AM232" s="1582" t="e">
        <v>#REF!</v>
      </c>
      <c r="AN232" s="1570"/>
      <c r="AO232" s="351" t="s">
        <v>223</v>
      </c>
      <c r="AP232" s="377">
        <v>3500</v>
      </c>
      <c r="AQ232" s="378">
        <v>3900</v>
      </c>
      <c r="AR232" s="1577"/>
      <c r="AS232" s="1585"/>
      <c r="AT232" s="1577"/>
      <c r="AU232" s="1588"/>
      <c r="AV232" s="1570"/>
      <c r="AW232" s="1572"/>
      <c r="AX232" s="1573"/>
      <c r="AY232" s="379"/>
      <c r="AZ232" s="1573"/>
      <c r="BA232" s="1575"/>
      <c r="BB232" s="1577"/>
      <c r="BC232" s="1579"/>
      <c r="BD232" s="1562"/>
      <c r="BE232" s="1564"/>
      <c r="BF232" s="1566"/>
      <c r="BG232" s="1566"/>
      <c r="BH232" s="1568"/>
      <c r="BI232" s="176"/>
      <c r="BJ232" s="1569"/>
      <c r="BK232" s="13"/>
      <c r="BL232" s="13"/>
      <c r="BM232" s="107"/>
      <c r="BN232" s="104">
        <v>113</v>
      </c>
      <c r="BO232" s="104">
        <v>114</v>
      </c>
      <c r="BP232" s="1551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</row>
    <row r="233" spans="1:81" s="54" customFormat="1" ht="13.5" customHeight="1">
      <c r="A233" s="1610"/>
      <c r="B233" s="1591"/>
      <c r="C233" s="1552" t="s">
        <v>224</v>
      </c>
      <c r="D233" s="177" t="s">
        <v>225</v>
      </c>
      <c r="E233" s="174"/>
      <c r="F233" s="324">
        <v>124940</v>
      </c>
      <c r="G233" s="325">
        <v>202880</v>
      </c>
      <c r="H233" s="324">
        <v>117440</v>
      </c>
      <c r="I233" s="325">
        <v>195380</v>
      </c>
      <c r="J233" s="318" t="s">
        <v>216</v>
      </c>
      <c r="K233" s="326">
        <v>1130</v>
      </c>
      <c r="L233" s="327">
        <v>1910</v>
      </c>
      <c r="M233" s="328" t="s">
        <v>217</v>
      </c>
      <c r="N233" s="326">
        <v>1050</v>
      </c>
      <c r="O233" s="327">
        <v>1830</v>
      </c>
      <c r="P233" s="328" t="s">
        <v>217</v>
      </c>
      <c r="Q233" s="331"/>
      <c r="R233" s="332"/>
      <c r="S233" s="333"/>
      <c r="T233" s="1612"/>
      <c r="U233" s="332"/>
      <c r="V233" s="332"/>
      <c r="W233" s="339"/>
      <c r="X233" s="339"/>
      <c r="Y233" s="131"/>
      <c r="Z233" s="366">
        <v>323000</v>
      </c>
      <c r="AA233" s="1577"/>
      <c r="AB233" s="367">
        <v>3230</v>
      </c>
      <c r="AC233" s="176"/>
      <c r="AD233" s="1613"/>
      <c r="AE233" s="179"/>
      <c r="AF233" s="1604" t="s">
        <v>218</v>
      </c>
      <c r="AG233" s="1543">
        <v>12060</v>
      </c>
      <c r="AH233" s="43"/>
      <c r="AI233" s="1511"/>
      <c r="AJ233" s="314">
        <v>0</v>
      </c>
      <c r="AK233" s="1605"/>
      <c r="AL233" s="1598" t="e">
        <v>#REF!</v>
      </c>
      <c r="AM233" s="1582" t="e">
        <v>#REF!</v>
      </c>
      <c r="AN233" s="1570"/>
      <c r="AO233" s="351" t="s">
        <v>226</v>
      </c>
      <c r="AP233" s="377">
        <v>3000</v>
      </c>
      <c r="AQ233" s="378">
        <v>3400</v>
      </c>
      <c r="AR233" s="1577"/>
      <c r="AS233" s="1585"/>
      <c r="AT233" s="1577"/>
      <c r="AU233" s="1588"/>
      <c r="AV233" s="380"/>
      <c r="AW233" s="381"/>
      <c r="AX233" s="1573"/>
      <c r="AY233" s="379"/>
      <c r="AZ233" s="1573"/>
      <c r="BA233" s="1575"/>
      <c r="BB233" s="1577"/>
      <c r="BC233" s="1579"/>
      <c r="BD233" s="1562"/>
      <c r="BE233" s="1554">
        <v>0.01</v>
      </c>
      <c r="BF233" s="1556">
        <v>0.03</v>
      </c>
      <c r="BG233" s="1556">
        <v>0.04</v>
      </c>
      <c r="BH233" s="1558">
        <v>0.06</v>
      </c>
      <c r="BI233" s="176"/>
      <c r="BJ233" s="1560"/>
      <c r="BK233" s="13"/>
      <c r="BL233" s="13"/>
      <c r="BM233" s="107"/>
      <c r="BN233" s="104">
        <v>113</v>
      </c>
      <c r="BO233" s="104">
        <v>114</v>
      </c>
      <c r="BP233" s="1551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</row>
    <row r="234" spans="1:81" s="54" customFormat="1" ht="13.5" customHeight="1">
      <c r="A234" s="1610"/>
      <c r="B234" s="1591"/>
      <c r="C234" s="1553"/>
      <c r="D234" s="181" t="s">
        <v>53</v>
      </c>
      <c r="E234" s="174"/>
      <c r="F234" s="334">
        <v>202880</v>
      </c>
      <c r="G234" s="335"/>
      <c r="H234" s="334">
        <v>195380</v>
      </c>
      <c r="I234" s="335"/>
      <c r="J234" s="318" t="s">
        <v>216</v>
      </c>
      <c r="K234" s="329">
        <v>1910</v>
      </c>
      <c r="L234" s="336"/>
      <c r="M234" s="337" t="s">
        <v>217</v>
      </c>
      <c r="N234" s="329">
        <v>1830</v>
      </c>
      <c r="O234" s="336"/>
      <c r="P234" s="337" t="s">
        <v>217</v>
      </c>
      <c r="Q234" s="331"/>
      <c r="R234" s="332"/>
      <c r="S234" s="338"/>
      <c r="T234" s="1612"/>
      <c r="U234" s="332"/>
      <c r="V234" s="332"/>
      <c r="W234" s="339"/>
      <c r="X234" s="339"/>
      <c r="Y234" s="131"/>
      <c r="Z234" s="369"/>
      <c r="AA234" s="1577"/>
      <c r="AB234" s="370"/>
      <c r="AC234" s="183"/>
      <c r="AD234" s="1613"/>
      <c r="AE234" s="182"/>
      <c r="AF234" s="1604"/>
      <c r="AG234" s="1544"/>
      <c r="AH234" s="50"/>
      <c r="AI234" s="1511"/>
      <c r="AJ234" s="315"/>
      <c r="AK234" s="1605"/>
      <c r="AL234" s="1599" t="e">
        <v>#REF!</v>
      </c>
      <c r="AM234" s="1583" t="e">
        <v>#REF!</v>
      </c>
      <c r="AN234" s="1570"/>
      <c r="AO234" s="382" t="s">
        <v>227</v>
      </c>
      <c r="AP234" s="383">
        <v>2700</v>
      </c>
      <c r="AQ234" s="384">
        <v>3000</v>
      </c>
      <c r="AR234" s="1577"/>
      <c r="AS234" s="1586"/>
      <c r="AT234" s="1577"/>
      <c r="AU234" s="1589"/>
      <c r="AV234" s="380"/>
      <c r="AW234" s="381"/>
      <c r="AX234" s="1573"/>
      <c r="AY234" s="379"/>
      <c r="AZ234" s="1573"/>
      <c r="BA234" s="1576"/>
      <c r="BB234" s="1577"/>
      <c r="BC234" s="1580"/>
      <c r="BD234" s="1562"/>
      <c r="BE234" s="1555"/>
      <c r="BF234" s="1557"/>
      <c r="BG234" s="1557"/>
      <c r="BH234" s="1559"/>
      <c r="BI234" s="176"/>
      <c r="BJ234" s="1560"/>
      <c r="BK234" s="13"/>
      <c r="BL234" s="13"/>
      <c r="BM234" s="107"/>
      <c r="BN234" s="104">
        <v>113</v>
      </c>
      <c r="BO234" s="104">
        <v>114</v>
      </c>
      <c r="BP234" s="1551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</row>
    <row r="235" spans="1:81" s="54" customFormat="1" ht="13.5" customHeight="1">
      <c r="A235" s="1610"/>
      <c r="B235" s="1600" t="s">
        <v>238</v>
      </c>
      <c r="C235" s="1592" t="s">
        <v>214</v>
      </c>
      <c r="D235" s="173" t="s">
        <v>215</v>
      </c>
      <c r="E235" s="174"/>
      <c r="F235" s="316">
        <v>49600</v>
      </c>
      <c r="G235" s="317">
        <v>57390</v>
      </c>
      <c r="H235" s="316">
        <v>43040</v>
      </c>
      <c r="I235" s="317">
        <v>50830</v>
      </c>
      <c r="J235" s="318" t="s">
        <v>216</v>
      </c>
      <c r="K235" s="319">
        <v>470</v>
      </c>
      <c r="L235" s="320">
        <v>540</v>
      </c>
      <c r="M235" s="321" t="s">
        <v>217</v>
      </c>
      <c r="N235" s="319">
        <v>410</v>
      </c>
      <c r="O235" s="320">
        <v>480</v>
      </c>
      <c r="P235" s="321" t="s">
        <v>217</v>
      </c>
      <c r="Q235" s="318" t="s">
        <v>216</v>
      </c>
      <c r="R235" s="322">
        <v>7790</v>
      </c>
      <c r="S235" s="323">
        <v>70</v>
      </c>
      <c r="T235" s="1612"/>
      <c r="U235" s="361">
        <v>3110</v>
      </c>
      <c r="V235" s="340" t="s">
        <v>218</v>
      </c>
      <c r="W235" s="362">
        <v>30</v>
      </c>
      <c r="X235" s="345"/>
      <c r="Y235" s="131"/>
      <c r="Z235" s="366" t="s">
        <v>239</v>
      </c>
      <c r="AA235" s="1577"/>
      <c r="AB235" s="367" t="s">
        <v>239</v>
      </c>
      <c r="AC235" s="146"/>
      <c r="AD235" s="1613"/>
      <c r="AE235" s="178"/>
      <c r="AF235" s="1604" t="s">
        <v>218</v>
      </c>
      <c r="AG235" s="1537">
        <v>12990</v>
      </c>
      <c r="AH235" s="24"/>
      <c r="AI235" s="1511" t="s">
        <v>216</v>
      </c>
      <c r="AJ235" s="313">
        <v>50</v>
      </c>
      <c r="AK235" s="1605" t="s">
        <v>218</v>
      </c>
      <c r="AL235" s="1597">
        <v>3800</v>
      </c>
      <c r="AM235" s="1581">
        <v>4200</v>
      </c>
      <c r="AN235" s="1570" t="s">
        <v>216</v>
      </c>
      <c r="AO235" s="373" t="s">
        <v>220</v>
      </c>
      <c r="AP235" s="374">
        <v>7100</v>
      </c>
      <c r="AQ235" s="375">
        <v>7900</v>
      </c>
      <c r="AR235" s="1577" t="s">
        <v>216</v>
      </c>
      <c r="AS235" s="1584">
        <v>5840</v>
      </c>
      <c r="AT235" s="1577" t="s">
        <v>216</v>
      </c>
      <c r="AU235" s="1587">
        <v>50</v>
      </c>
      <c r="AV235" s="1570" t="s">
        <v>216</v>
      </c>
      <c r="AW235" s="1571">
        <v>4800</v>
      </c>
      <c r="AX235" s="1573"/>
      <c r="AY235" s="379"/>
      <c r="AZ235" s="1573" t="s">
        <v>221</v>
      </c>
      <c r="BA235" s="1574">
        <v>6580</v>
      </c>
      <c r="BB235" s="1577" t="s">
        <v>216</v>
      </c>
      <c r="BC235" s="1578">
        <v>60</v>
      </c>
      <c r="BD235" s="1562" t="s">
        <v>221</v>
      </c>
      <c r="BE235" s="1563" t="s">
        <v>588</v>
      </c>
      <c r="BF235" s="1565" t="s">
        <v>588</v>
      </c>
      <c r="BG235" s="1565" t="s">
        <v>588</v>
      </c>
      <c r="BH235" s="1567" t="s">
        <v>588</v>
      </c>
      <c r="BI235" s="176"/>
      <c r="BJ235" s="1569"/>
      <c r="BK235" s="13"/>
      <c r="BL235" s="13"/>
      <c r="BM235" s="107"/>
      <c r="BN235" s="104">
        <v>115</v>
      </c>
      <c r="BO235" s="104">
        <v>116</v>
      </c>
      <c r="BP235" s="1551">
        <v>7</v>
      </c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</row>
    <row r="236" spans="1:81" s="54" customFormat="1" ht="13.5" customHeight="1">
      <c r="A236" s="1610"/>
      <c r="B236" s="1591"/>
      <c r="C236" s="1593"/>
      <c r="D236" s="177" t="s">
        <v>222</v>
      </c>
      <c r="E236" s="174"/>
      <c r="F236" s="324">
        <v>57390</v>
      </c>
      <c r="G236" s="325">
        <v>120520</v>
      </c>
      <c r="H236" s="324">
        <v>50830</v>
      </c>
      <c r="I236" s="325">
        <v>113960</v>
      </c>
      <c r="J236" s="318" t="s">
        <v>216</v>
      </c>
      <c r="K236" s="326">
        <v>540</v>
      </c>
      <c r="L236" s="327">
        <v>1080</v>
      </c>
      <c r="M236" s="328" t="s">
        <v>217</v>
      </c>
      <c r="N236" s="326">
        <v>480</v>
      </c>
      <c r="O236" s="327">
        <v>1020</v>
      </c>
      <c r="P236" s="328" t="s">
        <v>217</v>
      </c>
      <c r="Q236" s="318" t="s">
        <v>216</v>
      </c>
      <c r="R236" s="329">
        <v>7790</v>
      </c>
      <c r="S236" s="330">
        <v>70</v>
      </c>
      <c r="T236" s="1612"/>
      <c r="U236" s="360"/>
      <c r="V236" s="357"/>
      <c r="W236" s="360"/>
      <c r="X236" s="346"/>
      <c r="Y236" s="131"/>
      <c r="Z236" s="366">
        <v>360900</v>
      </c>
      <c r="AA236" s="1577"/>
      <c r="AB236" s="367">
        <v>3600</v>
      </c>
      <c r="AC236" s="176"/>
      <c r="AD236" s="1613"/>
      <c r="AE236" s="179"/>
      <c r="AF236" s="1604"/>
      <c r="AG236" s="1538"/>
      <c r="AH236" s="36">
        <v>11220</v>
      </c>
      <c r="AI236" s="1511"/>
      <c r="AJ236" s="314"/>
      <c r="AK236" s="1605"/>
      <c r="AL236" s="1598" t="e">
        <v>#REF!</v>
      </c>
      <c r="AM236" s="1582" t="e">
        <v>#REF!</v>
      </c>
      <c r="AN236" s="1570"/>
      <c r="AO236" s="351" t="s">
        <v>223</v>
      </c>
      <c r="AP236" s="377">
        <v>3900</v>
      </c>
      <c r="AQ236" s="378">
        <v>4300</v>
      </c>
      <c r="AR236" s="1577"/>
      <c r="AS236" s="1585"/>
      <c r="AT236" s="1577"/>
      <c r="AU236" s="1588"/>
      <c r="AV236" s="1570"/>
      <c r="AW236" s="1572"/>
      <c r="AX236" s="1573"/>
      <c r="AY236" s="379"/>
      <c r="AZ236" s="1573"/>
      <c r="BA236" s="1575"/>
      <c r="BB236" s="1577"/>
      <c r="BC236" s="1579"/>
      <c r="BD236" s="1562"/>
      <c r="BE236" s="1564"/>
      <c r="BF236" s="1566"/>
      <c r="BG236" s="1566"/>
      <c r="BH236" s="1568"/>
      <c r="BI236" s="176"/>
      <c r="BJ236" s="1569"/>
      <c r="BK236" s="13"/>
      <c r="BL236" s="13"/>
      <c r="BM236" s="107"/>
      <c r="BN236" s="104">
        <v>115</v>
      </c>
      <c r="BO236" s="104">
        <v>116</v>
      </c>
      <c r="BP236" s="1551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</row>
    <row r="237" spans="1:81" s="54" customFormat="1" ht="13.5" customHeight="1">
      <c r="A237" s="1610"/>
      <c r="B237" s="1591"/>
      <c r="C237" s="1552" t="s">
        <v>224</v>
      </c>
      <c r="D237" s="177" t="s">
        <v>225</v>
      </c>
      <c r="E237" s="174"/>
      <c r="F237" s="324">
        <v>120520</v>
      </c>
      <c r="G237" s="325">
        <v>198460</v>
      </c>
      <c r="H237" s="324">
        <v>113960</v>
      </c>
      <c r="I237" s="325">
        <v>191900</v>
      </c>
      <c r="J237" s="318" t="s">
        <v>216</v>
      </c>
      <c r="K237" s="326">
        <v>1080</v>
      </c>
      <c r="L237" s="327">
        <v>1860</v>
      </c>
      <c r="M237" s="328" t="s">
        <v>217</v>
      </c>
      <c r="N237" s="326">
        <v>1020</v>
      </c>
      <c r="O237" s="327">
        <v>1800</v>
      </c>
      <c r="P237" s="328" t="s">
        <v>217</v>
      </c>
      <c r="Q237" s="331"/>
      <c r="R237" s="332"/>
      <c r="S237" s="333"/>
      <c r="T237" s="1612"/>
      <c r="U237" s="332"/>
      <c r="V237" s="332"/>
      <c r="W237" s="339"/>
      <c r="X237" s="339"/>
      <c r="Y237" s="131"/>
      <c r="Z237" s="369"/>
      <c r="AA237" s="1577"/>
      <c r="AB237" s="370"/>
      <c r="AC237" s="183"/>
      <c r="AD237" s="1613"/>
      <c r="AE237" s="182"/>
      <c r="AF237" s="1604" t="s">
        <v>218</v>
      </c>
      <c r="AG237" s="1543">
        <v>11220</v>
      </c>
      <c r="AH237" s="43"/>
      <c r="AI237" s="1511"/>
      <c r="AJ237" s="314">
        <v>0</v>
      </c>
      <c r="AK237" s="1605"/>
      <c r="AL237" s="1598" t="e">
        <v>#REF!</v>
      </c>
      <c r="AM237" s="1582" t="e">
        <v>#REF!</v>
      </c>
      <c r="AN237" s="1570"/>
      <c r="AO237" s="351" t="s">
        <v>226</v>
      </c>
      <c r="AP237" s="377">
        <v>3400</v>
      </c>
      <c r="AQ237" s="378">
        <v>3800</v>
      </c>
      <c r="AR237" s="1577"/>
      <c r="AS237" s="1585"/>
      <c r="AT237" s="1577"/>
      <c r="AU237" s="1588"/>
      <c r="AV237" s="380"/>
      <c r="AW237" s="381"/>
      <c r="AX237" s="1573"/>
      <c r="AY237" s="385"/>
      <c r="AZ237" s="1573"/>
      <c r="BA237" s="1575"/>
      <c r="BB237" s="1577"/>
      <c r="BC237" s="1579"/>
      <c r="BD237" s="1562"/>
      <c r="BE237" s="1554">
        <v>0.02</v>
      </c>
      <c r="BF237" s="1556">
        <v>0.03</v>
      </c>
      <c r="BG237" s="1556">
        <v>0.05</v>
      </c>
      <c r="BH237" s="1558">
        <v>0.06</v>
      </c>
      <c r="BI237" s="176"/>
      <c r="BJ237" s="1560"/>
      <c r="BK237" s="13"/>
      <c r="BL237" s="13"/>
      <c r="BM237" s="107"/>
      <c r="BN237" s="104">
        <v>115</v>
      </c>
      <c r="BO237" s="104">
        <v>116</v>
      </c>
      <c r="BP237" s="1551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</row>
    <row r="238" spans="1:81" s="54" customFormat="1" ht="13.5" customHeight="1">
      <c r="A238" s="1610"/>
      <c r="B238" s="1591"/>
      <c r="C238" s="1553"/>
      <c r="D238" s="181" t="s">
        <v>53</v>
      </c>
      <c r="E238" s="174"/>
      <c r="F238" s="334">
        <v>198460</v>
      </c>
      <c r="G238" s="335"/>
      <c r="H238" s="334">
        <v>191900</v>
      </c>
      <c r="I238" s="335"/>
      <c r="J238" s="318" t="s">
        <v>216</v>
      </c>
      <c r="K238" s="329">
        <v>1860</v>
      </c>
      <c r="L238" s="336"/>
      <c r="M238" s="337" t="s">
        <v>217</v>
      </c>
      <c r="N238" s="329">
        <v>1800</v>
      </c>
      <c r="O238" s="336"/>
      <c r="P238" s="337" t="s">
        <v>217</v>
      </c>
      <c r="Q238" s="331"/>
      <c r="R238" s="332"/>
      <c r="S238" s="338"/>
      <c r="T238" s="1612"/>
      <c r="U238" s="332"/>
      <c r="V238" s="332"/>
      <c r="W238" s="339"/>
      <c r="X238" s="339"/>
      <c r="Y238" s="131"/>
      <c r="Z238" s="366" t="s">
        <v>240</v>
      </c>
      <c r="AA238" s="1577"/>
      <c r="AB238" s="367" t="s">
        <v>240</v>
      </c>
      <c r="AC238" s="146"/>
      <c r="AD238" s="1613"/>
      <c r="AE238" s="178"/>
      <c r="AF238" s="1604"/>
      <c r="AG238" s="1544"/>
      <c r="AH238" s="50"/>
      <c r="AI238" s="1511"/>
      <c r="AJ238" s="315"/>
      <c r="AK238" s="1605"/>
      <c r="AL238" s="1599" t="e">
        <v>#REF!</v>
      </c>
      <c r="AM238" s="1583" t="e">
        <v>#REF!</v>
      </c>
      <c r="AN238" s="1570"/>
      <c r="AO238" s="382" t="s">
        <v>227</v>
      </c>
      <c r="AP238" s="383">
        <v>3000</v>
      </c>
      <c r="AQ238" s="384">
        <v>3400</v>
      </c>
      <c r="AR238" s="1577"/>
      <c r="AS238" s="1586"/>
      <c r="AT238" s="1577"/>
      <c r="AU238" s="1589"/>
      <c r="AV238" s="380"/>
      <c r="AW238" s="381"/>
      <c r="AX238" s="1573"/>
      <c r="AY238" s="385"/>
      <c r="AZ238" s="1573"/>
      <c r="BA238" s="1576"/>
      <c r="BB238" s="1577"/>
      <c r="BC238" s="1580"/>
      <c r="BD238" s="1562"/>
      <c r="BE238" s="1555"/>
      <c r="BF238" s="1557"/>
      <c r="BG238" s="1557"/>
      <c r="BH238" s="1559"/>
      <c r="BI238" s="176"/>
      <c r="BJ238" s="1560"/>
      <c r="BK238" s="13"/>
      <c r="BL238" s="13"/>
      <c r="BM238" s="107"/>
      <c r="BN238" s="104">
        <v>115</v>
      </c>
      <c r="BO238" s="104">
        <v>116</v>
      </c>
      <c r="BP238" s="1551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</row>
    <row r="239" spans="1:81" s="54" customFormat="1" ht="13.5" customHeight="1">
      <c r="A239" s="1610"/>
      <c r="B239" s="1590" t="s">
        <v>241</v>
      </c>
      <c r="C239" s="1592" t="s">
        <v>214</v>
      </c>
      <c r="D239" s="173" t="s">
        <v>215</v>
      </c>
      <c r="E239" s="174"/>
      <c r="F239" s="316">
        <v>46120</v>
      </c>
      <c r="G239" s="317">
        <v>53910</v>
      </c>
      <c r="H239" s="316">
        <v>40280</v>
      </c>
      <c r="I239" s="317">
        <v>48070</v>
      </c>
      <c r="J239" s="318" t="s">
        <v>216</v>
      </c>
      <c r="K239" s="319">
        <v>440</v>
      </c>
      <c r="L239" s="320">
        <v>510</v>
      </c>
      <c r="M239" s="321" t="s">
        <v>217</v>
      </c>
      <c r="N239" s="319">
        <v>380</v>
      </c>
      <c r="O239" s="320">
        <v>450</v>
      </c>
      <c r="P239" s="321" t="s">
        <v>217</v>
      </c>
      <c r="Q239" s="318" t="s">
        <v>216</v>
      </c>
      <c r="R239" s="322">
        <v>7790</v>
      </c>
      <c r="S239" s="323">
        <v>70</v>
      </c>
      <c r="T239" s="1612"/>
      <c r="U239" s="361">
        <v>3110</v>
      </c>
      <c r="V239" s="340" t="s">
        <v>218</v>
      </c>
      <c r="W239" s="362">
        <v>30</v>
      </c>
      <c r="X239" s="345"/>
      <c r="Y239" s="131"/>
      <c r="Z239" s="366">
        <v>398900</v>
      </c>
      <c r="AA239" s="1577"/>
      <c r="AB239" s="367">
        <v>3980</v>
      </c>
      <c r="AC239" s="176"/>
      <c r="AD239" s="1613"/>
      <c r="AE239" s="179"/>
      <c r="AF239" s="1604" t="s">
        <v>218</v>
      </c>
      <c r="AG239" s="1537">
        <v>12330</v>
      </c>
      <c r="AH239" s="24"/>
      <c r="AI239" s="1511" t="s">
        <v>216</v>
      </c>
      <c r="AJ239" s="313">
        <v>50</v>
      </c>
      <c r="AK239" s="1605" t="s">
        <v>218</v>
      </c>
      <c r="AL239" s="1597">
        <v>3400</v>
      </c>
      <c r="AM239" s="1581">
        <v>3700</v>
      </c>
      <c r="AN239" s="1570" t="s">
        <v>216</v>
      </c>
      <c r="AO239" s="373" t="s">
        <v>220</v>
      </c>
      <c r="AP239" s="374">
        <v>6300</v>
      </c>
      <c r="AQ239" s="375">
        <v>7100</v>
      </c>
      <c r="AR239" s="1577" t="s">
        <v>216</v>
      </c>
      <c r="AS239" s="1584">
        <v>5190</v>
      </c>
      <c r="AT239" s="1577" t="s">
        <v>216</v>
      </c>
      <c r="AU239" s="1587">
        <v>50</v>
      </c>
      <c r="AV239" s="1570" t="s">
        <v>216</v>
      </c>
      <c r="AW239" s="1571">
        <v>4800</v>
      </c>
      <c r="AX239" s="1573"/>
      <c r="AY239" s="385"/>
      <c r="AZ239" s="1573" t="s">
        <v>221</v>
      </c>
      <c r="BA239" s="1574">
        <v>5850</v>
      </c>
      <c r="BB239" s="1577" t="s">
        <v>216</v>
      </c>
      <c r="BC239" s="1578">
        <v>50</v>
      </c>
      <c r="BD239" s="1562" t="s">
        <v>221</v>
      </c>
      <c r="BE239" s="1563" t="s">
        <v>588</v>
      </c>
      <c r="BF239" s="1565" t="s">
        <v>588</v>
      </c>
      <c r="BG239" s="1565" t="s">
        <v>588</v>
      </c>
      <c r="BH239" s="1567" t="s">
        <v>588</v>
      </c>
      <c r="BI239" s="176"/>
      <c r="BJ239" s="1569"/>
      <c r="BK239" s="13"/>
      <c r="BL239" s="13"/>
      <c r="BM239" s="107"/>
      <c r="BN239" s="104">
        <v>117</v>
      </c>
      <c r="BO239" s="104">
        <v>118</v>
      </c>
      <c r="BP239" s="1551">
        <v>8</v>
      </c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</row>
    <row r="240" spans="1:81" s="54" customFormat="1" ht="13.5" customHeight="1">
      <c r="A240" s="1610"/>
      <c r="B240" s="1591"/>
      <c r="C240" s="1593"/>
      <c r="D240" s="177" t="s">
        <v>222</v>
      </c>
      <c r="E240" s="174"/>
      <c r="F240" s="324">
        <v>53910</v>
      </c>
      <c r="G240" s="325">
        <v>117040</v>
      </c>
      <c r="H240" s="324">
        <v>48070</v>
      </c>
      <c r="I240" s="325">
        <v>111200</v>
      </c>
      <c r="J240" s="318" t="s">
        <v>216</v>
      </c>
      <c r="K240" s="326">
        <v>510</v>
      </c>
      <c r="L240" s="327">
        <v>1050</v>
      </c>
      <c r="M240" s="328" t="s">
        <v>217</v>
      </c>
      <c r="N240" s="326">
        <v>450</v>
      </c>
      <c r="O240" s="327">
        <v>990</v>
      </c>
      <c r="P240" s="328" t="s">
        <v>217</v>
      </c>
      <c r="Q240" s="318" t="s">
        <v>216</v>
      </c>
      <c r="R240" s="329">
        <v>7790</v>
      </c>
      <c r="S240" s="330">
        <v>70</v>
      </c>
      <c r="T240" s="1612"/>
      <c r="U240" s="360"/>
      <c r="V240" s="357"/>
      <c r="W240" s="360"/>
      <c r="X240" s="346"/>
      <c r="Y240" s="131"/>
      <c r="Z240" s="369"/>
      <c r="AA240" s="1577"/>
      <c r="AB240" s="370"/>
      <c r="AC240" s="183"/>
      <c r="AD240" s="1613"/>
      <c r="AE240" s="182"/>
      <c r="AF240" s="1604"/>
      <c r="AG240" s="1538"/>
      <c r="AH240" s="36">
        <v>10560</v>
      </c>
      <c r="AI240" s="1511"/>
      <c r="AJ240" s="314"/>
      <c r="AK240" s="1605"/>
      <c r="AL240" s="1598" t="e">
        <v>#REF!</v>
      </c>
      <c r="AM240" s="1582" t="e">
        <v>#REF!</v>
      </c>
      <c r="AN240" s="1570"/>
      <c r="AO240" s="351" t="s">
        <v>223</v>
      </c>
      <c r="AP240" s="377">
        <v>3500</v>
      </c>
      <c r="AQ240" s="378">
        <v>3900</v>
      </c>
      <c r="AR240" s="1577"/>
      <c r="AS240" s="1585"/>
      <c r="AT240" s="1577"/>
      <c r="AU240" s="1588"/>
      <c r="AV240" s="1570"/>
      <c r="AW240" s="1572"/>
      <c r="AX240" s="1573"/>
      <c r="AY240" s="385"/>
      <c r="AZ240" s="1573"/>
      <c r="BA240" s="1575"/>
      <c r="BB240" s="1577"/>
      <c r="BC240" s="1579"/>
      <c r="BD240" s="1562"/>
      <c r="BE240" s="1564"/>
      <c r="BF240" s="1566"/>
      <c r="BG240" s="1566"/>
      <c r="BH240" s="1568"/>
      <c r="BI240" s="176"/>
      <c r="BJ240" s="1569"/>
      <c r="BK240" s="13"/>
      <c r="BL240" s="13"/>
      <c r="BM240" s="107"/>
      <c r="BN240" s="104">
        <v>117</v>
      </c>
      <c r="BO240" s="104">
        <v>118</v>
      </c>
      <c r="BP240" s="1551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</row>
    <row r="241" spans="1:81" s="54" customFormat="1" ht="13.5" customHeight="1">
      <c r="A241" s="1610"/>
      <c r="B241" s="1591"/>
      <c r="C241" s="1552" t="s">
        <v>224</v>
      </c>
      <c r="D241" s="177" t="s">
        <v>225</v>
      </c>
      <c r="E241" s="174"/>
      <c r="F241" s="324">
        <v>117040</v>
      </c>
      <c r="G241" s="325">
        <v>194980</v>
      </c>
      <c r="H241" s="324">
        <v>111200</v>
      </c>
      <c r="I241" s="325">
        <v>189140</v>
      </c>
      <c r="J241" s="318" t="s">
        <v>216</v>
      </c>
      <c r="K241" s="326">
        <v>1050</v>
      </c>
      <c r="L241" s="327">
        <v>1830</v>
      </c>
      <c r="M241" s="328" t="s">
        <v>217</v>
      </c>
      <c r="N241" s="326">
        <v>990</v>
      </c>
      <c r="O241" s="327">
        <v>1770</v>
      </c>
      <c r="P241" s="328" t="s">
        <v>217</v>
      </c>
      <c r="Q241" s="331"/>
      <c r="R241" s="332"/>
      <c r="S241" s="333"/>
      <c r="T241" s="1612"/>
      <c r="U241" s="332"/>
      <c r="V241" s="332"/>
      <c r="W241" s="339"/>
      <c r="X241" s="339"/>
      <c r="Y241" s="131"/>
      <c r="Z241" s="366" t="s">
        <v>242</v>
      </c>
      <c r="AA241" s="1577"/>
      <c r="AB241" s="367" t="s">
        <v>242</v>
      </c>
      <c r="AC241" s="146"/>
      <c r="AD241" s="1613"/>
      <c r="AE241" s="178"/>
      <c r="AF241" s="1604" t="s">
        <v>218</v>
      </c>
      <c r="AG241" s="1543">
        <v>10560</v>
      </c>
      <c r="AH241" s="43"/>
      <c r="AI241" s="1511"/>
      <c r="AJ241" s="314">
        <v>0</v>
      </c>
      <c r="AK241" s="1605"/>
      <c r="AL241" s="1598" t="e">
        <v>#REF!</v>
      </c>
      <c r="AM241" s="1582" t="e">
        <v>#REF!</v>
      </c>
      <c r="AN241" s="1570"/>
      <c r="AO241" s="351" t="s">
        <v>226</v>
      </c>
      <c r="AP241" s="377">
        <v>3000</v>
      </c>
      <c r="AQ241" s="378">
        <v>3400</v>
      </c>
      <c r="AR241" s="1577"/>
      <c r="AS241" s="1585"/>
      <c r="AT241" s="1577"/>
      <c r="AU241" s="1588"/>
      <c r="AV241" s="380"/>
      <c r="AW241" s="381"/>
      <c r="AX241" s="1573"/>
      <c r="AY241" s="386"/>
      <c r="AZ241" s="1573"/>
      <c r="BA241" s="1575"/>
      <c r="BB241" s="1577"/>
      <c r="BC241" s="1579"/>
      <c r="BD241" s="1562"/>
      <c r="BE241" s="1554">
        <v>0.02</v>
      </c>
      <c r="BF241" s="1556">
        <v>0.03</v>
      </c>
      <c r="BG241" s="1556">
        <v>0.05</v>
      </c>
      <c r="BH241" s="1558">
        <v>0.06</v>
      </c>
      <c r="BI241" s="176"/>
      <c r="BJ241" s="1560"/>
      <c r="BK241" s="13"/>
      <c r="BL241" s="13"/>
      <c r="BM241" s="107"/>
      <c r="BN241" s="104">
        <v>117</v>
      </c>
      <c r="BO241" s="104">
        <v>118</v>
      </c>
      <c r="BP241" s="1551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</row>
    <row r="242" spans="1:81" s="54" customFormat="1" ht="13.5" customHeight="1">
      <c r="A242" s="1610"/>
      <c r="B242" s="1591"/>
      <c r="C242" s="1553"/>
      <c r="D242" s="181" t="s">
        <v>53</v>
      </c>
      <c r="E242" s="174"/>
      <c r="F242" s="334">
        <v>194980</v>
      </c>
      <c r="G242" s="335"/>
      <c r="H242" s="334">
        <v>189140</v>
      </c>
      <c r="I242" s="335"/>
      <c r="J242" s="318" t="s">
        <v>216</v>
      </c>
      <c r="K242" s="329">
        <v>1830</v>
      </c>
      <c r="L242" s="336"/>
      <c r="M242" s="337" t="s">
        <v>217</v>
      </c>
      <c r="N242" s="329">
        <v>1770</v>
      </c>
      <c r="O242" s="336"/>
      <c r="P242" s="337" t="s">
        <v>217</v>
      </c>
      <c r="Q242" s="331"/>
      <c r="R242" s="332"/>
      <c r="S242" s="338"/>
      <c r="T242" s="1612"/>
      <c r="U242" s="332"/>
      <c r="V242" s="332"/>
      <c r="W242" s="339"/>
      <c r="X242" s="339"/>
      <c r="Y242" s="131"/>
      <c r="Z242" s="366">
        <v>436800</v>
      </c>
      <c r="AA242" s="1577"/>
      <c r="AB242" s="367">
        <v>4360</v>
      </c>
      <c r="AC242" s="176"/>
      <c r="AD242" s="1613"/>
      <c r="AE242" s="179"/>
      <c r="AF242" s="1604"/>
      <c r="AG242" s="1544"/>
      <c r="AH242" s="50"/>
      <c r="AI242" s="1511"/>
      <c r="AJ242" s="315"/>
      <c r="AK242" s="1605"/>
      <c r="AL242" s="1599" t="e">
        <v>#REF!</v>
      </c>
      <c r="AM242" s="1583" t="e">
        <v>#REF!</v>
      </c>
      <c r="AN242" s="1570"/>
      <c r="AO242" s="382" t="s">
        <v>227</v>
      </c>
      <c r="AP242" s="383">
        <v>2700</v>
      </c>
      <c r="AQ242" s="384">
        <v>3000</v>
      </c>
      <c r="AR242" s="1577"/>
      <c r="AS242" s="1586"/>
      <c r="AT242" s="1577"/>
      <c r="AU242" s="1589"/>
      <c r="AV242" s="380"/>
      <c r="AW242" s="381"/>
      <c r="AX242" s="1573"/>
      <c r="AY242" s="386"/>
      <c r="AZ242" s="1573"/>
      <c r="BA242" s="1576"/>
      <c r="BB242" s="1577"/>
      <c r="BC242" s="1580"/>
      <c r="BD242" s="1562"/>
      <c r="BE242" s="1555"/>
      <c r="BF242" s="1557"/>
      <c r="BG242" s="1557"/>
      <c r="BH242" s="1559"/>
      <c r="BI242" s="176"/>
      <c r="BJ242" s="1560"/>
      <c r="BK242" s="13"/>
      <c r="BL242" s="13"/>
      <c r="BM242" s="107"/>
      <c r="BN242" s="104">
        <v>117</v>
      </c>
      <c r="BO242" s="104">
        <v>118</v>
      </c>
      <c r="BP242" s="1551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</row>
    <row r="243" spans="1:81" s="54" customFormat="1" ht="13.5" customHeight="1">
      <c r="A243" s="1610"/>
      <c r="B243" s="1600" t="s">
        <v>243</v>
      </c>
      <c r="C243" s="1592" t="s">
        <v>214</v>
      </c>
      <c r="D243" s="173" t="s">
        <v>215</v>
      </c>
      <c r="E243" s="174"/>
      <c r="F243" s="316">
        <v>39870</v>
      </c>
      <c r="G243" s="317">
        <v>47660</v>
      </c>
      <c r="H243" s="316">
        <v>34620</v>
      </c>
      <c r="I243" s="317">
        <v>42410</v>
      </c>
      <c r="J243" s="318" t="s">
        <v>216</v>
      </c>
      <c r="K243" s="319">
        <v>370</v>
      </c>
      <c r="L243" s="320">
        <v>440</v>
      </c>
      <c r="M243" s="321" t="s">
        <v>217</v>
      </c>
      <c r="N243" s="319">
        <v>320</v>
      </c>
      <c r="O243" s="320">
        <v>390</v>
      </c>
      <c r="P243" s="321" t="s">
        <v>217</v>
      </c>
      <c r="Q243" s="318" t="s">
        <v>216</v>
      </c>
      <c r="R243" s="322">
        <v>7790</v>
      </c>
      <c r="S243" s="323">
        <v>70</v>
      </c>
      <c r="T243" s="1612"/>
      <c r="U243" s="361">
        <v>3110</v>
      </c>
      <c r="V243" s="340" t="s">
        <v>218</v>
      </c>
      <c r="W243" s="362">
        <v>30</v>
      </c>
      <c r="X243" s="345"/>
      <c r="Y243" s="131"/>
      <c r="Z243" s="369"/>
      <c r="AA243" s="1577"/>
      <c r="AB243" s="370"/>
      <c r="AC243" s="183"/>
      <c r="AD243" s="1613"/>
      <c r="AE243" s="182"/>
      <c r="AF243" s="1594"/>
      <c r="AG243" s="41"/>
      <c r="AH243" s="41"/>
      <c r="AI243" s="1531"/>
      <c r="AJ243" s="61"/>
      <c r="AK243" s="1596" t="s">
        <v>218</v>
      </c>
      <c r="AL243" s="1597">
        <v>3000</v>
      </c>
      <c r="AM243" s="1581">
        <v>3400</v>
      </c>
      <c r="AN243" s="1570" t="s">
        <v>216</v>
      </c>
      <c r="AO243" s="373" t="s">
        <v>220</v>
      </c>
      <c r="AP243" s="374">
        <v>5500</v>
      </c>
      <c r="AQ243" s="375">
        <v>6200</v>
      </c>
      <c r="AR243" s="1577" t="s">
        <v>216</v>
      </c>
      <c r="AS243" s="1584">
        <v>4670</v>
      </c>
      <c r="AT243" s="1577" t="s">
        <v>216</v>
      </c>
      <c r="AU243" s="1587">
        <v>40</v>
      </c>
      <c r="AV243" s="1570" t="s">
        <v>216</v>
      </c>
      <c r="AW243" s="1571">
        <v>4800</v>
      </c>
      <c r="AX243" s="1573"/>
      <c r="AY243" s="1603" t="s">
        <v>262</v>
      </c>
      <c r="AZ243" s="1573" t="s">
        <v>221</v>
      </c>
      <c r="BA243" s="1574">
        <v>5260</v>
      </c>
      <c r="BB243" s="1577" t="s">
        <v>216</v>
      </c>
      <c r="BC243" s="1578">
        <v>50</v>
      </c>
      <c r="BD243" s="1562" t="s">
        <v>221</v>
      </c>
      <c r="BE243" s="1563" t="s">
        <v>588</v>
      </c>
      <c r="BF243" s="1565" t="s">
        <v>588</v>
      </c>
      <c r="BG243" s="1565" t="s">
        <v>588</v>
      </c>
      <c r="BH243" s="1567" t="s">
        <v>588</v>
      </c>
      <c r="BI243" s="176"/>
      <c r="BJ243" s="1542" t="s">
        <v>229</v>
      </c>
      <c r="BK243" s="13"/>
      <c r="BL243" s="13"/>
      <c r="BM243" s="107"/>
      <c r="BN243" s="104">
        <v>119</v>
      </c>
      <c r="BO243" s="104">
        <v>120</v>
      </c>
      <c r="BP243" s="1551">
        <v>9</v>
      </c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</row>
    <row r="244" spans="1:81" s="54" customFormat="1" ht="13.5" customHeight="1">
      <c r="A244" s="1610"/>
      <c r="B244" s="1591"/>
      <c r="C244" s="1593"/>
      <c r="D244" s="177" t="s">
        <v>222</v>
      </c>
      <c r="E244" s="174"/>
      <c r="F244" s="324">
        <v>47660</v>
      </c>
      <c r="G244" s="325">
        <v>110790</v>
      </c>
      <c r="H244" s="324">
        <v>42410</v>
      </c>
      <c r="I244" s="325">
        <v>105540</v>
      </c>
      <c r="J244" s="318" t="s">
        <v>216</v>
      </c>
      <c r="K244" s="326">
        <v>440</v>
      </c>
      <c r="L244" s="327">
        <v>990</v>
      </c>
      <c r="M244" s="328" t="s">
        <v>217</v>
      </c>
      <c r="N244" s="326">
        <v>390</v>
      </c>
      <c r="O244" s="327">
        <v>940</v>
      </c>
      <c r="P244" s="328" t="s">
        <v>217</v>
      </c>
      <c r="Q244" s="318" t="s">
        <v>216</v>
      </c>
      <c r="R244" s="329">
        <v>7790</v>
      </c>
      <c r="S244" s="330">
        <v>70</v>
      </c>
      <c r="T244" s="1612"/>
      <c r="U244" s="360"/>
      <c r="V244" s="357"/>
      <c r="W244" s="360"/>
      <c r="X244" s="346"/>
      <c r="Y244" s="131"/>
      <c r="Z244" s="366" t="s">
        <v>244</v>
      </c>
      <c r="AA244" s="1577"/>
      <c r="AB244" s="367" t="s">
        <v>244</v>
      </c>
      <c r="AC244" s="146"/>
      <c r="AD244" s="1613"/>
      <c r="AE244" s="178" t="s">
        <v>245</v>
      </c>
      <c r="AF244" s="1594"/>
      <c r="AG244" s="41"/>
      <c r="AH244" s="41"/>
      <c r="AI244" s="1531"/>
      <c r="AJ244" s="62"/>
      <c r="AK244" s="1596"/>
      <c r="AL244" s="1598" t="e">
        <v>#REF!</v>
      </c>
      <c r="AM244" s="1582" t="e">
        <v>#REF!</v>
      </c>
      <c r="AN244" s="1570"/>
      <c r="AO244" s="351" t="s">
        <v>223</v>
      </c>
      <c r="AP244" s="377">
        <v>3000</v>
      </c>
      <c r="AQ244" s="378">
        <v>3400</v>
      </c>
      <c r="AR244" s="1577"/>
      <c r="AS244" s="1585"/>
      <c r="AT244" s="1577"/>
      <c r="AU244" s="1588"/>
      <c r="AV244" s="1570"/>
      <c r="AW244" s="1572"/>
      <c r="AX244" s="1573"/>
      <c r="AY244" s="1603"/>
      <c r="AZ244" s="1573"/>
      <c r="BA244" s="1575"/>
      <c r="BB244" s="1577"/>
      <c r="BC244" s="1579"/>
      <c r="BD244" s="1562"/>
      <c r="BE244" s="1564"/>
      <c r="BF244" s="1566"/>
      <c r="BG244" s="1566"/>
      <c r="BH244" s="1568"/>
      <c r="BI244" s="176"/>
      <c r="BJ244" s="1542"/>
      <c r="BK244" s="13"/>
      <c r="BL244" s="13"/>
      <c r="BM244" s="107"/>
      <c r="BN244" s="104">
        <v>119</v>
      </c>
      <c r="BO244" s="104">
        <v>120</v>
      </c>
      <c r="BP244" s="1551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</row>
    <row r="245" spans="1:81" s="54" customFormat="1" ht="13.5" customHeight="1">
      <c r="A245" s="1610"/>
      <c r="B245" s="1591"/>
      <c r="C245" s="1552" t="s">
        <v>224</v>
      </c>
      <c r="D245" s="177" t="s">
        <v>225</v>
      </c>
      <c r="E245" s="174"/>
      <c r="F245" s="324">
        <v>110790</v>
      </c>
      <c r="G245" s="325">
        <v>188730</v>
      </c>
      <c r="H245" s="324">
        <v>105540</v>
      </c>
      <c r="I245" s="325">
        <v>183480</v>
      </c>
      <c r="J245" s="318" t="s">
        <v>216</v>
      </c>
      <c r="K245" s="326">
        <v>990</v>
      </c>
      <c r="L245" s="327">
        <v>1770</v>
      </c>
      <c r="M245" s="328" t="s">
        <v>217</v>
      </c>
      <c r="N245" s="326">
        <v>940</v>
      </c>
      <c r="O245" s="327">
        <v>1720</v>
      </c>
      <c r="P245" s="328" t="s">
        <v>217</v>
      </c>
      <c r="Q245" s="331"/>
      <c r="R245" s="332"/>
      <c r="S245" s="333"/>
      <c r="T245" s="1612"/>
      <c r="U245" s="332"/>
      <c r="V245" s="332"/>
      <c r="W245" s="339"/>
      <c r="X245" s="339"/>
      <c r="Y245" s="131"/>
      <c r="Z245" s="366">
        <v>474700</v>
      </c>
      <c r="AA245" s="1577"/>
      <c r="AB245" s="367">
        <v>4740</v>
      </c>
      <c r="AC245" s="176"/>
      <c r="AD245" s="1613"/>
      <c r="AE245" s="186" t="s">
        <v>246</v>
      </c>
      <c r="AF245" s="1594"/>
      <c r="AG245" s="41"/>
      <c r="AH245" s="41"/>
      <c r="AI245" s="1531"/>
      <c r="AJ245" s="62"/>
      <c r="AK245" s="1596"/>
      <c r="AL245" s="1598" t="e">
        <v>#REF!</v>
      </c>
      <c r="AM245" s="1582" t="e">
        <v>#REF!</v>
      </c>
      <c r="AN245" s="1570"/>
      <c r="AO245" s="351" t="s">
        <v>226</v>
      </c>
      <c r="AP245" s="377">
        <v>2600</v>
      </c>
      <c r="AQ245" s="378">
        <v>2900</v>
      </c>
      <c r="AR245" s="1577"/>
      <c r="AS245" s="1585"/>
      <c r="AT245" s="1577"/>
      <c r="AU245" s="1588"/>
      <c r="AV245" s="380"/>
      <c r="AW245" s="381"/>
      <c r="AX245" s="1573"/>
      <c r="AY245" s="1602">
        <v>0.1</v>
      </c>
      <c r="AZ245" s="1573"/>
      <c r="BA245" s="1575"/>
      <c r="BB245" s="1577"/>
      <c r="BC245" s="1579"/>
      <c r="BD245" s="1562"/>
      <c r="BE245" s="1554">
        <v>0.02</v>
      </c>
      <c r="BF245" s="1556">
        <v>0.03</v>
      </c>
      <c r="BG245" s="1556">
        <v>0.05</v>
      </c>
      <c r="BH245" s="1558">
        <v>0.06</v>
      </c>
      <c r="BI245" s="176"/>
      <c r="BJ245" s="1601" t="s">
        <v>486</v>
      </c>
      <c r="BK245" s="13"/>
      <c r="BL245" s="13"/>
      <c r="BM245" s="107"/>
      <c r="BN245" s="104">
        <v>119</v>
      </c>
      <c r="BO245" s="104">
        <v>120</v>
      </c>
      <c r="BP245" s="1551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</row>
    <row r="246" spans="1:81" s="54" customFormat="1" ht="13.5" customHeight="1">
      <c r="A246" s="1610"/>
      <c r="B246" s="1591"/>
      <c r="C246" s="1553"/>
      <c r="D246" s="181" t="s">
        <v>53</v>
      </c>
      <c r="E246" s="174"/>
      <c r="F246" s="334">
        <v>188730</v>
      </c>
      <c r="G246" s="335"/>
      <c r="H246" s="334">
        <v>183480</v>
      </c>
      <c r="I246" s="335"/>
      <c r="J246" s="318" t="s">
        <v>216</v>
      </c>
      <c r="K246" s="329">
        <v>1770</v>
      </c>
      <c r="L246" s="336"/>
      <c r="M246" s="337" t="s">
        <v>217</v>
      </c>
      <c r="N246" s="329">
        <v>1720</v>
      </c>
      <c r="O246" s="336"/>
      <c r="P246" s="337" t="s">
        <v>217</v>
      </c>
      <c r="Q246" s="331"/>
      <c r="R246" s="332"/>
      <c r="S246" s="338"/>
      <c r="T246" s="1612"/>
      <c r="U246" s="332"/>
      <c r="V246" s="332"/>
      <c r="W246" s="339"/>
      <c r="X246" s="339"/>
      <c r="Y246" s="131"/>
      <c r="Z246" s="369"/>
      <c r="AA246" s="1577"/>
      <c r="AB246" s="370"/>
      <c r="AC246" s="183"/>
      <c r="AD246" s="1613"/>
      <c r="AE246" s="182"/>
      <c r="AF246" s="1594"/>
      <c r="AG246" s="41"/>
      <c r="AH246" s="41"/>
      <c r="AI246" s="1531"/>
      <c r="AJ246" s="62"/>
      <c r="AK246" s="1596"/>
      <c r="AL246" s="1599" t="e">
        <v>#REF!</v>
      </c>
      <c r="AM246" s="1583" t="e">
        <v>#REF!</v>
      </c>
      <c r="AN246" s="1570"/>
      <c r="AO246" s="382" t="s">
        <v>227</v>
      </c>
      <c r="AP246" s="383">
        <v>2400</v>
      </c>
      <c r="AQ246" s="384">
        <v>2600</v>
      </c>
      <c r="AR246" s="1577"/>
      <c r="AS246" s="1586"/>
      <c r="AT246" s="1577"/>
      <c r="AU246" s="1589"/>
      <c r="AV246" s="380"/>
      <c r="AW246" s="381"/>
      <c r="AX246" s="1573"/>
      <c r="AY246" s="1602"/>
      <c r="AZ246" s="1573"/>
      <c r="BA246" s="1576"/>
      <c r="BB246" s="1577"/>
      <c r="BC246" s="1580"/>
      <c r="BD246" s="1562"/>
      <c r="BE246" s="1555"/>
      <c r="BF246" s="1557"/>
      <c r="BG246" s="1557"/>
      <c r="BH246" s="1559"/>
      <c r="BI246" s="176"/>
      <c r="BJ246" s="1601"/>
      <c r="BK246" s="13"/>
      <c r="BL246" s="13"/>
      <c r="BM246" s="107"/>
      <c r="BN246" s="104">
        <v>119</v>
      </c>
      <c r="BO246" s="104">
        <v>120</v>
      </c>
      <c r="BP246" s="1551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</row>
    <row r="247" spans="1:81" s="54" customFormat="1" ht="13.5" customHeight="1">
      <c r="A247" s="1610"/>
      <c r="B247" s="1600" t="s">
        <v>247</v>
      </c>
      <c r="C247" s="1592" t="s">
        <v>214</v>
      </c>
      <c r="D247" s="173" t="s">
        <v>215</v>
      </c>
      <c r="E247" s="174"/>
      <c r="F247" s="316">
        <v>37950</v>
      </c>
      <c r="G247" s="317">
        <v>45740</v>
      </c>
      <c r="H247" s="316">
        <v>33170</v>
      </c>
      <c r="I247" s="317">
        <v>40960</v>
      </c>
      <c r="J247" s="318" t="s">
        <v>216</v>
      </c>
      <c r="K247" s="319">
        <v>360</v>
      </c>
      <c r="L247" s="320">
        <v>430</v>
      </c>
      <c r="M247" s="321" t="s">
        <v>217</v>
      </c>
      <c r="N247" s="319">
        <v>310</v>
      </c>
      <c r="O247" s="320">
        <v>380</v>
      </c>
      <c r="P247" s="321" t="s">
        <v>217</v>
      </c>
      <c r="Q247" s="318" t="s">
        <v>216</v>
      </c>
      <c r="R247" s="322">
        <v>7790</v>
      </c>
      <c r="S247" s="323">
        <v>70</v>
      </c>
      <c r="T247" s="1612"/>
      <c r="U247" s="361">
        <v>3110</v>
      </c>
      <c r="V247" s="340" t="s">
        <v>218</v>
      </c>
      <c r="W247" s="362">
        <v>30</v>
      </c>
      <c r="X247" s="345"/>
      <c r="Y247" s="131"/>
      <c r="Z247" s="366" t="s">
        <v>248</v>
      </c>
      <c r="AA247" s="1577"/>
      <c r="AB247" s="367" t="s">
        <v>248</v>
      </c>
      <c r="AC247" s="146"/>
      <c r="AD247" s="1613"/>
      <c r="AE247" s="178"/>
      <c r="AF247" s="1594"/>
      <c r="AG247" s="41"/>
      <c r="AH247" s="41"/>
      <c r="AI247" s="1531"/>
      <c r="AJ247" s="62"/>
      <c r="AK247" s="1596" t="s">
        <v>218</v>
      </c>
      <c r="AL247" s="1597">
        <v>3300</v>
      </c>
      <c r="AM247" s="1581">
        <v>3700</v>
      </c>
      <c r="AN247" s="1570" t="s">
        <v>216</v>
      </c>
      <c r="AO247" s="373" t="s">
        <v>220</v>
      </c>
      <c r="AP247" s="374">
        <v>6100</v>
      </c>
      <c r="AQ247" s="375">
        <v>6800</v>
      </c>
      <c r="AR247" s="1577" t="s">
        <v>216</v>
      </c>
      <c r="AS247" s="1584">
        <v>4250</v>
      </c>
      <c r="AT247" s="1577" t="s">
        <v>216</v>
      </c>
      <c r="AU247" s="1587">
        <v>40</v>
      </c>
      <c r="AV247" s="1570" t="s">
        <v>216</v>
      </c>
      <c r="AW247" s="1571">
        <v>4800</v>
      </c>
      <c r="AX247" s="1573"/>
      <c r="AY247" s="386"/>
      <c r="AZ247" s="1573" t="s">
        <v>221</v>
      </c>
      <c r="BA247" s="1574">
        <v>4780</v>
      </c>
      <c r="BB247" s="1577" t="s">
        <v>216</v>
      </c>
      <c r="BC247" s="1578">
        <v>40</v>
      </c>
      <c r="BD247" s="1562" t="s">
        <v>221</v>
      </c>
      <c r="BE247" s="1563" t="s">
        <v>588</v>
      </c>
      <c r="BF247" s="1565" t="s">
        <v>588</v>
      </c>
      <c r="BG247" s="1565" t="s">
        <v>588</v>
      </c>
      <c r="BH247" s="1567" t="s">
        <v>588</v>
      </c>
      <c r="BI247" s="176"/>
      <c r="BJ247" s="1569"/>
      <c r="BK247" s="13"/>
      <c r="BL247" s="13"/>
      <c r="BM247" s="107"/>
      <c r="BN247" s="104">
        <v>121</v>
      </c>
      <c r="BO247" s="104">
        <v>122</v>
      </c>
      <c r="BP247" s="1551">
        <v>10</v>
      </c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</row>
    <row r="248" spans="1:81" s="54" customFormat="1" ht="13.5" customHeight="1">
      <c r="A248" s="1610"/>
      <c r="B248" s="1591"/>
      <c r="C248" s="1593"/>
      <c r="D248" s="177" t="s">
        <v>222</v>
      </c>
      <c r="E248" s="174"/>
      <c r="F248" s="324">
        <v>45740</v>
      </c>
      <c r="G248" s="325">
        <v>108870</v>
      </c>
      <c r="H248" s="324">
        <v>40960</v>
      </c>
      <c r="I248" s="325">
        <v>104090</v>
      </c>
      <c r="J248" s="318" t="s">
        <v>216</v>
      </c>
      <c r="K248" s="326">
        <v>430</v>
      </c>
      <c r="L248" s="327">
        <v>970</v>
      </c>
      <c r="M248" s="328" t="s">
        <v>217</v>
      </c>
      <c r="N248" s="326">
        <v>380</v>
      </c>
      <c r="O248" s="327">
        <v>920</v>
      </c>
      <c r="P248" s="328" t="s">
        <v>217</v>
      </c>
      <c r="Q248" s="318" t="s">
        <v>216</v>
      </c>
      <c r="R248" s="329">
        <v>7790</v>
      </c>
      <c r="S248" s="330">
        <v>70</v>
      </c>
      <c r="T248" s="1612"/>
      <c r="U248" s="360"/>
      <c r="V248" s="357"/>
      <c r="W248" s="360"/>
      <c r="X248" s="346"/>
      <c r="Y248" s="131"/>
      <c r="Z248" s="366">
        <v>512600</v>
      </c>
      <c r="AA248" s="1577"/>
      <c r="AB248" s="367">
        <v>5120</v>
      </c>
      <c r="AC248" s="176"/>
      <c r="AD248" s="1613"/>
      <c r="AE248" s="179"/>
      <c r="AF248" s="1594"/>
      <c r="AG248" s="41"/>
      <c r="AH248" s="41"/>
      <c r="AI248" s="1531"/>
      <c r="AJ248" s="62"/>
      <c r="AK248" s="1596"/>
      <c r="AL248" s="1598" t="e">
        <v>#REF!</v>
      </c>
      <c r="AM248" s="1582" t="e">
        <v>#REF!</v>
      </c>
      <c r="AN248" s="1570"/>
      <c r="AO248" s="351" t="s">
        <v>223</v>
      </c>
      <c r="AP248" s="377">
        <v>3300</v>
      </c>
      <c r="AQ248" s="378">
        <v>3700</v>
      </c>
      <c r="AR248" s="1577"/>
      <c r="AS248" s="1585"/>
      <c r="AT248" s="1577"/>
      <c r="AU248" s="1588"/>
      <c r="AV248" s="1570"/>
      <c r="AW248" s="1572"/>
      <c r="AX248" s="1573"/>
      <c r="AY248" s="386"/>
      <c r="AZ248" s="1573"/>
      <c r="BA248" s="1575"/>
      <c r="BB248" s="1577"/>
      <c r="BC248" s="1579"/>
      <c r="BD248" s="1562"/>
      <c r="BE248" s="1564"/>
      <c r="BF248" s="1566"/>
      <c r="BG248" s="1566"/>
      <c r="BH248" s="1568"/>
      <c r="BI248" s="176"/>
      <c r="BJ248" s="1569"/>
      <c r="BK248" s="13"/>
      <c r="BL248" s="13"/>
      <c r="BM248" s="107"/>
      <c r="BN248" s="104">
        <v>121</v>
      </c>
      <c r="BO248" s="104">
        <v>122</v>
      </c>
      <c r="BP248" s="1551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</row>
    <row r="249" spans="1:81" s="54" customFormat="1" ht="13.5" customHeight="1">
      <c r="A249" s="1610"/>
      <c r="B249" s="1591"/>
      <c r="C249" s="1552" t="s">
        <v>224</v>
      </c>
      <c r="D249" s="177" t="s">
        <v>225</v>
      </c>
      <c r="E249" s="174"/>
      <c r="F249" s="324">
        <v>108870</v>
      </c>
      <c r="G249" s="325">
        <v>186810</v>
      </c>
      <c r="H249" s="324">
        <v>104090</v>
      </c>
      <c r="I249" s="325">
        <v>182030</v>
      </c>
      <c r="J249" s="318" t="s">
        <v>216</v>
      </c>
      <c r="K249" s="326">
        <v>970</v>
      </c>
      <c r="L249" s="327">
        <v>1750</v>
      </c>
      <c r="M249" s="328" t="s">
        <v>217</v>
      </c>
      <c r="N249" s="326">
        <v>920</v>
      </c>
      <c r="O249" s="327">
        <v>1700</v>
      </c>
      <c r="P249" s="328" t="s">
        <v>217</v>
      </c>
      <c r="Q249" s="331"/>
      <c r="R249" s="332"/>
      <c r="S249" s="333"/>
      <c r="T249" s="1612"/>
      <c r="U249" s="332"/>
      <c r="V249" s="332"/>
      <c r="W249" s="339"/>
      <c r="X249" s="339"/>
      <c r="Y249" s="131"/>
      <c r="Z249" s="369"/>
      <c r="AA249" s="1577"/>
      <c r="AB249" s="370"/>
      <c r="AC249" s="183"/>
      <c r="AD249" s="1613"/>
      <c r="AE249" s="182"/>
      <c r="AF249" s="1594"/>
      <c r="AG249" s="41"/>
      <c r="AH249" s="41"/>
      <c r="AI249" s="1531"/>
      <c r="AJ249" s="62"/>
      <c r="AK249" s="1596"/>
      <c r="AL249" s="1598" t="e">
        <v>#REF!</v>
      </c>
      <c r="AM249" s="1582" t="e">
        <v>#REF!</v>
      </c>
      <c r="AN249" s="1570"/>
      <c r="AO249" s="351" t="s">
        <v>226</v>
      </c>
      <c r="AP249" s="377">
        <v>2900</v>
      </c>
      <c r="AQ249" s="378">
        <v>3200</v>
      </c>
      <c r="AR249" s="1577"/>
      <c r="AS249" s="1585"/>
      <c r="AT249" s="1577"/>
      <c r="AU249" s="1588"/>
      <c r="AV249" s="380"/>
      <c r="AW249" s="381"/>
      <c r="AX249" s="1573"/>
      <c r="AY249" s="386"/>
      <c r="AZ249" s="1573"/>
      <c r="BA249" s="1575"/>
      <c r="BB249" s="1577"/>
      <c r="BC249" s="1579"/>
      <c r="BD249" s="1562"/>
      <c r="BE249" s="1554">
        <v>0.02</v>
      </c>
      <c r="BF249" s="1556">
        <v>0.03</v>
      </c>
      <c r="BG249" s="1556">
        <v>0.05</v>
      </c>
      <c r="BH249" s="1558">
        <v>0.06</v>
      </c>
      <c r="BI249" s="176"/>
      <c r="BJ249" s="1560"/>
      <c r="BK249" s="13"/>
      <c r="BL249" s="13"/>
      <c r="BM249" s="107"/>
      <c r="BN249" s="104">
        <v>121</v>
      </c>
      <c r="BO249" s="104">
        <v>122</v>
      </c>
      <c r="BP249" s="1551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</row>
    <row r="250" spans="1:81" s="54" customFormat="1" ht="13.5" customHeight="1">
      <c r="A250" s="1610"/>
      <c r="B250" s="1591"/>
      <c r="C250" s="1553"/>
      <c r="D250" s="181" t="s">
        <v>53</v>
      </c>
      <c r="E250" s="174"/>
      <c r="F250" s="334">
        <v>186810</v>
      </c>
      <c r="G250" s="335"/>
      <c r="H250" s="334">
        <v>182030</v>
      </c>
      <c r="I250" s="335"/>
      <c r="J250" s="318" t="s">
        <v>216</v>
      </c>
      <c r="K250" s="329">
        <v>1750</v>
      </c>
      <c r="L250" s="336"/>
      <c r="M250" s="337" t="s">
        <v>217</v>
      </c>
      <c r="N250" s="329">
        <v>1700</v>
      </c>
      <c r="O250" s="336"/>
      <c r="P250" s="337" t="s">
        <v>217</v>
      </c>
      <c r="Q250" s="331"/>
      <c r="R250" s="332"/>
      <c r="S250" s="338"/>
      <c r="T250" s="1612"/>
      <c r="U250" s="332"/>
      <c r="V250" s="332"/>
      <c r="W250" s="339"/>
      <c r="X250" s="339"/>
      <c r="Y250" s="131"/>
      <c r="Z250" s="366" t="s">
        <v>249</v>
      </c>
      <c r="AA250" s="1577"/>
      <c r="AB250" s="367" t="s">
        <v>249</v>
      </c>
      <c r="AC250" s="146"/>
      <c r="AD250" s="1613"/>
      <c r="AE250" s="178"/>
      <c r="AF250" s="1594"/>
      <c r="AG250" s="41"/>
      <c r="AH250" s="41"/>
      <c r="AI250" s="1531"/>
      <c r="AJ250" s="62"/>
      <c r="AK250" s="1596"/>
      <c r="AL250" s="1599" t="e">
        <v>#REF!</v>
      </c>
      <c r="AM250" s="1583" t="e">
        <v>#REF!</v>
      </c>
      <c r="AN250" s="1570"/>
      <c r="AO250" s="382" t="s">
        <v>227</v>
      </c>
      <c r="AP250" s="383">
        <v>2600</v>
      </c>
      <c r="AQ250" s="384">
        <v>2900</v>
      </c>
      <c r="AR250" s="1577"/>
      <c r="AS250" s="1586"/>
      <c r="AT250" s="1577"/>
      <c r="AU250" s="1589"/>
      <c r="AV250" s="380"/>
      <c r="AW250" s="381"/>
      <c r="AX250" s="1573"/>
      <c r="AY250" s="386"/>
      <c r="AZ250" s="1573"/>
      <c r="BA250" s="1576"/>
      <c r="BB250" s="1577"/>
      <c r="BC250" s="1580"/>
      <c r="BD250" s="1562"/>
      <c r="BE250" s="1555"/>
      <c r="BF250" s="1557"/>
      <c r="BG250" s="1557"/>
      <c r="BH250" s="1559"/>
      <c r="BI250" s="176"/>
      <c r="BJ250" s="1560"/>
      <c r="BK250" s="13"/>
      <c r="BL250" s="13"/>
      <c r="BM250" s="107"/>
      <c r="BN250" s="104">
        <v>121</v>
      </c>
      <c r="BO250" s="104">
        <v>122</v>
      </c>
      <c r="BP250" s="1551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</row>
    <row r="251" spans="1:81" s="54" customFormat="1" ht="13.5" customHeight="1">
      <c r="A251" s="1610"/>
      <c r="B251" s="1600" t="s">
        <v>250</v>
      </c>
      <c r="C251" s="1592" t="s">
        <v>214</v>
      </c>
      <c r="D251" s="173" t="s">
        <v>215</v>
      </c>
      <c r="E251" s="174"/>
      <c r="F251" s="316">
        <v>36300</v>
      </c>
      <c r="G251" s="317">
        <v>44090</v>
      </c>
      <c r="H251" s="316">
        <v>31920</v>
      </c>
      <c r="I251" s="317">
        <v>39710</v>
      </c>
      <c r="J251" s="318" t="s">
        <v>216</v>
      </c>
      <c r="K251" s="319">
        <v>340</v>
      </c>
      <c r="L251" s="320">
        <v>410</v>
      </c>
      <c r="M251" s="321" t="s">
        <v>217</v>
      </c>
      <c r="N251" s="319">
        <v>290</v>
      </c>
      <c r="O251" s="320">
        <v>360</v>
      </c>
      <c r="P251" s="321" t="s">
        <v>217</v>
      </c>
      <c r="Q251" s="318" t="s">
        <v>216</v>
      </c>
      <c r="R251" s="322">
        <v>7790</v>
      </c>
      <c r="S251" s="323">
        <v>70</v>
      </c>
      <c r="T251" s="1612"/>
      <c r="U251" s="361">
        <v>3110</v>
      </c>
      <c r="V251" s="340" t="s">
        <v>218</v>
      </c>
      <c r="W251" s="362">
        <v>30</v>
      </c>
      <c r="X251" s="345"/>
      <c r="Y251" s="131"/>
      <c r="Z251" s="366">
        <v>550500</v>
      </c>
      <c r="AA251" s="1577"/>
      <c r="AB251" s="367">
        <v>5500</v>
      </c>
      <c r="AC251" s="176"/>
      <c r="AD251" s="1613"/>
      <c r="AE251" s="179"/>
      <c r="AF251" s="1594"/>
      <c r="AG251" s="41"/>
      <c r="AH251" s="41"/>
      <c r="AI251" s="1531"/>
      <c r="AJ251" s="62"/>
      <c r="AK251" s="1596" t="s">
        <v>218</v>
      </c>
      <c r="AL251" s="1597">
        <v>3000</v>
      </c>
      <c r="AM251" s="1581">
        <v>3400</v>
      </c>
      <c r="AN251" s="1570" t="s">
        <v>216</v>
      </c>
      <c r="AO251" s="373" t="s">
        <v>220</v>
      </c>
      <c r="AP251" s="374">
        <v>5500</v>
      </c>
      <c r="AQ251" s="375">
        <v>6200</v>
      </c>
      <c r="AR251" s="1577" t="s">
        <v>216</v>
      </c>
      <c r="AS251" s="1584">
        <v>3890</v>
      </c>
      <c r="AT251" s="1577" t="s">
        <v>216</v>
      </c>
      <c r="AU251" s="1587">
        <v>30</v>
      </c>
      <c r="AV251" s="1570" t="s">
        <v>216</v>
      </c>
      <c r="AW251" s="1571">
        <v>4800</v>
      </c>
      <c r="AX251" s="1573"/>
      <c r="AY251" s="386"/>
      <c r="AZ251" s="1573" t="s">
        <v>221</v>
      </c>
      <c r="BA251" s="1574">
        <v>4380</v>
      </c>
      <c r="BB251" s="1577" t="s">
        <v>216</v>
      </c>
      <c r="BC251" s="1578">
        <v>40</v>
      </c>
      <c r="BD251" s="1562" t="s">
        <v>221</v>
      </c>
      <c r="BE251" s="1563" t="s">
        <v>588</v>
      </c>
      <c r="BF251" s="1565" t="s">
        <v>588</v>
      </c>
      <c r="BG251" s="1565" t="s">
        <v>588</v>
      </c>
      <c r="BH251" s="1567" t="s">
        <v>588</v>
      </c>
      <c r="BI251" s="176"/>
      <c r="BJ251" s="1569"/>
      <c r="BK251" s="13"/>
      <c r="BL251" s="13"/>
      <c r="BM251" s="107"/>
      <c r="BN251" s="104">
        <v>123</v>
      </c>
      <c r="BO251" s="104">
        <v>124</v>
      </c>
      <c r="BP251" s="1551">
        <v>11</v>
      </c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</row>
    <row r="252" spans="1:81" s="54" customFormat="1" ht="13.5" customHeight="1">
      <c r="A252" s="1610"/>
      <c r="B252" s="1591"/>
      <c r="C252" s="1593"/>
      <c r="D252" s="177" t="s">
        <v>222</v>
      </c>
      <c r="E252" s="174"/>
      <c r="F252" s="324">
        <v>44090</v>
      </c>
      <c r="G252" s="325">
        <v>107220</v>
      </c>
      <c r="H252" s="324">
        <v>39710</v>
      </c>
      <c r="I252" s="325">
        <v>102840</v>
      </c>
      <c r="J252" s="318" t="s">
        <v>216</v>
      </c>
      <c r="K252" s="326">
        <v>410</v>
      </c>
      <c r="L252" s="327">
        <v>950</v>
      </c>
      <c r="M252" s="328" t="s">
        <v>217</v>
      </c>
      <c r="N252" s="326">
        <v>360</v>
      </c>
      <c r="O252" s="327">
        <v>910</v>
      </c>
      <c r="P252" s="328" t="s">
        <v>217</v>
      </c>
      <c r="Q252" s="318" t="s">
        <v>216</v>
      </c>
      <c r="R252" s="329">
        <v>7790</v>
      </c>
      <c r="S252" s="330">
        <v>70</v>
      </c>
      <c r="T252" s="1612"/>
      <c r="U252" s="360"/>
      <c r="V252" s="357"/>
      <c r="W252" s="360"/>
      <c r="X252" s="346"/>
      <c r="Y252" s="131"/>
      <c r="Z252" s="369"/>
      <c r="AA252" s="1577"/>
      <c r="AB252" s="370"/>
      <c r="AC252" s="183"/>
      <c r="AD252" s="1613"/>
      <c r="AE252" s="182"/>
      <c r="AF252" s="1594"/>
      <c r="AG252" s="41"/>
      <c r="AH252" s="41"/>
      <c r="AI252" s="1531"/>
      <c r="AJ252" s="62"/>
      <c r="AK252" s="1596"/>
      <c r="AL252" s="1598" t="e">
        <v>#REF!</v>
      </c>
      <c r="AM252" s="1582" t="e">
        <v>#REF!</v>
      </c>
      <c r="AN252" s="1570"/>
      <c r="AO252" s="351" t="s">
        <v>223</v>
      </c>
      <c r="AP252" s="377">
        <v>3000</v>
      </c>
      <c r="AQ252" s="378">
        <v>3400</v>
      </c>
      <c r="AR252" s="1577"/>
      <c r="AS252" s="1585"/>
      <c r="AT252" s="1577"/>
      <c r="AU252" s="1588"/>
      <c r="AV252" s="1570"/>
      <c r="AW252" s="1572"/>
      <c r="AX252" s="1573"/>
      <c r="AY252" s="386"/>
      <c r="AZ252" s="1573"/>
      <c r="BA252" s="1575"/>
      <c r="BB252" s="1577"/>
      <c r="BC252" s="1579"/>
      <c r="BD252" s="1562"/>
      <c r="BE252" s="1564"/>
      <c r="BF252" s="1566"/>
      <c r="BG252" s="1566"/>
      <c r="BH252" s="1568"/>
      <c r="BI252" s="176"/>
      <c r="BJ252" s="1569"/>
      <c r="BK252" s="13"/>
      <c r="BL252" s="13"/>
      <c r="BM252" s="107"/>
      <c r="BN252" s="104">
        <v>123</v>
      </c>
      <c r="BO252" s="104">
        <v>124</v>
      </c>
      <c r="BP252" s="1551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</row>
    <row r="253" spans="1:81" s="54" customFormat="1" ht="13.5" customHeight="1">
      <c r="A253" s="1610"/>
      <c r="B253" s="1591"/>
      <c r="C253" s="1552" t="s">
        <v>224</v>
      </c>
      <c r="D253" s="177" t="s">
        <v>225</v>
      </c>
      <c r="E253" s="174"/>
      <c r="F253" s="324">
        <v>107220</v>
      </c>
      <c r="G253" s="325">
        <v>185160</v>
      </c>
      <c r="H253" s="324">
        <v>102840</v>
      </c>
      <c r="I253" s="325">
        <v>180780</v>
      </c>
      <c r="J253" s="318" t="s">
        <v>216</v>
      </c>
      <c r="K253" s="326">
        <v>950</v>
      </c>
      <c r="L253" s="327">
        <v>1730</v>
      </c>
      <c r="M253" s="328" t="s">
        <v>217</v>
      </c>
      <c r="N253" s="326">
        <v>910</v>
      </c>
      <c r="O253" s="327">
        <v>1690</v>
      </c>
      <c r="P253" s="328" t="s">
        <v>217</v>
      </c>
      <c r="Q253" s="331"/>
      <c r="R253" s="332"/>
      <c r="S253" s="333"/>
      <c r="T253" s="1612"/>
      <c r="U253" s="332"/>
      <c r="V253" s="332"/>
      <c r="W253" s="339"/>
      <c r="X253" s="339"/>
      <c r="Y253" s="131"/>
      <c r="Z253" s="366" t="s">
        <v>251</v>
      </c>
      <c r="AA253" s="1577"/>
      <c r="AB253" s="367" t="s">
        <v>251</v>
      </c>
      <c r="AC253" s="146"/>
      <c r="AD253" s="1613"/>
      <c r="AE253" s="178"/>
      <c r="AF253" s="1594"/>
      <c r="AG253" s="41"/>
      <c r="AH253" s="41"/>
      <c r="AI253" s="1531"/>
      <c r="AJ253" s="62"/>
      <c r="AK253" s="1596"/>
      <c r="AL253" s="1598" t="e">
        <v>#REF!</v>
      </c>
      <c r="AM253" s="1582" t="e">
        <v>#REF!</v>
      </c>
      <c r="AN253" s="1570"/>
      <c r="AO253" s="351" t="s">
        <v>226</v>
      </c>
      <c r="AP253" s="377">
        <v>2600</v>
      </c>
      <c r="AQ253" s="378">
        <v>2900</v>
      </c>
      <c r="AR253" s="1577"/>
      <c r="AS253" s="1585"/>
      <c r="AT253" s="1577"/>
      <c r="AU253" s="1588"/>
      <c r="AV253" s="380"/>
      <c r="AW253" s="381"/>
      <c r="AX253" s="1573"/>
      <c r="AY253" s="386"/>
      <c r="AZ253" s="1573"/>
      <c r="BA253" s="1575"/>
      <c r="BB253" s="1577"/>
      <c r="BC253" s="1579"/>
      <c r="BD253" s="1562"/>
      <c r="BE253" s="1554">
        <v>0.02</v>
      </c>
      <c r="BF253" s="1556">
        <v>0.03</v>
      </c>
      <c r="BG253" s="1556">
        <v>0.05</v>
      </c>
      <c r="BH253" s="1558">
        <v>0.06</v>
      </c>
      <c r="BI253" s="176"/>
      <c r="BJ253" s="1560"/>
      <c r="BK253" s="13"/>
      <c r="BL253" s="13"/>
      <c r="BM253" s="107"/>
      <c r="BN253" s="104">
        <v>123</v>
      </c>
      <c r="BO253" s="104">
        <v>124</v>
      </c>
      <c r="BP253" s="1551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</row>
    <row r="254" spans="1:81" s="54" customFormat="1" ht="13.5" customHeight="1">
      <c r="A254" s="1610"/>
      <c r="B254" s="1591"/>
      <c r="C254" s="1553"/>
      <c r="D254" s="181" t="s">
        <v>53</v>
      </c>
      <c r="E254" s="174"/>
      <c r="F254" s="334">
        <v>185160</v>
      </c>
      <c r="G254" s="335"/>
      <c r="H254" s="334">
        <v>180780</v>
      </c>
      <c r="I254" s="335"/>
      <c r="J254" s="318" t="s">
        <v>216</v>
      </c>
      <c r="K254" s="329">
        <v>1730</v>
      </c>
      <c r="L254" s="336"/>
      <c r="M254" s="337" t="s">
        <v>217</v>
      </c>
      <c r="N254" s="329">
        <v>1690</v>
      </c>
      <c r="O254" s="336"/>
      <c r="P254" s="337" t="s">
        <v>217</v>
      </c>
      <c r="Q254" s="331"/>
      <c r="R254" s="332"/>
      <c r="S254" s="338"/>
      <c r="T254" s="1612"/>
      <c r="U254" s="332"/>
      <c r="V254" s="332"/>
      <c r="W254" s="339"/>
      <c r="X254" s="339"/>
      <c r="Y254" s="131"/>
      <c r="Z254" s="366">
        <v>588400</v>
      </c>
      <c r="AA254" s="1577"/>
      <c r="AB254" s="367">
        <v>5880</v>
      </c>
      <c r="AC254" s="176"/>
      <c r="AD254" s="1613"/>
      <c r="AE254" s="179"/>
      <c r="AF254" s="1594"/>
      <c r="AG254" s="41"/>
      <c r="AH254" s="41"/>
      <c r="AI254" s="1531"/>
      <c r="AJ254" s="62"/>
      <c r="AK254" s="1596"/>
      <c r="AL254" s="1599" t="e">
        <v>#REF!</v>
      </c>
      <c r="AM254" s="1583" t="e">
        <v>#REF!</v>
      </c>
      <c r="AN254" s="1570"/>
      <c r="AO254" s="382" t="s">
        <v>227</v>
      </c>
      <c r="AP254" s="383">
        <v>2400</v>
      </c>
      <c r="AQ254" s="384">
        <v>2600</v>
      </c>
      <c r="AR254" s="1577"/>
      <c r="AS254" s="1586"/>
      <c r="AT254" s="1577"/>
      <c r="AU254" s="1589"/>
      <c r="AV254" s="380"/>
      <c r="AW254" s="381"/>
      <c r="AX254" s="1573"/>
      <c r="AY254" s="386"/>
      <c r="AZ254" s="1573"/>
      <c r="BA254" s="1576"/>
      <c r="BB254" s="1577"/>
      <c r="BC254" s="1580"/>
      <c r="BD254" s="1562"/>
      <c r="BE254" s="1555"/>
      <c r="BF254" s="1557"/>
      <c r="BG254" s="1557"/>
      <c r="BH254" s="1559"/>
      <c r="BI254" s="176"/>
      <c r="BJ254" s="1560"/>
      <c r="BK254" s="13"/>
      <c r="BL254" s="13"/>
      <c r="BM254" s="107"/>
      <c r="BN254" s="104">
        <v>123</v>
      </c>
      <c r="BO254" s="104">
        <v>124</v>
      </c>
      <c r="BP254" s="1551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</row>
    <row r="255" spans="1:81" s="54" customFormat="1" ht="13.5" customHeight="1">
      <c r="A255" s="1610"/>
      <c r="B255" s="1600" t="s">
        <v>252</v>
      </c>
      <c r="C255" s="1592" t="s">
        <v>214</v>
      </c>
      <c r="D255" s="173" t="s">
        <v>215</v>
      </c>
      <c r="E255" s="174"/>
      <c r="F255" s="316">
        <v>34910</v>
      </c>
      <c r="G255" s="317">
        <v>42700</v>
      </c>
      <c r="H255" s="316">
        <v>30870</v>
      </c>
      <c r="I255" s="317">
        <v>38660</v>
      </c>
      <c r="J255" s="318" t="s">
        <v>216</v>
      </c>
      <c r="K255" s="319">
        <v>320</v>
      </c>
      <c r="L255" s="320">
        <v>390</v>
      </c>
      <c r="M255" s="321" t="s">
        <v>217</v>
      </c>
      <c r="N255" s="319">
        <v>280</v>
      </c>
      <c r="O255" s="320">
        <v>350</v>
      </c>
      <c r="P255" s="321" t="s">
        <v>217</v>
      </c>
      <c r="Q255" s="318" t="s">
        <v>216</v>
      </c>
      <c r="R255" s="322">
        <v>7790</v>
      </c>
      <c r="S255" s="323">
        <v>70</v>
      </c>
      <c r="T255" s="1612"/>
      <c r="U255" s="361">
        <v>3110</v>
      </c>
      <c r="V255" s="340" t="s">
        <v>218</v>
      </c>
      <c r="W255" s="362">
        <v>30</v>
      </c>
      <c r="X255" s="345"/>
      <c r="Y255" s="131"/>
      <c r="Z255" s="369"/>
      <c r="AA255" s="1577"/>
      <c r="AB255" s="370"/>
      <c r="AC255" s="183"/>
      <c r="AD255" s="1613"/>
      <c r="AE255" s="182"/>
      <c r="AF255" s="1594"/>
      <c r="AG255" s="41"/>
      <c r="AH255" s="41"/>
      <c r="AI255" s="1531"/>
      <c r="AJ255" s="62"/>
      <c r="AK255" s="1596" t="s">
        <v>218</v>
      </c>
      <c r="AL255" s="1597">
        <v>2800</v>
      </c>
      <c r="AM255" s="1581">
        <v>3100</v>
      </c>
      <c r="AN255" s="1570" t="s">
        <v>216</v>
      </c>
      <c r="AO255" s="373" t="s">
        <v>220</v>
      </c>
      <c r="AP255" s="374">
        <v>5100</v>
      </c>
      <c r="AQ255" s="375">
        <v>5700</v>
      </c>
      <c r="AR255" s="1577" t="s">
        <v>216</v>
      </c>
      <c r="AS255" s="1584">
        <v>3590</v>
      </c>
      <c r="AT255" s="1577" t="s">
        <v>216</v>
      </c>
      <c r="AU255" s="1587">
        <v>30</v>
      </c>
      <c r="AV255" s="1570" t="s">
        <v>216</v>
      </c>
      <c r="AW255" s="1571">
        <v>4800</v>
      </c>
      <c r="AX255" s="1573"/>
      <c r="AY255" s="386"/>
      <c r="AZ255" s="1573" t="s">
        <v>221</v>
      </c>
      <c r="BA255" s="1574">
        <v>4050</v>
      </c>
      <c r="BB255" s="1577" t="s">
        <v>216</v>
      </c>
      <c r="BC255" s="1578">
        <v>40</v>
      </c>
      <c r="BD255" s="1562" t="s">
        <v>221</v>
      </c>
      <c r="BE255" s="1563" t="s">
        <v>588</v>
      </c>
      <c r="BF255" s="1565" t="s">
        <v>588</v>
      </c>
      <c r="BG255" s="1565" t="s">
        <v>588</v>
      </c>
      <c r="BH255" s="1567" t="s">
        <v>588</v>
      </c>
      <c r="BI255" s="176"/>
      <c r="BJ255" s="1569"/>
      <c r="BK255" s="13"/>
      <c r="BL255" s="13"/>
      <c r="BM255" s="107"/>
      <c r="BN255" s="104">
        <v>125</v>
      </c>
      <c r="BO255" s="104">
        <v>126</v>
      </c>
      <c r="BP255" s="1551">
        <v>12</v>
      </c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</row>
    <row r="256" spans="1:81" s="54" customFormat="1" ht="13.5" customHeight="1">
      <c r="A256" s="1610"/>
      <c r="B256" s="1591"/>
      <c r="C256" s="1593"/>
      <c r="D256" s="177" t="s">
        <v>222</v>
      </c>
      <c r="E256" s="174"/>
      <c r="F256" s="324">
        <v>42700</v>
      </c>
      <c r="G256" s="325">
        <v>105830</v>
      </c>
      <c r="H256" s="324">
        <v>38660</v>
      </c>
      <c r="I256" s="325">
        <v>101790</v>
      </c>
      <c r="J256" s="318" t="s">
        <v>216</v>
      </c>
      <c r="K256" s="326">
        <v>390</v>
      </c>
      <c r="L256" s="327">
        <v>940</v>
      </c>
      <c r="M256" s="328" t="s">
        <v>217</v>
      </c>
      <c r="N256" s="326">
        <v>350</v>
      </c>
      <c r="O256" s="327">
        <v>900</v>
      </c>
      <c r="P256" s="328" t="s">
        <v>217</v>
      </c>
      <c r="Q256" s="318" t="s">
        <v>216</v>
      </c>
      <c r="R256" s="329">
        <v>7790</v>
      </c>
      <c r="S256" s="330">
        <v>70</v>
      </c>
      <c r="T256" s="1612"/>
      <c r="U256" s="360"/>
      <c r="V256" s="357"/>
      <c r="W256" s="360"/>
      <c r="X256" s="346"/>
      <c r="Y256" s="131"/>
      <c r="Z256" s="366" t="s">
        <v>253</v>
      </c>
      <c r="AA256" s="1577"/>
      <c r="AB256" s="367" t="s">
        <v>253</v>
      </c>
      <c r="AC256" s="146"/>
      <c r="AD256" s="1613"/>
      <c r="AE256" s="178"/>
      <c r="AF256" s="1594"/>
      <c r="AG256" s="41"/>
      <c r="AH256" s="41"/>
      <c r="AI256" s="1531"/>
      <c r="AJ256" s="62"/>
      <c r="AK256" s="1596"/>
      <c r="AL256" s="1598" t="e">
        <v>#REF!</v>
      </c>
      <c r="AM256" s="1582" t="e">
        <v>#REF!</v>
      </c>
      <c r="AN256" s="1570"/>
      <c r="AO256" s="351" t="s">
        <v>223</v>
      </c>
      <c r="AP256" s="377">
        <v>2800</v>
      </c>
      <c r="AQ256" s="378">
        <v>3100</v>
      </c>
      <c r="AR256" s="1577"/>
      <c r="AS256" s="1585"/>
      <c r="AT256" s="1577"/>
      <c r="AU256" s="1588"/>
      <c r="AV256" s="1570"/>
      <c r="AW256" s="1572"/>
      <c r="AX256" s="1573"/>
      <c r="AY256" s="386"/>
      <c r="AZ256" s="1573"/>
      <c r="BA256" s="1575"/>
      <c r="BB256" s="1577"/>
      <c r="BC256" s="1579"/>
      <c r="BD256" s="1562"/>
      <c r="BE256" s="1564"/>
      <c r="BF256" s="1566"/>
      <c r="BG256" s="1566"/>
      <c r="BH256" s="1568"/>
      <c r="BI256" s="176"/>
      <c r="BJ256" s="1569"/>
      <c r="BK256" s="13"/>
      <c r="BL256" s="13"/>
      <c r="BM256" s="107"/>
      <c r="BN256" s="104">
        <v>125</v>
      </c>
      <c r="BO256" s="104">
        <v>126</v>
      </c>
      <c r="BP256" s="1551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</row>
    <row r="257" spans="1:81" s="54" customFormat="1" ht="13.5" customHeight="1">
      <c r="A257" s="1610"/>
      <c r="B257" s="1591"/>
      <c r="C257" s="1552" t="s">
        <v>224</v>
      </c>
      <c r="D257" s="177" t="s">
        <v>225</v>
      </c>
      <c r="E257" s="174"/>
      <c r="F257" s="324">
        <v>105830</v>
      </c>
      <c r="G257" s="325">
        <v>183770</v>
      </c>
      <c r="H257" s="324">
        <v>101790</v>
      </c>
      <c r="I257" s="325">
        <v>179730</v>
      </c>
      <c r="J257" s="318" t="s">
        <v>216</v>
      </c>
      <c r="K257" s="326">
        <v>940</v>
      </c>
      <c r="L257" s="327">
        <v>1720</v>
      </c>
      <c r="M257" s="328" t="s">
        <v>217</v>
      </c>
      <c r="N257" s="326">
        <v>900</v>
      </c>
      <c r="O257" s="327">
        <v>1680</v>
      </c>
      <c r="P257" s="328" t="s">
        <v>217</v>
      </c>
      <c r="Q257" s="331"/>
      <c r="R257" s="332"/>
      <c r="S257" s="333"/>
      <c r="T257" s="1612"/>
      <c r="U257" s="332"/>
      <c r="V257" s="332"/>
      <c r="W257" s="339"/>
      <c r="X257" s="339"/>
      <c r="Y257" s="131"/>
      <c r="Z257" s="366">
        <v>626400</v>
      </c>
      <c r="AA257" s="1577"/>
      <c r="AB257" s="367">
        <v>6260</v>
      </c>
      <c r="AC257" s="176"/>
      <c r="AD257" s="1613"/>
      <c r="AE257" s="179"/>
      <c r="AF257" s="1594"/>
      <c r="AG257" s="41"/>
      <c r="AH257" s="41"/>
      <c r="AI257" s="1531"/>
      <c r="AJ257" s="62"/>
      <c r="AK257" s="1596"/>
      <c r="AL257" s="1598" t="e">
        <v>#REF!</v>
      </c>
      <c r="AM257" s="1582" t="e">
        <v>#REF!</v>
      </c>
      <c r="AN257" s="1570"/>
      <c r="AO257" s="351" t="s">
        <v>226</v>
      </c>
      <c r="AP257" s="377">
        <v>2400</v>
      </c>
      <c r="AQ257" s="378">
        <v>2700</v>
      </c>
      <c r="AR257" s="1577"/>
      <c r="AS257" s="1585"/>
      <c r="AT257" s="1577"/>
      <c r="AU257" s="1588"/>
      <c r="AV257" s="380"/>
      <c r="AW257" s="381"/>
      <c r="AX257" s="1573"/>
      <c r="AY257" s="386"/>
      <c r="AZ257" s="1573"/>
      <c r="BA257" s="1575"/>
      <c r="BB257" s="1577"/>
      <c r="BC257" s="1579"/>
      <c r="BD257" s="1562"/>
      <c r="BE257" s="1554">
        <v>0.02</v>
      </c>
      <c r="BF257" s="1556">
        <v>0.03</v>
      </c>
      <c r="BG257" s="1556">
        <v>0.05</v>
      </c>
      <c r="BH257" s="1558">
        <v>0.06</v>
      </c>
      <c r="BI257" s="176"/>
      <c r="BJ257" s="1560"/>
      <c r="BK257" s="13"/>
      <c r="BL257" s="13"/>
      <c r="BM257" s="107"/>
      <c r="BN257" s="104">
        <v>125</v>
      </c>
      <c r="BO257" s="104">
        <v>126</v>
      </c>
      <c r="BP257" s="1551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</row>
    <row r="258" spans="1:81" s="54" customFormat="1" ht="13.5" customHeight="1">
      <c r="A258" s="1610"/>
      <c r="B258" s="1591"/>
      <c r="C258" s="1553"/>
      <c r="D258" s="181" t="s">
        <v>53</v>
      </c>
      <c r="E258" s="174"/>
      <c r="F258" s="334">
        <v>183770</v>
      </c>
      <c r="G258" s="335"/>
      <c r="H258" s="334">
        <v>179730</v>
      </c>
      <c r="I258" s="335"/>
      <c r="J258" s="318" t="s">
        <v>216</v>
      </c>
      <c r="K258" s="329">
        <v>1720</v>
      </c>
      <c r="L258" s="336"/>
      <c r="M258" s="337" t="s">
        <v>217</v>
      </c>
      <c r="N258" s="329">
        <v>1680</v>
      </c>
      <c r="O258" s="336"/>
      <c r="P258" s="337" t="s">
        <v>217</v>
      </c>
      <c r="Q258" s="331"/>
      <c r="R258" s="332"/>
      <c r="S258" s="338"/>
      <c r="T258" s="1612"/>
      <c r="U258" s="332"/>
      <c r="V258" s="332"/>
      <c r="W258" s="339"/>
      <c r="X258" s="339"/>
      <c r="Y258" s="131"/>
      <c r="Z258" s="369"/>
      <c r="AA258" s="1577"/>
      <c r="AB258" s="370"/>
      <c r="AC258" s="183"/>
      <c r="AD258" s="1613"/>
      <c r="AE258" s="182"/>
      <c r="AF258" s="1594"/>
      <c r="AG258" s="41"/>
      <c r="AH258" s="41"/>
      <c r="AI258" s="1531"/>
      <c r="AJ258" s="62"/>
      <c r="AK258" s="1596"/>
      <c r="AL258" s="1599" t="e">
        <v>#REF!</v>
      </c>
      <c r="AM258" s="1583" t="e">
        <v>#REF!</v>
      </c>
      <c r="AN258" s="1570"/>
      <c r="AO258" s="382" t="s">
        <v>227</v>
      </c>
      <c r="AP258" s="383">
        <v>2200</v>
      </c>
      <c r="AQ258" s="384">
        <v>2400</v>
      </c>
      <c r="AR258" s="1577"/>
      <c r="AS258" s="1586"/>
      <c r="AT258" s="1577"/>
      <c r="AU258" s="1589"/>
      <c r="AV258" s="380"/>
      <c r="AW258" s="381"/>
      <c r="AX258" s="1573"/>
      <c r="AY258" s="386"/>
      <c r="AZ258" s="1573"/>
      <c r="BA258" s="1576"/>
      <c r="BB258" s="1577"/>
      <c r="BC258" s="1580"/>
      <c r="BD258" s="1562"/>
      <c r="BE258" s="1555"/>
      <c r="BF258" s="1557"/>
      <c r="BG258" s="1557"/>
      <c r="BH258" s="1559"/>
      <c r="BI258" s="176"/>
      <c r="BJ258" s="1560"/>
      <c r="BK258" s="13"/>
      <c r="BL258" s="13"/>
      <c r="BM258" s="107"/>
      <c r="BN258" s="104">
        <v>125</v>
      </c>
      <c r="BO258" s="104">
        <v>126</v>
      </c>
      <c r="BP258" s="1551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</row>
    <row r="259" spans="1:81" s="54" customFormat="1" ht="13.5" customHeight="1">
      <c r="A259" s="1610"/>
      <c r="B259" s="1600" t="s">
        <v>254</v>
      </c>
      <c r="C259" s="1592" t="s">
        <v>214</v>
      </c>
      <c r="D259" s="173" t="s">
        <v>215</v>
      </c>
      <c r="E259" s="174"/>
      <c r="F259" s="316">
        <v>33750</v>
      </c>
      <c r="G259" s="317">
        <v>41540</v>
      </c>
      <c r="H259" s="316">
        <v>30000</v>
      </c>
      <c r="I259" s="317">
        <v>37790</v>
      </c>
      <c r="J259" s="318" t="s">
        <v>216</v>
      </c>
      <c r="K259" s="319">
        <v>310</v>
      </c>
      <c r="L259" s="320">
        <v>380</v>
      </c>
      <c r="M259" s="321" t="s">
        <v>217</v>
      </c>
      <c r="N259" s="319">
        <v>280</v>
      </c>
      <c r="O259" s="320">
        <v>350</v>
      </c>
      <c r="P259" s="321" t="s">
        <v>217</v>
      </c>
      <c r="Q259" s="318" t="s">
        <v>216</v>
      </c>
      <c r="R259" s="322">
        <v>7790</v>
      </c>
      <c r="S259" s="323">
        <v>70</v>
      </c>
      <c r="T259" s="1612"/>
      <c r="U259" s="361">
        <v>3110</v>
      </c>
      <c r="V259" s="340" t="s">
        <v>218</v>
      </c>
      <c r="W259" s="362">
        <v>30</v>
      </c>
      <c r="X259" s="345"/>
      <c r="Y259" s="131"/>
      <c r="Z259" s="366" t="s">
        <v>255</v>
      </c>
      <c r="AA259" s="1577"/>
      <c r="AB259" s="367" t="s">
        <v>255</v>
      </c>
      <c r="AC259" s="146"/>
      <c r="AD259" s="1613"/>
      <c r="AE259" s="178"/>
      <c r="AF259" s="1594"/>
      <c r="AG259" s="41"/>
      <c r="AH259" s="41"/>
      <c r="AI259" s="1531"/>
      <c r="AJ259" s="62"/>
      <c r="AK259" s="1596" t="s">
        <v>218</v>
      </c>
      <c r="AL259" s="1597">
        <v>3000</v>
      </c>
      <c r="AM259" s="1581">
        <v>3300</v>
      </c>
      <c r="AN259" s="1570" t="s">
        <v>216</v>
      </c>
      <c r="AO259" s="373" t="s">
        <v>220</v>
      </c>
      <c r="AP259" s="374">
        <v>5500</v>
      </c>
      <c r="AQ259" s="375">
        <v>6200</v>
      </c>
      <c r="AR259" s="1577" t="s">
        <v>216</v>
      </c>
      <c r="AS259" s="1584">
        <v>3340</v>
      </c>
      <c r="AT259" s="1577" t="s">
        <v>216</v>
      </c>
      <c r="AU259" s="1587">
        <v>30</v>
      </c>
      <c r="AV259" s="1570" t="s">
        <v>216</v>
      </c>
      <c r="AW259" s="1571">
        <v>4800</v>
      </c>
      <c r="AX259" s="1573"/>
      <c r="AY259" s="386"/>
      <c r="AZ259" s="1573" t="s">
        <v>221</v>
      </c>
      <c r="BA259" s="1574">
        <v>3760</v>
      </c>
      <c r="BB259" s="1577" t="s">
        <v>216</v>
      </c>
      <c r="BC259" s="1578">
        <v>30</v>
      </c>
      <c r="BD259" s="1562" t="s">
        <v>221</v>
      </c>
      <c r="BE259" s="1563" t="s">
        <v>588</v>
      </c>
      <c r="BF259" s="1565" t="s">
        <v>588</v>
      </c>
      <c r="BG259" s="1565" t="s">
        <v>588</v>
      </c>
      <c r="BH259" s="1567" t="s">
        <v>588</v>
      </c>
      <c r="BI259" s="176"/>
      <c r="BJ259" s="1569"/>
      <c r="BK259" s="13"/>
      <c r="BL259" s="13"/>
      <c r="BM259" s="107"/>
      <c r="BN259" s="104">
        <v>127</v>
      </c>
      <c r="BO259" s="104">
        <v>128</v>
      </c>
      <c r="BP259" s="1551">
        <v>13</v>
      </c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</row>
    <row r="260" spans="1:81" s="54" customFormat="1" ht="13.5" customHeight="1">
      <c r="A260" s="1610"/>
      <c r="B260" s="1591"/>
      <c r="C260" s="1593"/>
      <c r="D260" s="177" t="s">
        <v>222</v>
      </c>
      <c r="E260" s="174"/>
      <c r="F260" s="324">
        <v>41540</v>
      </c>
      <c r="G260" s="325">
        <v>104670</v>
      </c>
      <c r="H260" s="324">
        <v>37790</v>
      </c>
      <c r="I260" s="325">
        <v>100920</v>
      </c>
      <c r="J260" s="318" t="s">
        <v>216</v>
      </c>
      <c r="K260" s="326">
        <v>380</v>
      </c>
      <c r="L260" s="327">
        <v>930</v>
      </c>
      <c r="M260" s="328" t="s">
        <v>217</v>
      </c>
      <c r="N260" s="326">
        <v>350</v>
      </c>
      <c r="O260" s="327">
        <v>890</v>
      </c>
      <c r="P260" s="328" t="s">
        <v>217</v>
      </c>
      <c r="Q260" s="318" t="s">
        <v>216</v>
      </c>
      <c r="R260" s="329">
        <v>7790</v>
      </c>
      <c r="S260" s="330">
        <v>70</v>
      </c>
      <c r="T260" s="1612"/>
      <c r="U260" s="360"/>
      <c r="V260" s="357"/>
      <c r="W260" s="360"/>
      <c r="X260" s="346"/>
      <c r="Y260" s="131"/>
      <c r="Z260" s="366">
        <v>664300</v>
      </c>
      <c r="AA260" s="1577"/>
      <c r="AB260" s="367">
        <v>6640</v>
      </c>
      <c r="AC260" s="176"/>
      <c r="AD260" s="1613"/>
      <c r="AE260" s="179"/>
      <c r="AF260" s="1594"/>
      <c r="AG260" s="41"/>
      <c r="AH260" s="41"/>
      <c r="AI260" s="1531"/>
      <c r="AJ260" s="62"/>
      <c r="AK260" s="1596"/>
      <c r="AL260" s="1598" t="e">
        <v>#REF!</v>
      </c>
      <c r="AM260" s="1582" t="e">
        <v>#REF!</v>
      </c>
      <c r="AN260" s="1570"/>
      <c r="AO260" s="351" t="s">
        <v>223</v>
      </c>
      <c r="AP260" s="377">
        <v>3000</v>
      </c>
      <c r="AQ260" s="378">
        <v>3400</v>
      </c>
      <c r="AR260" s="1577"/>
      <c r="AS260" s="1585"/>
      <c r="AT260" s="1577"/>
      <c r="AU260" s="1588"/>
      <c r="AV260" s="1570"/>
      <c r="AW260" s="1572"/>
      <c r="AX260" s="1573"/>
      <c r="AY260" s="386"/>
      <c r="AZ260" s="1573"/>
      <c r="BA260" s="1575"/>
      <c r="BB260" s="1577"/>
      <c r="BC260" s="1579"/>
      <c r="BD260" s="1562"/>
      <c r="BE260" s="1564"/>
      <c r="BF260" s="1566"/>
      <c r="BG260" s="1566"/>
      <c r="BH260" s="1568"/>
      <c r="BI260" s="176"/>
      <c r="BJ260" s="1569"/>
      <c r="BK260" s="13"/>
      <c r="BL260" s="13"/>
      <c r="BM260" s="107"/>
      <c r="BN260" s="104">
        <v>127</v>
      </c>
      <c r="BO260" s="104">
        <v>128</v>
      </c>
      <c r="BP260" s="1551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</row>
    <row r="261" spans="1:81" s="54" customFormat="1" ht="13.5" customHeight="1">
      <c r="A261" s="1610"/>
      <c r="B261" s="1591"/>
      <c r="C261" s="1552" t="s">
        <v>224</v>
      </c>
      <c r="D261" s="177" t="s">
        <v>225</v>
      </c>
      <c r="E261" s="174"/>
      <c r="F261" s="324">
        <v>104670</v>
      </c>
      <c r="G261" s="325">
        <v>182610</v>
      </c>
      <c r="H261" s="324">
        <v>100920</v>
      </c>
      <c r="I261" s="325">
        <v>178860</v>
      </c>
      <c r="J261" s="318" t="s">
        <v>216</v>
      </c>
      <c r="K261" s="326">
        <v>930</v>
      </c>
      <c r="L261" s="327">
        <v>1710</v>
      </c>
      <c r="M261" s="328" t="s">
        <v>217</v>
      </c>
      <c r="N261" s="326">
        <v>890</v>
      </c>
      <c r="O261" s="327">
        <v>1670</v>
      </c>
      <c r="P261" s="328" t="s">
        <v>217</v>
      </c>
      <c r="Q261" s="331"/>
      <c r="R261" s="332"/>
      <c r="S261" s="333"/>
      <c r="T261" s="1612"/>
      <c r="U261" s="332"/>
      <c r="V261" s="332"/>
      <c r="W261" s="339"/>
      <c r="X261" s="339"/>
      <c r="Y261" s="131"/>
      <c r="Z261" s="369"/>
      <c r="AA261" s="1577"/>
      <c r="AB261" s="370"/>
      <c r="AC261" s="183"/>
      <c r="AD261" s="1613"/>
      <c r="AE261" s="182"/>
      <c r="AF261" s="1594"/>
      <c r="AG261" s="41"/>
      <c r="AH261" s="41"/>
      <c r="AI261" s="1531"/>
      <c r="AJ261" s="62"/>
      <c r="AK261" s="1596"/>
      <c r="AL261" s="1598" t="e">
        <v>#REF!</v>
      </c>
      <c r="AM261" s="1582" t="e">
        <v>#REF!</v>
      </c>
      <c r="AN261" s="1570"/>
      <c r="AO261" s="351" t="s">
        <v>226</v>
      </c>
      <c r="AP261" s="377">
        <v>2600</v>
      </c>
      <c r="AQ261" s="378">
        <v>2900</v>
      </c>
      <c r="AR261" s="1577"/>
      <c r="AS261" s="1585"/>
      <c r="AT261" s="1577"/>
      <c r="AU261" s="1588"/>
      <c r="AV261" s="380"/>
      <c r="AW261" s="381"/>
      <c r="AX261" s="1573"/>
      <c r="AY261" s="386"/>
      <c r="AZ261" s="1573"/>
      <c r="BA261" s="1575"/>
      <c r="BB261" s="1577"/>
      <c r="BC261" s="1579"/>
      <c r="BD261" s="1562"/>
      <c r="BE261" s="1554">
        <v>0.02</v>
      </c>
      <c r="BF261" s="1556">
        <v>0.03</v>
      </c>
      <c r="BG261" s="1556">
        <v>0.05</v>
      </c>
      <c r="BH261" s="1558">
        <v>0.06</v>
      </c>
      <c r="BI261" s="176"/>
      <c r="BJ261" s="1560"/>
      <c r="BK261" s="13"/>
      <c r="BL261" s="13"/>
      <c r="BM261" s="107"/>
      <c r="BN261" s="104">
        <v>127</v>
      </c>
      <c r="BO261" s="104">
        <v>128</v>
      </c>
      <c r="BP261" s="1551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</row>
    <row r="262" spans="1:81" s="54" customFormat="1" ht="13.5" customHeight="1">
      <c r="A262" s="1610"/>
      <c r="B262" s="1591"/>
      <c r="C262" s="1553"/>
      <c r="D262" s="181" t="s">
        <v>53</v>
      </c>
      <c r="E262" s="174"/>
      <c r="F262" s="334">
        <v>182610</v>
      </c>
      <c r="G262" s="335"/>
      <c r="H262" s="334">
        <v>178860</v>
      </c>
      <c r="I262" s="335"/>
      <c r="J262" s="318" t="s">
        <v>216</v>
      </c>
      <c r="K262" s="329">
        <v>1710</v>
      </c>
      <c r="L262" s="336"/>
      <c r="M262" s="337" t="s">
        <v>217</v>
      </c>
      <c r="N262" s="329">
        <v>1670</v>
      </c>
      <c r="O262" s="336"/>
      <c r="P262" s="337" t="s">
        <v>217</v>
      </c>
      <c r="Q262" s="331"/>
      <c r="R262" s="332"/>
      <c r="S262" s="338"/>
      <c r="T262" s="1612"/>
      <c r="U262" s="332"/>
      <c r="V262" s="332"/>
      <c r="W262" s="339"/>
      <c r="X262" s="339"/>
      <c r="Y262" s="131"/>
      <c r="Z262" s="366" t="s">
        <v>256</v>
      </c>
      <c r="AA262" s="1577"/>
      <c r="AB262" s="367" t="s">
        <v>256</v>
      </c>
      <c r="AC262" s="146"/>
      <c r="AD262" s="1613"/>
      <c r="AE262" s="178"/>
      <c r="AF262" s="1594"/>
      <c r="AG262" s="41"/>
      <c r="AH262" s="41"/>
      <c r="AI262" s="1531"/>
      <c r="AJ262" s="62"/>
      <c r="AK262" s="1596"/>
      <c r="AL262" s="1599" t="e">
        <v>#REF!</v>
      </c>
      <c r="AM262" s="1583" t="e">
        <v>#REF!</v>
      </c>
      <c r="AN262" s="1570"/>
      <c r="AO262" s="382" t="s">
        <v>227</v>
      </c>
      <c r="AP262" s="383">
        <v>2400</v>
      </c>
      <c r="AQ262" s="384">
        <v>2600</v>
      </c>
      <c r="AR262" s="1577"/>
      <c r="AS262" s="1586"/>
      <c r="AT262" s="1577"/>
      <c r="AU262" s="1589"/>
      <c r="AV262" s="380"/>
      <c r="AW262" s="381"/>
      <c r="AX262" s="1573"/>
      <c r="AY262" s="386"/>
      <c r="AZ262" s="1573"/>
      <c r="BA262" s="1576"/>
      <c r="BB262" s="1577"/>
      <c r="BC262" s="1580"/>
      <c r="BD262" s="1562"/>
      <c r="BE262" s="1555"/>
      <c r="BF262" s="1557"/>
      <c r="BG262" s="1557"/>
      <c r="BH262" s="1559"/>
      <c r="BI262" s="176"/>
      <c r="BJ262" s="1560"/>
      <c r="BK262" s="13"/>
      <c r="BL262" s="13"/>
      <c r="BM262" s="107"/>
      <c r="BN262" s="104">
        <v>127</v>
      </c>
      <c r="BO262" s="104">
        <v>128</v>
      </c>
      <c r="BP262" s="1551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</row>
    <row r="263" spans="1:81" s="54" customFormat="1" ht="13.5" customHeight="1">
      <c r="A263" s="1610"/>
      <c r="B263" s="1600" t="s">
        <v>257</v>
      </c>
      <c r="C263" s="1592" t="s">
        <v>214</v>
      </c>
      <c r="D263" s="173" t="s">
        <v>215</v>
      </c>
      <c r="E263" s="174"/>
      <c r="F263" s="316">
        <v>32720</v>
      </c>
      <c r="G263" s="317">
        <v>40510</v>
      </c>
      <c r="H263" s="316">
        <v>29220</v>
      </c>
      <c r="I263" s="317">
        <v>37010</v>
      </c>
      <c r="J263" s="318" t="s">
        <v>216</v>
      </c>
      <c r="K263" s="319">
        <v>300</v>
      </c>
      <c r="L263" s="320">
        <v>370</v>
      </c>
      <c r="M263" s="321" t="s">
        <v>217</v>
      </c>
      <c r="N263" s="319">
        <v>270</v>
      </c>
      <c r="O263" s="320">
        <v>340</v>
      </c>
      <c r="P263" s="321" t="s">
        <v>217</v>
      </c>
      <c r="Q263" s="318" t="s">
        <v>216</v>
      </c>
      <c r="R263" s="322">
        <v>7790</v>
      </c>
      <c r="S263" s="323">
        <v>70</v>
      </c>
      <c r="T263" s="1612"/>
      <c r="U263" s="361">
        <v>3110</v>
      </c>
      <c r="V263" s="340" t="s">
        <v>218</v>
      </c>
      <c r="W263" s="362">
        <v>30</v>
      </c>
      <c r="X263" s="345"/>
      <c r="Y263" s="131"/>
      <c r="Z263" s="366">
        <v>702200</v>
      </c>
      <c r="AA263" s="1577"/>
      <c r="AB263" s="367">
        <v>7020</v>
      </c>
      <c r="AC263" s="176"/>
      <c r="AD263" s="1613"/>
      <c r="AE263" s="179"/>
      <c r="AF263" s="1594"/>
      <c r="AG263" s="41"/>
      <c r="AH263" s="41"/>
      <c r="AI263" s="1531"/>
      <c r="AJ263" s="62"/>
      <c r="AK263" s="1596" t="s">
        <v>218</v>
      </c>
      <c r="AL263" s="1597">
        <v>2800</v>
      </c>
      <c r="AM263" s="1581">
        <v>3100</v>
      </c>
      <c r="AN263" s="1570" t="s">
        <v>216</v>
      </c>
      <c r="AO263" s="373" t="s">
        <v>220</v>
      </c>
      <c r="AP263" s="374">
        <v>5400</v>
      </c>
      <c r="AQ263" s="375">
        <v>6000</v>
      </c>
      <c r="AR263" s="1577" t="s">
        <v>216</v>
      </c>
      <c r="AS263" s="1584">
        <v>3110</v>
      </c>
      <c r="AT263" s="1577" t="s">
        <v>216</v>
      </c>
      <c r="AU263" s="1587">
        <v>30</v>
      </c>
      <c r="AV263" s="1570" t="s">
        <v>216</v>
      </c>
      <c r="AW263" s="1571">
        <v>4800</v>
      </c>
      <c r="AX263" s="1573"/>
      <c r="AY263" s="386"/>
      <c r="AZ263" s="1573" t="s">
        <v>221</v>
      </c>
      <c r="BA263" s="1574">
        <v>3510</v>
      </c>
      <c r="BB263" s="1577" t="s">
        <v>216</v>
      </c>
      <c r="BC263" s="1578">
        <v>30</v>
      </c>
      <c r="BD263" s="1562" t="s">
        <v>221</v>
      </c>
      <c r="BE263" s="1563" t="s">
        <v>588</v>
      </c>
      <c r="BF263" s="1565" t="s">
        <v>588</v>
      </c>
      <c r="BG263" s="1565" t="s">
        <v>588</v>
      </c>
      <c r="BH263" s="1567" t="s">
        <v>588</v>
      </c>
      <c r="BI263" s="176"/>
      <c r="BJ263" s="1569"/>
      <c r="BK263" s="13"/>
      <c r="BL263" s="13"/>
      <c r="BM263" s="107"/>
      <c r="BN263" s="104">
        <v>129</v>
      </c>
      <c r="BO263" s="104">
        <v>130</v>
      </c>
      <c r="BP263" s="1551">
        <v>14</v>
      </c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</row>
    <row r="264" spans="1:81" s="54" customFormat="1" ht="13.5" customHeight="1">
      <c r="A264" s="1610"/>
      <c r="B264" s="1591"/>
      <c r="C264" s="1593"/>
      <c r="D264" s="177" t="s">
        <v>222</v>
      </c>
      <c r="E264" s="174"/>
      <c r="F264" s="324">
        <v>40510</v>
      </c>
      <c r="G264" s="325">
        <v>103640</v>
      </c>
      <c r="H264" s="324">
        <v>37010</v>
      </c>
      <c r="I264" s="325">
        <v>100140</v>
      </c>
      <c r="J264" s="318" t="s">
        <v>216</v>
      </c>
      <c r="K264" s="326">
        <v>370</v>
      </c>
      <c r="L264" s="327">
        <v>920</v>
      </c>
      <c r="M264" s="328" t="s">
        <v>217</v>
      </c>
      <c r="N264" s="326">
        <v>340</v>
      </c>
      <c r="O264" s="327">
        <v>880</v>
      </c>
      <c r="P264" s="328" t="s">
        <v>217</v>
      </c>
      <c r="Q264" s="318" t="s">
        <v>216</v>
      </c>
      <c r="R264" s="329">
        <v>7790</v>
      </c>
      <c r="S264" s="330">
        <v>70</v>
      </c>
      <c r="T264" s="1612"/>
      <c r="U264" s="360"/>
      <c r="V264" s="357"/>
      <c r="W264" s="360"/>
      <c r="X264" s="346"/>
      <c r="Y264" s="131"/>
      <c r="Z264" s="369"/>
      <c r="AA264" s="1577"/>
      <c r="AB264" s="370"/>
      <c r="AC264" s="183"/>
      <c r="AD264" s="1613"/>
      <c r="AE264" s="182"/>
      <c r="AF264" s="1594"/>
      <c r="AG264" s="41"/>
      <c r="AH264" s="41"/>
      <c r="AI264" s="1531"/>
      <c r="AJ264" s="62"/>
      <c r="AK264" s="1596"/>
      <c r="AL264" s="1598" t="e">
        <v>#REF!</v>
      </c>
      <c r="AM264" s="1582" t="e">
        <v>#REF!</v>
      </c>
      <c r="AN264" s="1570"/>
      <c r="AO264" s="351" t="s">
        <v>223</v>
      </c>
      <c r="AP264" s="377">
        <v>2900</v>
      </c>
      <c r="AQ264" s="378">
        <v>3300</v>
      </c>
      <c r="AR264" s="1577"/>
      <c r="AS264" s="1585"/>
      <c r="AT264" s="1577"/>
      <c r="AU264" s="1588"/>
      <c r="AV264" s="1570"/>
      <c r="AW264" s="1572"/>
      <c r="AX264" s="1573"/>
      <c r="AY264" s="386"/>
      <c r="AZ264" s="1573"/>
      <c r="BA264" s="1575"/>
      <c r="BB264" s="1577"/>
      <c r="BC264" s="1579"/>
      <c r="BD264" s="1562"/>
      <c r="BE264" s="1564"/>
      <c r="BF264" s="1566"/>
      <c r="BG264" s="1566"/>
      <c r="BH264" s="1568"/>
      <c r="BI264" s="176"/>
      <c r="BJ264" s="1569"/>
      <c r="BK264" s="13"/>
      <c r="BL264" s="13"/>
      <c r="BM264" s="107"/>
      <c r="BN264" s="104">
        <v>129</v>
      </c>
      <c r="BO264" s="104">
        <v>130</v>
      </c>
      <c r="BP264" s="1551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</row>
    <row r="265" spans="1:81" s="54" customFormat="1" ht="13.5" customHeight="1">
      <c r="A265" s="1610"/>
      <c r="B265" s="1591"/>
      <c r="C265" s="1552" t="s">
        <v>224</v>
      </c>
      <c r="D265" s="177" t="s">
        <v>225</v>
      </c>
      <c r="E265" s="174"/>
      <c r="F265" s="324">
        <v>103640</v>
      </c>
      <c r="G265" s="325">
        <v>181580</v>
      </c>
      <c r="H265" s="324">
        <v>100140</v>
      </c>
      <c r="I265" s="325">
        <v>178080</v>
      </c>
      <c r="J265" s="318" t="s">
        <v>216</v>
      </c>
      <c r="K265" s="326">
        <v>920</v>
      </c>
      <c r="L265" s="327">
        <v>1700</v>
      </c>
      <c r="M265" s="328" t="s">
        <v>217</v>
      </c>
      <c r="N265" s="326">
        <v>880</v>
      </c>
      <c r="O265" s="327">
        <v>1660</v>
      </c>
      <c r="P265" s="328" t="s">
        <v>217</v>
      </c>
      <c r="Q265" s="331"/>
      <c r="R265" s="332"/>
      <c r="S265" s="333"/>
      <c r="T265" s="1612"/>
      <c r="U265" s="332"/>
      <c r="V265" s="332"/>
      <c r="W265" s="339"/>
      <c r="X265" s="339"/>
      <c r="Y265" s="131"/>
      <c r="Z265" s="366" t="s">
        <v>258</v>
      </c>
      <c r="AA265" s="1577"/>
      <c r="AB265" s="367" t="s">
        <v>258</v>
      </c>
      <c r="AC265" s="146"/>
      <c r="AD265" s="1613"/>
      <c r="AE265" s="178"/>
      <c r="AF265" s="1594"/>
      <c r="AG265" s="41"/>
      <c r="AH265" s="41"/>
      <c r="AI265" s="1531"/>
      <c r="AJ265" s="62"/>
      <c r="AK265" s="1596"/>
      <c r="AL265" s="1598" t="e">
        <v>#REF!</v>
      </c>
      <c r="AM265" s="1582" t="e">
        <v>#REF!</v>
      </c>
      <c r="AN265" s="1570"/>
      <c r="AO265" s="351" t="s">
        <v>226</v>
      </c>
      <c r="AP265" s="377">
        <v>2500</v>
      </c>
      <c r="AQ265" s="378">
        <v>2800</v>
      </c>
      <c r="AR265" s="1577"/>
      <c r="AS265" s="1585"/>
      <c r="AT265" s="1577"/>
      <c r="AU265" s="1588"/>
      <c r="AV265" s="380"/>
      <c r="AW265" s="381"/>
      <c r="AX265" s="1573"/>
      <c r="AY265" s="386"/>
      <c r="AZ265" s="1573"/>
      <c r="BA265" s="1575"/>
      <c r="BB265" s="1577"/>
      <c r="BC265" s="1579"/>
      <c r="BD265" s="1562"/>
      <c r="BE265" s="1554">
        <v>0.02</v>
      </c>
      <c r="BF265" s="1556">
        <v>0.03</v>
      </c>
      <c r="BG265" s="1556">
        <v>0.05</v>
      </c>
      <c r="BH265" s="1558">
        <v>0.06</v>
      </c>
      <c r="BI265" s="176"/>
      <c r="BJ265" s="1560"/>
      <c r="BK265" s="13"/>
      <c r="BL265" s="13"/>
      <c r="BM265" s="107"/>
      <c r="BN265" s="104">
        <v>129</v>
      </c>
      <c r="BO265" s="104">
        <v>130</v>
      </c>
      <c r="BP265" s="1551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</row>
    <row r="266" spans="1:81" s="54" customFormat="1" ht="13.5" customHeight="1">
      <c r="A266" s="1610"/>
      <c r="B266" s="1591"/>
      <c r="C266" s="1553"/>
      <c r="D266" s="181" t="s">
        <v>53</v>
      </c>
      <c r="E266" s="174"/>
      <c r="F266" s="334">
        <v>181580</v>
      </c>
      <c r="G266" s="335"/>
      <c r="H266" s="334">
        <v>178080</v>
      </c>
      <c r="I266" s="335"/>
      <c r="J266" s="318" t="s">
        <v>216</v>
      </c>
      <c r="K266" s="329">
        <v>1700</v>
      </c>
      <c r="L266" s="336"/>
      <c r="M266" s="337" t="s">
        <v>217</v>
      </c>
      <c r="N266" s="329">
        <v>1660</v>
      </c>
      <c r="O266" s="336"/>
      <c r="P266" s="337" t="s">
        <v>217</v>
      </c>
      <c r="Q266" s="331"/>
      <c r="R266" s="332"/>
      <c r="S266" s="338"/>
      <c r="T266" s="1612"/>
      <c r="U266" s="332"/>
      <c r="V266" s="332"/>
      <c r="W266" s="339"/>
      <c r="X266" s="339"/>
      <c r="Y266" s="131"/>
      <c r="Z266" s="366">
        <v>740100</v>
      </c>
      <c r="AA266" s="1577"/>
      <c r="AB266" s="367">
        <v>7400</v>
      </c>
      <c r="AC266" s="176"/>
      <c r="AD266" s="1613"/>
      <c r="AE266" s="179"/>
      <c r="AF266" s="1594"/>
      <c r="AG266" s="41"/>
      <c r="AH266" s="41"/>
      <c r="AI266" s="1531"/>
      <c r="AJ266" s="62"/>
      <c r="AK266" s="1596"/>
      <c r="AL266" s="1599" t="e">
        <v>#REF!</v>
      </c>
      <c r="AM266" s="1583" t="e">
        <v>#REF!</v>
      </c>
      <c r="AN266" s="1570"/>
      <c r="AO266" s="382" t="s">
        <v>227</v>
      </c>
      <c r="AP266" s="383">
        <v>2300</v>
      </c>
      <c r="AQ266" s="384">
        <v>2500</v>
      </c>
      <c r="AR266" s="1577"/>
      <c r="AS266" s="1586"/>
      <c r="AT266" s="1577"/>
      <c r="AU266" s="1589"/>
      <c r="AV266" s="380"/>
      <c r="AW266" s="381"/>
      <c r="AX266" s="1573"/>
      <c r="AY266" s="386"/>
      <c r="AZ266" s="1573"/>
      <c r="BA266" s="1576"/>
      <c r="BB266" s="1577"/>
      <c r="BC266" s="1580"/>
      <c r="BD266" s="1562"/>
      <c r="BE266" s="1555"/>
      <c r="BF266" s="1557"/>
      <c r="BG266" s="1557"/>
      <c r="BH266" s="1559"/>
      <c r="BI266" s="176"/>
      <c r="BJ266" s="1560"/>
      <c r="BK266" s="13"/>
      <c r="BL266" s="13"/>
      <c r="BM266" s="107"/>
      <c r="BN266" s="104">
        <v>129</v>
      </c>
      <c r="BO266" s="104">
        <v>130</v>
      </c>
      <c r="BP266" s="1551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</row>
    <row r="267" spans="1:81" s="54" customFormat="1" ht="13.5" customHeight="1">
      <c r="A267" s="1610"/>
      <c r="B267" s="1600" t="s">
        <v>259</v>
      </c>
      <c r="C267" s="1592" t="s">
        <v>214</v>
      </c>
      <c r="D267" s="173" t="s">
        <v>215</v>
      </c>
      <c r="E267" s="174"/>
      <c r="F267" s="316">
        <v>32720</v>
      </c>
      <c r="G267" s="317">
        <v>40510</v>
      </c>
      <c r="H267" s="316">
        <v>29440</v>
      </c>
      <c r="I267" s="317">
        <v>37230</v>
      </c>
      <c r="J267" s="318" t="s">
        <v>216</v>
      </c>
      <c r="K267" s="319">
        <v>300</v>
      </c>
      <c r="L267" s="320">
        <v>370</v>
      </c>
      <c r="M267" s="321" t="s">
        <v>217</v>
      </c>
      <c r="N267" s="319">
        <v>270</v>
      </c>
      <c r="O267" s="320">
        <v>340</v>
      </c>
      <c r="P267" s="321" t="s">
        <v>217</v>
      </c>
      <c r="Q267" s="318" t="s">
        <v>216</v>
      </c>
      <c r="R267" s="322">
        <v>7790</v>
      </c>
      <c r="S267" s="323">
        <v>70</v>
      </c>
      <c r="T267" s="1612"/>
      <c r="U267" s="361">
        <v>3110</v>
      </c>
      <c r="V267" s="340" t="s">
        <v>218</v>
      </c>
      <c r="W267" s="362">
        <v>30</v>
      </c>
      <c r="X267" s="345"/>
      <c r="Y267" s="131"/>
      <c r="Z267" s="369"/>
      <c r="AA267" s="1577"/>
      <c r="AB267" s="367"/>
      <c r="AC267" s="176"/>
      <c r="AD267" s="1613"/>
      <c r="AE267" s="179"/>
      <c r="AF267" s="1594"/>
      <c r="AG267" s="41"/>
      <c r="AH267" s="41"/>
      <c r="AI267" s="1531"/>
      <c r="AJ267" s="62"/>
      <c r="AK267" s="1596" t="s">
        <v>218</v>
      </c>
      <c r="AL267" s="1597">
        <v>2600</v>
      </c>
      <c r="AM267" s="1581">
        <v>2900</v>
      </c>
      <c r="AN267" s="1570" t="s">
        <v>216</v>
      </c>
      <c r="AO267" s="373" t="s">
        <v>220</v>
      </c>
      <c r="AP267" s="374">
        <v>4800</v>
      </c>
      <c r="AQ267" s="375">
        <v>5400</v>
      </c>
      <c r="AR267" s="1577" t="s">
        <v>216</v>
      </c>
      <c r="AS267" s="1584">
        <v>2920</v>
      </c>
      <c r="AT267" s="1577" t="s">
        <v>216</v>
      </c>
      <c r="AU267" s="1587">
        <v>20</v>
      </c>
      <c r="AV267" s="1570" t="s">
        <v>216</v>
      </c>
      <c r="AW267" s="1571">
        <v>4800</v>
      </c>
      <c r="AX267" s="1573"/>
      <c r="AY267" s="386"/>
      <c r="AZ267" s="1573" t="s">
        <v>221</v>
      </c>
      <c r="BA267" s="1574">
        <v>3290</v>
      </c>
      <c r="BB267" s="1577" t="s">
        <v>216</v>
      </c>
      <c r="BC267" s="1578">
        <v>30</v>
      </c>
      <c r="BD267" s="1562" t="s">
        <v>221</v>
      </c>
      <c r="BE267" s="1563" t="s">
        <v>588</v>
      </c>
      <c r="BF267" s="1565" t="s">
        <v>588</v>
      </c>
      <c r="BG267" s="1565" t="s">
        <v>588</v>
      </c>
      <c r="BH267" s="1567" t="s">
        <v>588</v>
      </c>
      <c r="BI267" s="176"/>
      <c r="BJ267" s="1569"/>
      <c r="BK267" s="13"/>
      <c r="BL267" s="13"/>
      <c r="BM267" s="107"/>
      <c r="BN267" s="104">
        <v>131</v>
      </c>
      <c r="BO267" s="104">
        <v>132</v>
      </c>
      <c r="BP267" s="1551">
        <v>15</v>
      </c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</row>
    <row r="268" spans="1:81" s="54" customFormat="1" ht="13.5" customHeight="1">
      <c r="A268" s="1610"/>
      <c r="B268" s="1591"/>
      <c r="C268" s="1593"/>
      <c r="D268" s="177" t="s">
        <v>222</v>
      </c>
      <c r="E268" s="174"/>
      <c r="F268" s="324">
        <v>40510</v>
      </c>
      <c r="G268" s="325">
        <v>103640</v>
      </c>
      <c r="H268" s="324">
        <v>37230</v>
      </c>
      <c r="I268" s="325">
        <v>100360</v>
      </c>
      <c r="J268" s="318" t="s">
        <v>216</v>
      </c>
      <c r="K268" s="326">
        <v>370</v>
      </c>
      <c r="L268" s="327">
        <v>920</v>
      </c>
      <c r="M268" s="328" t="s">
        <v>217</v>
      </c>
      <c r="N268" s="326">
        <v>340</v>
      </c>
      <c r="O268" s="327">
        <v>880</v>
      </c>
      <c r="P268" s="328" t="s">
        <v>217</v>
      </c>
      <c r="Q268" s="318" t="s">
        <v>216</v>
      </c>
      <c r="R268" s="329">
        <v>7790</v>
      </c>
      <c r="S268" s="330">
        <v>70</v>
      </c>
      <c r="T268" s="1612"/>
      <c r="U268" s="360"/>
      <c r="V268" s="357"/>
      <c r="W268" s="360"/>
      <c r="X268" s="346"/>
      <c r="Y268" s="131"/>
      <c r="Z268" s="369"/>
      <c r="AA268" s="1577"/>
      <c r="AB268" s="367"/>
      <c r="AC268" s="176"/>
      <c r="AD268" s="1613"/>
      <c r="AE268" s="179"/>
      <c r="AF268" s="1594"/>
      <c r="AG268" s="41"/>
      <c r="AH268" s="41"/>
      <c r="AI268" s="1531"/>
      <c r="AJ268" s="62"/>
      <c r="AK268" s="1596"/>
      <c r="AL268" s="1598" t="e">
        <v>#REF!</v>
      </c>
      <c r="AM268" s="1582" t="e">
        <v>#REF!</v>
      </c>
      <c r="AN268" s="1570"/>
      <c r="AO268" s="351" t="s">
        <v>223</v>
      </c>
      <c r="AP268" s="377">
        <v>2600</v>
      </c>
      <c r="AQ268" s="378">
        <v>2900</v>
      </c>
      <c r="AR268" s="1577"/>
      <c r="AS268" s="1585"/>
      <c r="AT268" s="1577"/>
      <c r="AU268" s="1588"/>
      <c r="AV268" s="1570"/>
      <c r="AW268" s="1572"/>
      <c r="AX268" s="1573"/>
      <c r="AY268" s="386"/>
      <c r="AZ268" s="1573"/>
      <c r="BA268" s="1575"/>
      <c r="BB268" s="1577"/>
      <c r="BC268" s="1579"/>
      <c r="BD268" s="1562"/>
      <c r="BE268" s="1564"/>
      <c r="BF268" s="1566"/>
      <c r="BG268" s="1566"/>
      <c r="BH268" s="1568"/>
      <c r="BI268" s="176"/>
      <c r="BJ268" s="1569"/>
      <c r="BK268" s="13"/>
      <c r="BL268" s="13"/>
      <c r="BM268" s="107"/>
      <c r="BN268" s="104">
        <v>131</v>
      </c>
      <c r="BO268" s="104">
        <v>132</v>
      </c>
      <c r="BP268" s="1551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</row>
    <row r="269" spans="1:81" s="54" customFormat="1" ht="13.5" customHeight="1">
      <c r="A269" s="1610"/>
      <c r="B269" s="1591"/>
      <c r="C269" s="1552" t="s">
        <v>224</v>
      </c>
      <c r="D269" s="177" t="s">
        <v>225</v>
      </c>
      <c r="E269" s="174"/>
      <c r="F269" s="324">
        <v>103640</v>
      </c>
      <c r="G269" s="325">
        <v>181580</v>
      </c>
      <c r="H269" s="324">
        <v>100360</v>
      </c>
      <c r="I269" s="325">
        <v>178300</v>
      </c>
      <c r="J269" s="318" t="s">
        <v>216</v>
      </c>
      <c r="K269" s="326">
        <v>920</v>
      </c>
      <c r="L269" s="327">
        <v>1700</v>
      </c>
      <c r="M269" s="328" t="s">
        <v>217</v>
      </c>
      <c r="N269" s="326">
        <v>880</v>
      </c>
      <c r="O269" s="327">
        <v>1660</v>
      </c>
      <c r="P269" s="328" t="s">
        <v>217</v>
      </c>
      <c r="Q269" s="331"/>
      <c r="R269" s="332"/>
      <c r="S269" s="333"/>
      <c r="T269" s="1612"/>
      <c r="U269" s="332"/>
      <c r="V269" s="332"/>
      <c r="W269" s="339"/>
      <c r="X269" s="339"/>
      <c r="Y269" s="131"/>
      <c r="Z269" s="369"/>
      <c r="AA269" s="1577"/>
      <c r="AB269" s="367"/>
      <c r="AC269" s="176"/>
      <c r="AD269" s="1613"/>
      <c r="AE269" s="179"/>
      <c r="AF269" s="1594"/>
      <c r="AG269" s="41"/>
      <c r="AH269" s="41"/>
      <c r="AI269" s="1531"/>
      <c r="AJ269" s="62"/>
      <c r="AK269" s="1596"/>
      <c r="AL269" s="1598" t="e">
        <v>#REF!</v>
      </c>
      <c r="AM269" s="1582" t="e">
        <v>#REF!</v>
      </c>
      <c r="AN269" s="1570"/>
      <c r="AO269" s="351" t="s">
        <v>226</v>
      </c>
      <c r="AP269" s="377">
        <v>2300</v>
      </c>
      <c r="AQ269" s="378">
        <v>2500</v>
      </c>
      <c r="AR269" s="1577"/>
      <c r="AS269" s="1585"/>
      <c r="AT269" s="1577"/>
      <c r="AU269" s="1588"/>
      <c r="AV269" s="380"/>
      <c r="AW269" s="381"/>
      <c r="AX269" s="1573"/>
      <c r="AY269" s="386"/>
      <c r="AZ269" s="1573"/>
      <c r="BA269" s="1575"/>
      <c r="BB269" s="1577"/>
      <c r="BC269" s="1579"/>
      <c r="BD269" s="1562"/>
      <c r="BE269" s="1554">
        <v>0.02</v>
      </c>
      <c r="BF269" s="1556">
        <v>0.03</v>
      </c>
      <c r="BG269" s="1556">
        <v>0.05</v>
      </c>
      <c r="BH269" s="1558">
        <v>0.06</v>
      </c>
      <c r="BI269" s="176"/>
      <c r="BJ269" s="1560"/>
      <c r="BK269" s="13"/>
      <c r="BL269" s="13"/>
      <c r="BM269" s="107"/>
      <c r="BN269" s="104">
        <v>131</v>
      </c>
      <c r="BO269" s="104">
        <v>132</v>
      </c>
      <c r="BP269" s="1551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</row>
    <row r="270" spans="1:81" s="54" customFormat="1" ht="13.5" customHeight="1">
      <c r="A270" s="1610"/>
      <c r="B270" s="1591"/>
      <c r="C270" s="1553"/>
      <c r="D270" s="181" t="s">
        <v>53</v>
      </c>
      <c r="E270" s="174"/>
      <c r="F270" s="334">
        <v>181580</v>
      </c>
      <c r="G270" s="335"/>
      <c r="H270" s="334">
        <v>178300</v>
      </c>
      <c r="I270" s="335"/>
      <c r="J270" s="318" t="s">
        <v>216</v>
      </c>
      <c r="K270" s="329">
        <v>1700</v>
      </c>
      <c r="L270" s="336"/>
      <c r="M270" s="337" t="s">
        <v>217</v>
      </c>
      <c r="N270" s="329">
        <v>1660</v>
      </c>
      <c r="O270" s="336"/>
      <c r="P270" s="337" t="s">
        <v>217</v>
      </c>
      <c r="Q270" s="331"/>
      <c r="R270" s="332"/>
      <c r="S270" s="338"/>
      <c r="T270" s="1612"/>
      <c r="U270" s="332"/>
      <c r="V270" s="332"/>
      <c r="W270" s="339"/>
      <c r="X270" s="339"/>
      <c r="Y270" s="131"/>
      <c r="Z270" s="369"/>
      <c r="AA270" s="1577"/>
      <c r="AB270" s="367"/>
      <c r="AC270" s="176"/>
      <c r="AD270" s="1613"/>
      <c r="AE270" s="179"/>
      <c r="AF270" s="1594"/>
      <c r="AG270" s="41"/>
      <c r="AH270" s="41"/>
      <c r="AI270" s="1531"/>
      <c r="AJ270" s="62"/>
      <c r="AK270" s="1596"/>
      <c r="AL270" s="1599" t="e">
        <v>#REF!</v>
      </c>
      <c r="AM270" s="1583" t="e">
        <v>#REF!</v>
      </c>
      <c r="AN270" s="1570"/>
      <c r="AO270" s="382" t="s">
        <v>227</v>
      </c>
      <c r="AP270" s="383">
        <v>2000</v>
      </c>
      <c r="AQ270" s="384">
        <v>2300</v>
      </c>
      <c r="AR270" s="1577"/>
      <c r="AS270" s="1586"/>
      <c r="AT270" s="1577"/>
      <c r="AU270" s="1589"/>
      <c r="AV270" s="380"/>
      <c r="AW270" s="381"/>
      <c r="AX270" s="1573"/>
      <c r="AY270" s="386"/>
      <c r="AZ270" s="1573"/>
      <c r="BA270" s="1576"/>
      <c r="BB270" s="1577"/>
      <c r="BC270" s="1580"/>
      <c r="BD270" s="1562"/>
      <c r="BE270" s="1555"/>
      <c r="BF270" s="1557"/>
      <c r="BG270" s="1557"/>
      <c r="BH270" s="1559"/>
      <c r="BI270" s="176"/>
      <c r="BJ270" s="1560"/>
      <c r="BK270" s="13"/>
      <c r="BL270" s="13"/>
      <c r="BM270" s="107"/>
      <c r="BN270" s="104">
        <v>131</v>
      </c>
      <c r="BO270" s="104">
        <v>132</v>
      </c>
      <c r="BP270" s="1551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</row>
    <row r="271" spans="1:81" s="54" customFormat="1" ht="13.5" customHeight="1">
      <c r="A271" s="1610"/>
      <c r="B271" s="1600" t="s">
        <v>260</v>
      </c>
      <c r="C271" s="1592" t="s">
        <v>214</v>
      </c>
      <c r="D271" s="173" t="s">
        <v>215</v>
      </c>
      <c r="E271" s="174"/>
      <c r="F271" s="316">
        <v>31900</v>
      </c>
      <c r="G271" s="317">
        <v>39690</v>
      </c>
      <c r="H271" s="316">
        <v>28810</v>
      </c>
      <c r="I271" s="317">
        <v>36600</v>
      </c>
      <c r="J271" s="318" t="s">
        <v>216</v>
      </c>
      <c r="K271" s="319">
        <v>290</v>
      </c>
      <c r="L271" s="320">
        <v>360</v>
      </c>
      <c r="M271" s="321" t="s">
        <v>217</v>
      </c>
      <c r="N271" s="319">
        <v>260</v>
      </c>
      <c r="O271" s="320">
        <v>330</v>
      </c>
      <c r="P271" s="321" t="s">
        <v>217</v>
      </c>
      <c r="Q271" s="318" t="s">
        <v>216</v>
      </c>
      <c r="R271" s="322">
        <v>7790</v>
      </c>
      <c r="S271" s="323">
        <v>70</v>
      </c>
      <c r="T271" s="1612"/>
      <c r="U271" s="361">
        <v>3110</v>
      </c>
      <c r="V271" s="340" t="s">
        <v>218</v>
      </c>
      <c r="W271" s="362">
        <v>30</v>
      </c>
      <c r="X271" s="345"/>
      <c r="Y271" s="131"/>
      <c r="Z271" s="369"/>
      <c r="AA271" s="1577"/>
      <c r="AB271" s="367"/>
      <c r="AC271" s="176"/>
      <c r="AD271" s="1613"/>
      <c r="AE271" s="179"/>
      <c r="AF271" s="1594"/>
      <c r="AG271" s="41"/>
      <c r="AH271" s="41"/>
      <c r="AI271" s="1531"/>
      <c r="AJ271" s="62"/>
      <c r="AK271" s="1596" t="s">
        <v>218</v>
      </c>
      <c r="AL271" s="1597">
        <v>2800</v>
      </c>
      <c r="AM271" s="1581">
        <v>3100</v>
      </c>
      <c r="AN271" s="1570" t="s">
        <v>216</v>
      </c>
      <c r="AO271" s="373" t="s">
        <v>220</v>
      </c>
      <c r="AP271" s="374">
        <v>5400</v>
      </c>
      <c r="AQ271" s="375">
        <v>6000</v>
      </c>
      <c r="AR271" s="1577" t="s">
        <v>216</v>
      </c>
      <c r="AS271" s="1584">
        <v>2750</v>
      </c>
      <c r="AT271" s="1577" t="s">
        <v>216</v>
      </c>
      <c r="AU271" s="1587">
        <v>20</v>
      </c>
      <c r="AV271" s="1570" t="s">
        <v>216</v>
      </c>
      <c r="AW271" s="1571">
        <v>4800</v>
      </c>
      <c r="AX271" s="1573"/>
      <c r="AY271" s="386"/>
      <c r="AZ271" s="1573" t="s">
        <v>221</v>
      </c>
      <c r="BA271" s="1574">
        <v>3090</v>
      </c>
      <c r="BB271" s="1577" t="s">
        <v>216</v>
      </c>
      <c r="BC271" s="1578">
        <v>30</v>
      </c>
      <c r="BD271" s="1562" t="s">
        <v>221</v>
      </c>
      <c r="BE271" s="1563" t="s">
        <v>588</v>
      </c>
      <c r="BF271" s="1565" t="s">
        <v>588</v>
      </c>
      <c r="BG271" s="1565" t="s">
        <v>588</v>
      </c>
      <c r="BH271" s="1567" t="s">
        <v>588</v>
      </c>
      <c r="BI271" s="176"/>
      <c r="BJ271" s="1569"/>
      <c r="BK271" s="13"/>
      <c r="BL271" s="13"/>
      <c r="BM271" s="107"/>
      <c r="BN271" s="104">
        <v>133</v>
      </c>
      <c r="BO271" s="104">
        <v>134</v>
      </c>
      <c r="BP271" s="1551">
        <v>16</v>
      </c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</row>
    <row r="272" spans="1:81" s="54" customFormat="1" ht="13.5" customHeight="1">
      <c r="A272" s="1610"/>
      <c r="B272" s="1591"/>
      <c r="C272" s="1593"/>
      <c r="D272" s="177" t="s">
        <v>222</v>
      </c>
      <c r="E272" s="174"/>
      <c r="F272" s="324">
        <v>39690</v>
      </c>
      <c r="G272" s="325">
        <v>102820</v>
      </c>
      <c r="H272" s="324">
        <v>36600</v>
      </c>
      <c r="I272" s="325">
        <v>99730</v>
      </c>
      <c r="J272" s="318" t="s">
        <v>216</v>
      </c>
      <c r="K272" s="326">
        <v>360</v>
      </c>
      <c r="L272" s="327">
        <v>910</v>
      </c>
      <c r="M272" s="328" t="s">
        <v>217</v>
      </c>
      <c r="N272" s="326">
        <v>330</v>
      </c>
      <c r="O272" s="327">
        <v>880</v>
      </c>
      <c r="P272" s="328" t="s">
        <v>217</v>
      </c>
      <c r="Q272" s="318" t="s">
        <v>216</v>
      </c>
      <c r="R272" s="329">
        <v>7790</v>
      </c>
      <c r="S272" s="330">
        <v>70</v>
      </c>
      <c r="T272" s="1612"/>
      <c r="U272" s="360"/>
      <c r="V272" s="357"/>
      <c r="W272" s="360"/>
      <c r="X272" s="346"/>
      <c r="Y272" s="131"/>
      <c r="Z272" s="369"/>
      <c r="AA272" s="1577"/>
      <c r="AB272" s="367"/>
      <c r="AC272" s="176"/>
      <c r="AD272" s="1613"/>
      <c r="AE272" s="179"/>
      <c r="AF272" s="1594"/>
      <c r="AG272" s="41"/>
      <c r="AH272" s="41"/>
      <c r="AI272" s="1531"/>
      <c r="AJ272" s="62"/>
      <c r="AK272" s="1596"/>
      <c r="AL272" s="1598" t="e">
        <v>#REF!</v>
      </c>
      <c r="AM272" s="1582" t="e">
        <v>#REF!</v>
      </c>
      <c r="AN272" s="1570"/>
      <c r="AO272" s="351" t="s">
        <v>223</v>
      </c>
      <c r="AP272" s="377">
        <v>2900</v>
      </c>
      <c r="AQ272" s="378">
        <v>3300</v>
      </c>
      <c r="AR272" s="1577"/>
      <c r="AS272" s="1585"/>
      <c r="AT272" s="1577"/>
      <c r="AU272" s="1588"/>
      <c r="AV272" s="1570"/>
      <c r="AW272" s="1572"/>
      <c r="AX272" s="1573"/>
      <c r="AY272" s="386"/>
      <c r="AZ272" s="1573"/>
      <c r="BA272" s="1575"/>
      <c r="BB272" s="1577"/>
      <c r="BC272" s="1579"/>
      <c r="BD272" s="1562"/>
      <c r="BE272" s="1564"/>
      <c r="BF272" s="1566"/>
      <c r="BG272" s="1566"/>
      <c r="BH272" s="1568"/>
      <c r="BI272" s="176"/>
      <c r="BJ272" s="1569"/>
      <c r="BK272" s="13"/>
      <c r="BL272" s="13"/>
      <c r="BM272" s="107"/>
      <c r="BN272" s="104">
        <v>133</v>
      </c>
      <c r="BO272" s="104">
        <v>134</v>
      </c>
      <c r="BP272" s="1551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</row>
    <row r="273" spans="1:81" s="54" customFormat="1" ht="13.5" customHeight="1">
      <c r="A273" s="1610"/>
      <c r="B273" s="1591"/>
      <c r="C273" s="1552" t="s">
        <v>224</v>
      </c>
      <c r="D273" s="177" t="s">
        <v>225</v>
      </c>
      <c r="E273" s="174"/>
      <c r="F273" s="324">
        <v>102820</v>
      </c>
      <c r="G273" s="325">
        <v>180760</v>
      </c>
      <c r="H273" s="324">
        <v>99730</v>
      </c>
      <c r="I273" s="325">
        <v>177670</v>
      </c>
      <c r="J273" s="318" t="s">
        <v>216</v>
      </c>
      <c r="K273" s="326">
        <v>910</v>
      </c>
      <c r="L273" s="327">
        <v>1690</v>
      </c>
      <c r="M273" s="328" t="s">
        <v>217</v>
      </c>
      <c r="N273" s="326">
        <v>880</v>
      </c>
      <c r="O273" s="327">
        <v>1660</v>
      </c>
      <c r="P273" s="328" t="s">
        <v>217</v>
      </c>
      <c r="Q273" s="331"/>
      <c r="R273" s="332"/>
      <c r="S273" s="333"/>
      <c r="T273" s="1612"/>
      <c r="U273" s="332"/>
      <c r="V273" s="332"/>
      <c r="W273" s="339"/>
      <c r="X273" s="339"/>
      <c r="Y273" s="131"/>
      <c r="Z273" s="366"/>
      <c r="AA273" s="1577"/>
      <c r="AB273" s="367"/>
      <c r="AC273" s="176"/>
      <c r="AD273" s="1613"/>
      <c r="AE273" s="179"/>
      <c r="AF273" s="1594"/>
      <c r="AG273" s="41"/>
      <c r="AH273" s="41"/>
      <c r="AI273" s="1531"/>
      <c r="AJ273" s="62"/>
      <c r="AK273" s="1596"/>
      <c r="AL273" s="1598" t="e">
        <v>#REF!</v>
      </c>
      <c r="AM273" s="1582" t="e">
        <v>#REF!</v>
      </c>
      <c r="AN273" s="1570"/>
      <c r="AO273" s="351" t="s">
        <v>226</v>
      </c>
      <c r="AP273" s="377">
        <v>2500</v>
      </c>
      <c r="AQ273" s="378">
        <v>2800</v>
      </c>
      <c r="AR273" s="1577"/>
      <c r="AS273" s="1585"/>
      <c r="AT273" s="1577"/>
      <c r="AU273" s="1588"/>
      <c r="AV273" s="380"/>
      <c r="AW273" s="381"/>
      <c r="AX273" s="1573"/>
      <c r="AY273" s="386"/>
      <c r="AZ273" s="1573"/>
      <c r="BA273" s="1575"/>
      <c r="BB273" s="1577"/>
      <c r="BC273" s="1579"/>
      <c r="BD273" s="1562"/>
      <c r="BE273" s="1554">
        <v>0.02</v>
      </c>
      <c r="BF273" s="1556">
        <v>0.03</v>
      </c>
      <c r="BG273" s="1556">
        <v>0.05</v>
      </c>
      <c r="BH273" s="1558">
        <v>0.06</v>
      </c>
      <c r="BI273" s="176"/>
      <c r="BJ273" s="1560"/>
      <c r="BK273" s="13"/>
      <c r="BL273" s="13"/>
      <c r="BM273" s="107"/>
      <c r="BN273" s="104">
        <v>133</v>
      </c>
      <c r="BO273" s="104">
        <v>134</v>
      </c>
      <c r="BP273" s="1551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</row>
    <row r="274" spans="1:81" s="54" customFormat="1" ht="13.5" customHeight="1">
      <c r="A274" s="1610"/>
      <c r="B274" s="1591"/>
      <c r="C274" s="1553"/>
      <c r="D274" s="181" t="s">
        <v>53</v>
      </c>
      <c r="E274" s="174"/>
      <c r="F274" s="334">
        <v>180760</v>
      </c>
      <c r="G274" s="335"/>
      <c r="H274" s="334">
        <v>177670</v>
      </c>
      <c r="I274" s="335"/>
      <c r="J274" s="318" t="s">
        <v>216</v>
      </c>
      <c r="K274" s="329">
        <v>1690</v>
      </c>
      <c r="L274" s="336"/>
      <c r="M274" s="337" t="s">
        <v>217</v>
      </c>
      <c r="N274" s="329">
        <v>1660</v>
      </c>
      <c r="O274" s="336"/>
      <c r="P274" s="337" t="s">
        <v>217</v>
      </c>
      <c r="Q274" s="331"/>
      <c r="R274" s="332"/>
      <c r="S274" s="338"/>
      <c r="T274" s="1612"/>
      <c r="U274" s="332"/>
      <c r="V274" s="332"/>
      <c r="W274" s="339"/>
      <c r="X274" s="339"/>
      <c r="Y274" s="131"/>
      <c r="Z274" s="366"/>
      <c r="AA274" s="1577"/>
      <c r="AB274" s="367"/>
      <c r="AC274" s="176"/>
      <c r="AD274" s="1613"/>
      <c r="AE274" s="179"/>
      <c r="AF274" s="1594"/>
      <c r="AG274" s="41"/>
      <c r="AH274" s="41"/>
      <c r="AI274" s="1531"/>
      <c r="AJ274" s="62"/>
      <c r="AK274" s="1596"/>
      <c r="AL274" s="1599" t="e">
        <v>#REF!</v>
      </c>
      <c r="AM274" s="1583" t="e">
        <v>#REF!</v>
      </c>
      <c r="AN274" s="1570"/>
      <c r="AO274" s="382" t="s">
        <v>227</v>
      </c>
      <c r="AP274" s="383">
        <v>2300</v>
      </c>
      <c r="AQ274" s="384">
        <v>2500</v>
      </c>
      <c r="AR274" s="1577"/>
      <c r="AS274" s="1586"/>
      <c r="AT274" s="1577"/>
      <c r="AU274" s="1589"/>
      <c r="AV274" s="380"/>
      <c r="AW274" s="381"/>
      <c r="AX274" s="1573"/>
      <c r="AY274" s="386"/>
      <c r="AZ274" s="1573"/>
      <c r="BA274" s="1576"/>
      <c r="BB274" s="1577"/>
      <c r="BC274" s="1580"/>
      <c r="BD274" s="1562"/>
      <c r="BE274" s="1555"/>
      <c r="BF274" s="1557"/>
      <c r="BG274" s="1557"/>
      <c r="BH274" s="1559"/>
      <c r="BI274" s="176"/>
      <c r="BJ274" s="1560"/>
      <c r="BK274" s="13"/>
      <c r="BL274" s="13"/>
      <c r="BM274" s="107"/>
      <c r="BN274" s="104">
        <v>133</v>
      </c>
      <c r="BO274" s="104">
        <v>134</v>
      </c>
      <c r="BP274" s="1551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</row>
    <row r="275" spans="1:81" s="54" customFormat="1" ht="13.5" customHeight="1">
      <c r="A275" s="1610"/>
      <c r="B275" s="1600" t="s">
        <v>261</v>
      </c>
      <c r="C275" s="1592" t="s">
        <v>214</v>
      </c>
      <c r="D275" s="173" t="s">
        <v>215</v>
      </c>
      <c r="E275" s="174"/>
      <c r="F275" s="316">
        <v>31140</v>
      </c>
      <c r="G275" s="317">
        <v>38930</v>
      </c>
      <c r="H275" s="316">
        <v>28220</v>
      </c>
      <c r="I275" s="317">
        <v>36010</v>
      </c>
      <c r="J275" s="318" t="s">
        <v>216</v>
      </c>
      <c r="K275" s="319">
        <v>290</v>
      </c>
      <c r="L275" s="320">
        <v>360</v>
      </c>
      <c r="M275" s="321" t="s">
        <v>217</v>
      </c>
      <c r="N275" s="319">
        <v>260</v>
      </c>
      <c r="O275" s="320">
        <v>330</v>
      </c>
      <c r="P275" s="321" t="s">
        <v>217</v>
      </c>
      <c r="Q275" s="318" t="s">
        <v>216</v>
      </c>
      <c r="R275" s="322">
        <v>7790</v>
      </c>
      <c r="S275" s="323">
        <v>70</v>
      </c>
      <c r="T275" s="1612"/>
      <c r="U275" s="361">
        <v>3110</v>
      </c>
      <c r="V275" s="340" t="s">
        <v>218</v>
      </c>
      <c r="W275" s="362">
        <v>30</v>
      </c>
      <c r="X275" s="345"/>
      <c r="Y275" s="131"/>
      <c r="Z275" s="366"/>
      <c r="AA275" s="1577"/>
      <c r="AB275" s="367"/>
      <c r="AC275" s="176"/>
      <c r="AD275" s="1613"/>
      <c r="AE275" s="179"/>
      <c r="AF275" s="1594"/>
      <c r="AG275" s="41"/>
      <c r="AH275" s="41"/>
      <c r="AI275" s="1531"/>
      <c r="AJ275" s="62"/>
      <c r="AK275" s="1596" t="s">
        <v>218</v>
      </c>
      <c r="AL275" s="1597">
        <v>2700</v>
      </c>
      <c r="AM275" s="1581">
        <v>2900</v>
      </c>
      <c r="AN275" s="1570" t="s">
        <v>216</v>
      </c>
      <c r="AO275" s="373" t="s">
        <v>220</v>
      </c>
      <c r="AP275" s="374">
        <v>4800</v>
      </c>
      <c r="AQ275" s="375">
        <v>5400</v>
      </c>
      <c r="AR275" s="1577" t="s">
        <v>216</v>
      </c>
      <c r="AS275" s="1584">
        <v>2590</v>
      </c>
      <c r="AT275" s="1577" t="s">
        <v>216</v>
      </c>
      <c r="AU275" s="1587">
        <v>20</v>
      </c>
      <c r="AV275" s="1570" t="s">
        <v>216</v>
      </c>
      <c r="AW275" s="1571">
        <v>4800</v>
      </c>
      <c r="AX275" s="1573"/>
      <c r="AY275" s="386"/>
      <c r="AZ275" s="1573" t="s">
        <v>221</v>
      </c>
      <c r="BA275" s="1574">
        <v>2920</v>
      </c>
      <c r="BB275" s="1577" t="s">
        <v>216</v>
      </c>
      <c r="BC275" s="1578">
        <v>20</v>
      </c>
      <c r="BD275" s="1562" t="s">
        <v>221</v>
      </c>
      <c r="BE275" s="1563" t="s">
        <v>588</v>
      </c>
      <c r="BF275" s="1565" t="s">
        <v>588</v>
      </c>
      <c r="BG275" s="1565" t="s">
        <v>588</v>
      </c>
      <c r="BH275" s="1567" t="s">
        <v>588</v>
      </c>
      <c r="BI275" s="176"/>
      <c r="BJ275" s="1569"/>
      <c r="BK275" s="13"/>
      <c r="BL275" s="13"/>
      <c r="BM275" s="107"/>
      <c r="BN275" s="104">
        <v>135</v>
      </c>
      <c r="BO275" s="104">
        <v>136</v>
      </c>
      <c r="BP275" s="1551">
        <v>17</v>
      </c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</row>
    <row r="276" spans="1:81" s="54" customFormat="1" ht="13.5" customHeight="1">
      <c r="A276" s="1610"/>
      <c r="B276" s="1591"/>
      <c r="C276" s="1593"/>
      <c r="D276" s="177" t="s">
        <v>222</v>
      </c>
      <c r="E276" s="174"/>
      <c r="F276" s="324">
        <v>38930</v>
      </c>
      <c r="G276" s="325">
        <v>102060</v>
      </c>
      <c r="H276" s="324">
        <v>36010</v>
      </c>
      <c r="I276" s="325">
        <v>99140</v>
      </c>
      <c r="J276" s="318" t="s">
        <v>216</v>
      </c>
      <c r="K276" s="326">
        <v>360</v>
      </c>
      <c r="L276" s="327">
        <v>900</v>
      </c>
      <c r="M276" s="328" t="s">
        <v>217</v>
      </c>
      <c r="N276" s="326">
        <v>330</v>
      </c>
      <c r="O276" s="327">
        <v>870</v>
      </c>
      <c r="P276" s="328" t="s">
        <v>217</v>
      </c>
      <c r="Q276" s="318" t="s">
        <v>216</v>
      </c>
      <c r="R276" s="329">
        <v>7790</v>
      </c>
      <c r="S276" s="330">
        <v>70</v>
      </c>
      <c r="T276" s="1612"/>
      <c r="U276" s="360"/>
      <c r="V276" s="357"/>
      <c r="W276" s="360"/>
      <c r="X276" s="346"/>
      <c r="Y276" s="131"/>
      <c r="Z276" s="366"/>
      <c r="AA276" s="1577"/>
      <c r="AB276" s="367"/>
      <c r="AC276" s="176"/>
      <c r="AD276" s="1613"/>
      <c r="AE276" s="179"/>
      <c r="AF276" s="1594"/>
      <c r="AG276" s="41"/>
      <c r="AH276" s="41"/>
      <c r="AI276" s="1531"/>
      <c r="AJ276" s="62"/>
      <c r="AK276" s="1596"/>
      <c r="AL276" s="1598" t="e">
        <v>#REF!</v>
      </c>
      <c r="AM276" s="1582" t="e">
        <v>#REF!</v>
      </c>
      <c r="AN276" s="1570"/>
      <c r="AO276" s="351" t="s">
        <v>223</v>
      </c>
      <c r="AP276" s="377">
        <v>2600</v>
      </c>
      <c r="AQ276" s="378">
        <v>2900</v>
      </c>
      <c r="AR276" s="1577"/>
      <c r="AS276" s="1585"/>
      <c r="AT276" s="1577"/>
      <c r="AU276" s="1588"/>
      <c r="AV276" s="1570"/>
      <c r="AW276" s="1572"/>
      <c r="AX276" s="1573"/>
      <c r="AY276" s="386"/>
      <c r="AZ276" s="1573"/>
      <c r="BA276" s="1575"/>
      <c r="BB276" s="1577"/>
      <c r="BC276" s="1579"/>
      <c r="BD276" s="1562"/>
      <c r="BE276" s="1564"/>
      <c r="BF276" s="1566"/>
      <c r="BG276" s="1566"/>
      <c r="BH276" s="1568"/>
      <c r="BI276" s="176"/>
      <c r="BJ276" s="1569"/>
      <c r="BK276" s="13"/>
      <c r="BL276" s="13"/>
      <c r="BM276" s="107"/>
      <c r="BN276" s="104">
        <v>135</v>
      </c>
      <c r="BO276" s="104">
        <v>136</v>
      </c>
      <c r="BP276" s="1551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</row>
    <row r="277" spans="1:81" s="54" customFormat="1" ht="13.5" customHeight="1">
      <c r="A277" s="1610"/>
      <c r="B277" s="1591"/>
      <c r="C277" s="1552" t="s">
        <v>224</v>
      </c>
      <c r="D277" s="177" t="s">
        <v>225</v>
      </c>
      <c r="E277" s="174"/>
      <c r="F277" s="324">
        <v>102060</v>
      </c>
      <c r="G277" s="325">
        <v>180000</v>
      </c>
      <c r="H277" s="324">
        <v>99140</v>
      </c>
      <c r="I277" s="325">
        <v>177080</v>
      </c>
      <c r="J277" s="318" t="s">
        <v>216</v>
      </c>
      <c r="K277" s="326">
        <v>900</v>
      </c>
      <c r="L277" s="327">
        <v>1680</v>
      </c>
      <c r="M277" s="328" t="s">
        <v>217</v>
      </c>
      <c r="N277" s="326">
        <v>870</v>
      </c>
      <c r="O277" s="327">
        <v>1650</v>
      </c>
      <c r="P277" s="328" t="s">
        <v>217</v>
      </c>
      <c r="Q277" s="331"/>
      <c r="R277" s="332"/>
      <c r="S277" s="333"/>
      <c r="T277" s="1612"/>
      <c r="U277" s="332"/>
      <c r="V277" s="332"/>
      <c r="W277" s="339"/>
      <c r="X277" s="339"/>
      <c r="Y277" s="131"/>
      <c r="Z277" s="366"/>
      <c r="AA277" s="1577"/>
      <c r="AB277" s="367"/>
      <c r="AC277" s="176"/>
      <c r="AD277" s="1613"/>
      <c r="AE277" s="179"/>
      <c r="AF277" s="1594"/>
      <c r="AG277" s="41"/>
      <c r="AH277" s="41"/>
      <c r="AI277" s="1531"/>
      <c r="AJ277" s="62"/>
      <c r="AK277" s="1596"/>
      <c r="AL277" s="1598" t="e">
        <v>#REF!</v>
      </c>
      <c r="AM277" s="1582" t="e">
        <v>#REF!</v>
      </c>
      <c r="AN277" s="1570"/>
      <c r="AO277" s="351" t="s">
        <v>226</v>
      </c>
      <c r="AP277" s="377">
        <v>2300</v>
      </c>
      <c r="AQ277" s="378">
        <v>2500</v>
      </c>
      <c r="AR277" s="1577"/>
      <c r="AS277" s="1585"/>
      <c r="AT277" s="1577"/>
      <c r="AU277" s="1588"/>
      <c r="AV277" s="380"/>
      <c r="AW277" s="381"/>
      <c r="AX277" s="1573"/>
      <c r="AY277" s="386"/>
      <c r="AZ277" s="1573"/>
      <c r="BA277" s="1575"/>
      <c r="BB277" s="1577"/>
      <c r="BC277" s="1579"/>
      <c r="BD277" s="1562"/>
      <c r="BE277" s="1554">
        <v>0.02</v>
      </c>
      <c r="BF277" s="1556">
        <v>0.03</v>
      </c>
      <c r="BG277" s="1556">
        <v>0.05</v>
      </c>
      <c r="BH277" s="1558">
        <v>0.06</v>
      </c>
      <c r="BI277" s="176"/>
      <c r="BJ277" s="1560"/>
      <c r="BK277" s="13"/>
      <c r="BL277" s="13"/>
      <c r="BM277" s="107"/>
      <c r="BN277" s="104">
        <v>135</v>
      </c>
      <c r="BO277" s="104">
        <v>136</v>
      </c>
      <c r="BP277" s="1551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</row>
    <row r="278" spans="1:81" s="54" customFormat="1" ht="13.5" customHeight="1">
      <c r="A278" s="1611"/>
      <c r="B278" s="1591"/>
      <c r="C278" s="1553"/>
      <c r="D278" s="181" t="s">
        <v>53</v>
      </c>
      <c r="E278" s="174"/>
      <c r="F278" s="334">
        <v>180000</v>
      </c>
      <c r="G278" s="335"/>
      <c r="H278" s="334">
        <v>177080</v>
      </c>
      <c r="I278" s="335"/>
      <c r="J278" s="318" t="s">
        <v>216</v>
      </c>
      <c r="K278" s="329">
        <v>1680</v>
      </c>
      <c r="L278" s="336"/>
      <c r="M278" s="337" t="s">
        <v>217</v>
      </c>
      <c r="N278" s="329">
        <v>1650</v>
      </c>
      <c r="O278" s="336"/>
      <c r="P278" s="337" t="s">
        <v>217</v>
      </c>
      <c r="Q278" s="331"/>
      <c r="R278" s="332"/>
      <c r="S278" s="339"/>
      <c r="T278" s="1612"/>
      <c r="U278" s="332"/>
      <c r="V278" s="332"/>
      <c r="W278" s="339"/>
      <c r="X278" s="339"/>
      <c r="Y278" s="131"/>
      <c r="Z278" s="371"/>
      <c r="AA278" s="1577"/>
      <c r="AB278" s="372"/>
      <c r="AC278" s="176"/>
      <c r="AD278" s="1613"/>
      <c r="AE278" s="187"/>
      <c r="AF278" s="1594"/>
      <c r="AG278" s="41"/>
      <c r="AH278" s="41"/>
      <c r="AI278" s="1531"/>
      <c r="AJ278" s="62"/>
      <c r="AK278" s="1596"/>
      <c r="AL278" s="1599" t="e">
        <v>#REF!</v>
      </c>
      <c r="AM278" s="1583" t="e">
        <v>#REF!</v>
      </c>
      <c r="AN278" s="1570"/>
      <c r="AO278" s="382" t="s">
        <v>227</v>
      </c>
      <c r="AP278" s="383">
        <v>2000</v>
      </c>
      <c r="AQ278" s="384">
        <v>2300</v>
      </c>
      <c r="AR278" s="1577"/>
      <c r="AS278" s="1586"/>
      <c r="AT278" s="1577"/>
      <c r="AU278" s="1589"/>
      <c r="AV278" s="380"/>
      <c r="AW278" s="381"/>
      <c r="AX278" s="1573"/>
      <c r="AY278" s="387"/>
      <c r="AZ278" s="1573"/>
      <c r="BA278" s="1576"/>
      <c r="BB278" s="1577"/>
      <c r="BC278" s="1580"/>
      <c r="BD278" s="1562"/>
      <c r="BE278" s="1555"/>
      <c r="BF278" s="1557"/>
      <c r="BG278" s="1557"/>
      <c r="BH278" s="1559"/>
      <c r="BI278" s="176"/>
      <c r="BJ278" s="1561"/>
      <c r="BK278" s="13"/>
      <c r="BL278" s="13"/>
      <c r="BM278" s="107"/>
      <c r="BN278" s="104">
        <v>135</v>
      </c>
      <c r="BO278" s="104">
        <v>136</v>
      </c>
      <c r="BP278" s="1551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</row>
    <row r="279" spans="1:81" s="7" customFormat="1" ht="13.5" customHeight="1">
      <c r="A279" s="1609" t="s">
        <v>490</v>
      </c>
      <c r="B279" s="1600" t="s">
        <v>213</v>
      </c>
      <c r="C279" s="1592" t="s">
        <v>214</v>
      </c>
      <c r="D279" s="173" t="s">
        <v>215</v>
      </c>
      <c r="E279" s="174"/>
      <c r="F279" s="316">
        <v>123090</v>
      </c>
      <c r="G279" s="317">
        <v>130750</v>
      </c>
      <c r="H279" s="316">
        <v>97200</v>
      </c>
      <c r="I279" s="317">
        <v>104860</v>
      </c>
      <c r="J279" s="318" t="s">
        <v>216</v>
      </c>
      <c r="K279" s="319">
        <v>1210</v>
      </c>
      <c r="L279" s="320">
        <v>1280</v>
      </c>
      <c r="M279" s="321" t="s">
        <v>217</v>
      </c>
      <c r="N279" s="319">
        <v>950</v>
      </c>
      <c r="O279" s="320">
        <v>1020</v>
      </c>
      <c r="P279" s="321" t="s">
        <v>217</v>
      </c>
      <c r="Q279" s="318" t="s">
        <v>216</v>
      </c>
      <c r="R279" s="322">
        <v>7660</v>
      </c>
      <c r="S279" s="323">
        <v>70</v>
      </c>
      <c r="T279" s="1612" t="s">
        <v>218</v>
      </c>
      <c r="U279" s="361">
        <v>3060</v>
      </c>
      <c r="V279" s="340" t="s">
        <v>218</v>
      </c>
      <c r="W279" s="362">
        <v>30</v>
      </c>
      <c r="X279" s="345"/>
      <c r="Y279" s="131"/>
      <c r="Z279" s="364"/>
      <c r="AA279" s="1577" t="s">
        <v>216</v>
      </c>
      <c r="AB279" s="365"/>
      <c r="AC279" s="176"/>
      <c r="AD279" s="1613" t="s">
        <v>485</v>
      </c>
      <c r="AE279" s="175"/>
      <c r="AF279" s="1604" t="s">
        <v>218</v>
      </c>
      <c r="AG279" s="1537">
        <v>30750</v>
      </c>
      <c r="AH279" s="24"/>
      <c r="AI279" s="1511" t="s">
        <v>216</v>
      </c>
      <c r="AJ279" s="1521">
        <v>230</v>
      </c>
      <c r="AK279" s="1605" t="s">
        <v>218</v>
      </c>
      <c r="AL279" s="1597">
        <v>8500</v>
      </c>
      <c r="AM279" s="1581">
        <v>9400</v>
      </c>
      <c r="AN279" s="1570" t="s">
        <v>216</v>
      </c>
      <c r="AO279" s="373" t="s">
        <v>220</v>
      </c>
      <c r="AP279" s="374">
        <v>15800</v>
      </c>
      <c r="AQ279" s="375">
        <v>17600</v>
      </c>
      <c r="AR279" s="1577" t="s">
        <v>216</v>
      </c>
      <c r="AS279" s="1584">
        <v>23000</v>
      </c>
      <c r="AT279" s="1577" t="s">
        <v>216</v>
      </c>
      <c r="AU279" s="1587">
        <v>230</v>
      </c>
      <c r="AV279" s="1570" t="s">
        <v>216</v>
      </c>
      <c r="AW279" s="1571">
        <v>4800</v>
      </c>
      <c r="AX279" s="1573" t="s">
        <v>221</v>
      </c>
      <c r="AY279" s="376"/>
      <c r="AZ279" s="1573" t="s">
        <v>221</v>
      </c>
      <c r="BA279" s="1574">
        <v>25860</v>
      </c>
      <c r="BB279" s="1577" t="s">
        <v>216</v>
      </c>
      <c r="BC279" s="1578">
        <v>250</v>
      </c>
      <c r="BD279" s="1562" t="s">
        <v>221</v>
      </c>
      <c r="BE279" s="1563" t="s">
        <v>588</v>
      </c>
      <c r="BF279" s="1565" t="s">
        <v>588</v>
      </c>
      <c r="BG279" s="1565" t="s">
        <v>588</v>
      </c>
      <c r="BH279" s="1567" t="s">
        <v>588</v>
      </c>
      <c r="BI279" s="176"/>
      <c r="BJ279" s="1608"/>
      <c r="BK279" s="13"/>
      <c r="BL279" s="13"/>
      <c r="BM279" s="3"/>
      <c r="BN279" s="104">
        <v>137</v>
      </c>
      <c r="BO279" s="104">
        <v>138</v>
      </c>
      <c r="BP279" s="1551">
        <v>1</v>
      </c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</row>
    <row r="280" spans="1:81" s="7" customFormat="1" ht="13.5" customHeight="1">
      <c r="A280" s="1610"/>
      <c r="B280" s="1591"/>
      <c r="C280" s="1593"/>
      <c r="D280" s="177" t="s">
        <v>222</v>
      </c>
      <c r="E280" s="174"/>
      <c r="F280" s="324">
        <v>130750</v>
      </c>
      <c r="G280" s="325">
        <v>193010</v>
      </c>
      <c r="H280" s="324">
        <v>104860</v>
      </c>
      <c r="I280" s="325">
        <v>167120</v>
      </c>
      <c r="J280" s="318" t="s">
        <v>216</v>
      </c>
      <c r="K280" s="326">
        <v>1280</v>
      </c>
      <c r="L280" s="327">
        <v>1810</v>
      </c>
      <c r="M280" s="328" t="s">
        <v>217</v>
      </c>
      <c r="N280" s="326">
        <v>1020</v>
      </c>
      <c r="O280" s="327">
        <v>1550</v>
      </c>
      <c r="P280" s="328" t="s">
        <v>217</v>
      </c>
      <c r="Q280" s="318" t="s">
        <v>216</v>
      </c>
      <c r="R280" s="329">
        <v>7660</v>
      </c>
      <c r="S280" s="330">
        <v>70</v>
      </c>
      <c r="T280" s="1612"/>
      <c r="U280" s="360"/>
      <c r="V280" s="357"/>
      <c r="W280" s="360"/>
      <c r="X280" s="346"/>
      <c r="Y280" s="131"/>
      <c r="Z280" s="366"/>
      <c r="AA280" s="1577"/>
      <c r="AB280" s="367"/>
      <c r="AC280" s="176"/>
      <c r="AD280" s="1613"/>
      <c r="AE280" s="179"/>
      <c r="AF280" s="1604"/>
      <c r="AG280" s="1538"/>
      <c r="AH280" s="36">
        <v>28990</v>
      </c>
      <c r="AI280" s="1511"/>
      <c r="AJ280" s="1522"/>
      <c r="AK280" s="1605"/>
      <c r="AL280" s="1598" t="e">
        <v>#REF!</v>
      </c>
      <c r="AM280" s="1582" t="e">
        <v>#REF!</v>
      </c>
      <c r="AN280" s="1570"/>
      <c r="AO280" s="351" t="s">
        <v>223</v>
      </c>
      <c r="AP280" s="377">
        <v>8700</v>
      </c>
      <c r="AQ280" s="378">
        <v>9700</v>
      </c>
      <c r="AR280" s="1577"/>
      <c r="AS280" s="1585"/>
      <c r="AT280" s="1577"/>
      <c r="AU280" s="1588"/>
      <c r="AV280" s="1570"/>
      <c r="AW280" s="1572"/>
      <c r="AX280" s="1573"/>
      <c r="AY280" s="379"/>
      <c r="AZ280" s="1573"/>
      <c r="BA280" s="1575"/>
      <c r="BB280" s="1577"/>
      <c r="BC280" s="1579"/>
      <c r="BD280" s="1562"/>
      <c r="BE280" s="1564"/>
      <c r="BF280" s="1566"/>
      <c r="BG280" s="1566"/>
      <c r="BH280" s="1568"/>
      <c r="BI280" s="176"/>
      <c r="BJ280" s="1569"/>
      <c r="BK280" s="13"/>
      <c r="BL280" s="13"/>
      <c r="BM280" s="3"/>
      <c r="BN280" s="104">
        <v>137</v>
      </c>
      <c r="BO280" s="104">
        <v>138</v>
      </c>
      <c r="BP280" s="1551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</row>
    <row r="281" spans="1:81" s="7" customFormat="1" ht="13.5" customHeight="1">
      <c r="A281" s="1610"/>
      <c r="B281" s="1591"/>
      <c r="C281" s="1552" t="s">
        <v>224</v>
      </c>
      <c r="D281" s="177" t="s">
        <v>225</v>
      </c>
      <c r="E281" s="174"/>
      <c r="F281" s="324">
        <v>193010</v>
      </c>
      <c r="G281" s="325">
        <v>269700</v>
      </c>
      <c r="H281" s="324">
        <v>167120</v>
      </c>
      <c r="I281" s="325">
        <v>243810</v>
      </c>
      <c r="J281" s="318" t="s">
        <v>216</v>
      </c>
      <c r="K281" s="326">
        <v>1810</v>
      </c>
      <c r="L281" s="327">
        <v>2580</v>
      </c>
      <c r="M281" s="328" t="s">
        <v>217</v>
      </c>
      <c r="N281" s="326">
        <v>1550</v>
      </c>
      <c r="O281" s="327">
        <v>2320</v>
      </c>
      <c r="P281" s="328" t="s">
        <v>217</v>
      </c>
      <c r="Q281" s="331"/>
      <c r="R281" s="332"/>
      <c r="S281" s="333"/>
      <c r="T281" s="1612"/>
      <c r="U281" s="332"/>
      <c r="V281" s="332"/>
      <c r="W281" s="339"/>
      <c r="X281" s="339"/>
      <c r="Y281" s="131"/>
      <c r="Z281" s="366"/>
      <c r="AA281" s="1577"/>
      <c r="AB281" s="367"/>
      <c r="AC281" s="176"/>
      <c r="AD281" s="1613"/>
      <c r="AE281" s="179"/>
      <c r="AF281" s="1604" t="s">
        <v>218</v>
      </c>
      <c r="AG281" s="1543">
        <v>28990</v>
      </c>
      <c r="AH281" s="43"/>
      <c r="AI281" s="1511"/>
      <c r="AJ281" s="1522"/>
      <c r="AK281" s="1605"/>
      <c r="AL281" s="1598" t="e">
        <v>#REF!</v>
      </c>
      <c r="AM281" s="1582" t="e">
        <v>#REF!</v>
      </c>
      <c r="AN281" s="1570"/>
      <c r="AO281" s="351" t="s">
        <v>226</v>
      </c>
      <c r="AP281" s="377">
        <v>7600</v>
      </c>
      <c r="AQ281" s="378">
        <v>8400</v>
      </c>
      <c r="AR281" s="1577"/>
      <c r="AS281" s="1585"/>
      <c r="AT281" s="1577"/>
      <c r="AU281" s="1588"/>
      <c r="AV281" s="380"/>
      <c r="AW281" s="381"/>
      <c r="AX281" s="1573"/>
      <c r="AY281" s="379"/>
      <c r="AZ281" s="1573"/>
      <c r="BA281" s="1575"/>
      <c r="BB281" s="1577"/>
      <c r="BC281" s="1579"/>
      <c r="BD281" s="1562"/>
      <c r="BE281" s="1554">
        <v>0.01</v>
      </c>
      <c r="BF281" s="1556">
        <v>0.03</v>
      </c>
      <c r="BG281" s="1556">
        <v>0.04</v>
      </c>
      <c r="BH281" s="1558">
        <v>0.05</v>
      </c>
      <c r="BI281" s="176"/>
      <c r="BJ281" s="1560"/>
      <c r="BK281" s="13"/>
      <c r="BL281" s="13"/>
      <c r="BM281" s="3"/>
      <c r="BN281" s="104">
        <v>137</v>
      </c>
      <c r="BO281" s="104">
        <v>138</v>
      </c>
      <c r="BP281" s="1551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</row>
    <row r="282" spans="1:81" s="7" customFormat="1" ht="13.5" customHeight="1">
      <c r="A282" s="1610"/>
      <c r="B282" s="1591"/>
      <c r="C282" s="1553"/>
      <c r="D282" s="181" t="s">
        <v>53</v>
      </c>
      <c r="E282" s="174"/>
      <c r="F282" s="334">
        <v>269700</v>
      </c>
      <c r="G282" s="335"/>
      <c r="H282" s="334">
        <v>243810</v>
      </c>
      <c r="I282" s="335"/>
      <c r="J282" s="318" t="s">
        <v>216</v>
      </c>
      <c r="K282" s="329">
        <v>2580</v>
      </c>
      <c r="L282" s="336"/>
      <c r="M282" s="337" t="s">
        <v>217</v>
      </c>
      <c r="N282" s="329">
        <v>2320</v>
      </c>
      <c r="O282" s="336"/>
      <c r="P282" s="337" t="s">
        <v>217</v>
      </c>
      <c r="Q282" s="331"/>
      <c r="R282" s="332"/>
      <c r="S282" s="338"/>
      <c r="T282" s="1612"/>
      <c r="U282" s="332"/>
      <c r="V282" s="332"/>
      <c r="W282" s="339"/>
      <c r="X282" s="339"/>
      <c r="Y282" s="131"/>
      <c r="Z282" s="366"/>
      <c r="AA282" s="1577"/>
      <c r="AB282" s="367"/>
      <c r="AC282" s="176"/>
      <c r="AD282" s="1613"/>
      <c r="AE282" s="179"/>
      <c r="AF282" s="1604"/>
      <c r="AG282" s="1544"/>
      <c r="AH282" s="50"/>
      <c r="AI282" s="1511"/>
      <c r="AJ282" s="1523"/>
      <c r="AK282" s="1605"/>
      <c r="AL282" s="1599" t="e">
        <v>#REF!</v>
      </c>
      <c r="AM282" s="1583" t="e">
        <v>#REF!</v>
      </c>
      <c r="AN282" s="1570"/>
      <c r="AO282" s="382" t="s">
        <v>227</v>
      </c>
      <c r="AP282" s="383">
        <v>6800</v>
      </c>
      <c r="AQ282" s="384">
        <v>7500</v>
      </c>
      <c r="AR282" s="1577"/>
      <c r="AS282" s="1586"/>
      <c r="AT282" s="1577"/>
      <c r="AU282" s="1589"/>
      <c r="AV282" s="380"/>
      <c r="AW282" s="381"/>
      <c r="AX282" s="1573"/>
      <c r="AY282" s="379"/>
      <c r="AZ282" s="1573"/>
      <c r="BA282" s="1576"/>
      <c r="BB282" s="1577"/>
      <c r="BC282" s="1580"/>
      <c r="BD282" s="1562"/>
      <c r="BE282" s="1555"/>
      <c r="BF282" s="1557"/>
      <c r="BG282" s="1557"/>
      <c r="BH282" s="1559"/>
      <c r="BI282" s="176"/>
      <c r="BJ282" s="1560"/>
      <c r="BK282" s="13"/>
      <c r="BL282" s="13"/>
      <c r="BM282" s="3"/>
      <c r="BN282" s="104">
        <v>137</v>
      </c>
      <c r="BO282" s="104">
        <v>138</v>
      </c>
      <c r="BP282" s="1551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</row>
    <row r="283" spans="1:81" s="7" customFormat="1" ht="13.5" customHeight="1">
      <c r="A283" s="1610"/>
      <c r="B283" s="1590" t="s">
        <v>228</v>
      </c>
      <c r="C283" s="1592" t="s">
        <v>214</v>
      </c>
      <c r="D283" s="173" t="s">
        <v>215</v>
      </c>
      <c r="E283" s="174"/>
      <c r="F283" s="316">
        <v>88730</v>
      </c>
      <c r="G283" s="317">
        <v>96390</v>
      </c>
      <c r="H283" s="316">
        <v>71470</v>
      </c>
      <c r="I283" s="317">
        <v>79130</v>
      </c>
      <c r="J283" s="318" t="s">
        <v>216</v>
      </c>
      <c r="K283" s="319">
        <v>860</v>
      </c>
      <c r="L283" s="320">
        <v>930</v>
      </c>
      <c r="M283" s="321" t="s">
        <v>217</v>
      </c>
      <c r="N283" s="319">
        <v>690</v>
      </c>
      <c r="O283" s="320">
        <v>760</v>
      </c>
      <c r="P283" s="321" t="s">
        <v>217</v>
      </c>
      <c r="Q283" s="318" t="s">
        <v>216</v>
      </c>
      <c r="R283" s="322">
        <v>7660</v>
      </c>
      <c r="S283" s="323">
        <v>70</v>
      </c>
      <c r="T283" s="1612"/>
      <c r="U283" s="361">
        <v>3060</v>
      </c>
      <c r="V283" s="340" t="s">
        <v>218</v>
      </c>
      <c r="W283" s="362">
        <v>30</v>
      </c>
      <c r="X283" s="345"/>
      <c r="Y283" s="131"/>
      <c r="Z283" s="366"/>
      <c r="AA283" s="1577"/>
      <c r="AB283" s="367"/>
      <c r="AC283" s="176"/>
      <c r="AD283" s="1613"/>
      <c r="AE283" s="179"/>
      <c r="AF283" s="1604" t="s">
        <v>218</v>
      </c>
      <c r="AG283" s="1537">
        <v>22860</v>
      </c>
      <c r="AH283" s="24"/>
      <c r="AI283" s="1511" t="s">
        <v>216</v>
      </c>
      <c r="AJ283" s="313">
        <v>150</v>
      </c>
      <c r="AK283" s="1605" t="s">
        <v>218</v>
      </c>
      <c r="AL283" s="1597">
        <v>5900</v>
      </c>
      <c r="AM283" s="1581">
        <v>6500</v>
      </c>
      <c r="AN283" s="1570" t="s">
        <v>216</v>
      </c>
      <c r="AO283" s="373" t="s">
        <v>220</v>
      </c>
      <c r="AP283" s="374">
        <v>10900</v>
      </c>
      <c r="AQ283" s="375">
        <v>12200</v>
      </c>
      <c r="AR283" s="1577" t="s">
        <v>216</v>
      </c>
      <c r="AS283" s="1584">
        <v>15330</v>
      </c>
      <c r="AT283" s="1577" t="s">
        <v>216</v>
      </c>
      <c r="AU283" s="1587">
        <v>150</v>
      </c>
      <c r="AV283" s="1570" t="s">
        <v>216</v>
      </c>
      <c r="AW283" s="1571">
        <v>4800</v>
      </c>
      <c r="AX283" s="1573"/>
      <c r="AY283" s="379"/>
      <c r="AZ283" s="1573" t="s">
        <v>221</v>
      </c>
      <c r="BA283" s="1574">
        <v>17240</v>
      </c>
      <c r="BB283" s="1577" t="s">
        <v>216</v>
      </c>
      <c r="BC283" s="1578">
        <v>170</v>
      </c>
      <c r="BD283" s="1562" t="s">
        <v>221</v>
      </c>
      <c r="BE283" s="1563" t="s">
        <v>588</v>
      </c>
      <c r="BF283" s="1565" t="s">
        <v>588</v>
      </c>
      <c r="BG283" s="1565" t="s">
        <v>588</v>
      </c>
      <c r="BH283" s="1567" t="s">
        <v>588</v>
      </c>
      <c r="BI283" s="176"/>
      <c r="BJ283" s="1569"/>
      <c r="BK283" s="13"/>
      <c r="BL283" s="13"/>
      <c r="BM283" s="3"/>
      <c r="BN283" s="104">
        <v>139</v>
      </c>
      <c r="BO283" s="104">
        <v>140</v>
      </c>
      <c r="BP283" s="1551">
        <v>2</v>
      </c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</row>
    <row r="284" spans="1:81" s="7" customFormat="1" ht="13.5" customHeight="1">
      <c r="A284" s="1610"/>
      <c r="B284" s="1591"/>
      <c r="C284" s="1593"/>
      <c r="D284" s="177" t="s">
        <v>222</v>
      </c>
      <c r="E284" s="174"/>
      <c r="F284" s="324">
        <v>96390</v>
      </c>
      <c r="G284" s="325">
        <v>158650</v>
      </c>
      <c r="H284" s="324">
        <v>79130</v>
      </c>
      <c r="I284" s="325">
        <v>141390</v>
      </c>
      <c r="J284" s="318" t="s">
        <v>216</v>
      </c>
      <c r="K284" s="326">
        <v>930</v>
      </c>
      <c r="L284" s="327">
        <v>1470</v>
      </c>
      <c r="M284" s="328" t="s">
        <v>217</v>
      </c>
      <c r="N284" s="326">
        <v>760</v>
      </c>
      <c r="O284" s="327">
        <v>1290</v>
      </c>
      <c r="P284" s="328" t="s">
        <v>217</v>
      </c>
      <c r="Q284" s="318" t="s">
        <v>216</v>
      </c>
      <c r="R284" s="329">
        <v>7660</v>
      </c>
      <c r="S284" s="330">
        <v>70</v>
      </c>
      <c r="T284" s="1612"/>
      <c r="U284" s="360"/>
      <c r="V284" s="357"/>
      <c r="W284" s="360"/>
      <c r="X284" s="346"/>
      <c r="Y284" s="131"/>
      <c r="Z284" s="366"/>
      <c r="AA284" s="1577"/>
      <c r="AB284" s="367"/>
      <c r="AC284" s="176"/>
      <c r="AD284" s="1613"/>
      <c r="AE284" s="179"/>
      <c r="AF284" s="1604"/>
      <c r="AG284" s="1538"/>
      <c r="AH284" s="36">
        <v>21090</v>
      </c>
      <c r="AI284" s="1511"/>
      <c r="AJ284" s="314"/>
      <c r="AK284" s="1605"/>
      <c r="AL284" s="1598" t="e">
        <v>#REF!</v>
      </c>
      <c r="AM284" s="1582" t="e">
        <v>#REF!</v>
      </c>
      <c r="AN284" s="1570"/>
      <c r="AO284" s="351" t="s">
        <v>223</v>
      </c>
      <c r="AP284" s="377">
        <v>6000</v>
      </c>
      <c r="AQ284" s="378">
        <v>6700</v>
      </c>
      <c r="AR284" s="1577"/>
      <c r="AS284" s="1585"/>
      <c r="AT284" s="1577"/>
      <c r="AU284" s="1588"/>
      <c r="AV284" s="1570"/>
      <c r="AW284" s="1572"/>
      <c r="AX284" s="1573"/>
      <c r="AY284" s="379"/>
      <c r="AZ284" s="1573"/>
      <c r="BA284" s="1575"/>
      <c r="BB284" s="1577"/>
      <c r="BC284" s="1579"/>
      <c r="BD284" s="1562"/>
      <c r="BE284" s="1564"/>
      <c r="BF284" s="1566"/>
      <c r="BG284" s="1566"/>
      <c r="BH284" s="1568"/>
      <c r="BI284" s="176"/>
      <c r="BJ284" s="1569"/>
      <c r="BK284" s="13"/>
      <c r="BL284" s="13"/>
      <c r="BM284" s="3"/>
      <c r="BN284" s="104">
        <v>139</v>
      </c>
      <c r="BO284" s="104">
        <v>140</v>
      </c>
      <c r="BP284" s="1551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</row>
    <row r="285" spans="1:81" s="7" customFormat="1" ht="13.5" customHeight="1">
      <c r="A285" s="1610"/>
      <c r="B285" s="1591"/>
      <c r="C285" s="1552" t="s">
        <v>224</v>
      </c>
      <c r="D285" s="177" t="s">
        <v>225</v>
      </c>
      <c r="E285" s="174"/>
      <c r="F285" s="324">
        <v>158650</v>
      </c>
      <c r="G285" s="325">
        <v>235340</v>
      </c>
      <c r="H285" s="324">
        <v>141390</v>
      </c>
      <c r="I285" s="325">
        <v>218080</v>
      </c>
      <c r="J285" s="318" t="s">
        <v>216</v>
      </c>
      <c r="K285" s="326">
        <v>1470</v>
      </c>
      <c r="L285" s="327">
        <v>2240</v>
      </c>
      <c r="M285" s="328" t="s">
        <v>217</v>
      </c>
      <c r="N285" s="326">
        <v>1290</v>
      </c>
      <c r="O285" s="327">
        <v>2060</v>
      </c>
      <c r="P285" s="328" t="s">
        <v>217</v>
      </c>
      <c r="Q285" s="331"/>
      <c r="R285" s="332"/>
      <c r="S285" s="333"/>
      <c r="T285" s="1612"/>
      <c r="U285" s="332"/>
      <c r="V285" s="332"/>
      <c r="W285" s="339"/>
      <c r="X285" s="339"/>
      <c r="Y285" s="131"/>
      <c r="Z285" s="368"/>
      <c r="AA285" s="1577"/>
      <c r="AB285" s="367"/>
      <c r="AC285" s="176"/>
      <c r="AD285" s="1613"/>
      <c r="AE285" s="179"/>
      <c r="AF285" s="1604" t="s">
        <v>218</v>
      </c>
      <c r="AG285" s="1543">
        <v>21090</v>
      </c>
      <c r="AH285" s="43"/>
      <c r="AI285" s="1511"/>
      <c r="AJ285" s="314">
        <v>0</v>
      </c>
      <c r="AK285" s="1605"/>
      <c r="AL285" s="1598" t="e">
        <v>#REF!</v>
      </c>
      <c r="AM285" s="1582" t="e">
        <v>#REF!</v>
      </c>
      <c r="AN285" s="1570"/>
      <c r="AO285" s="351" t="s">
        <v>226</v>
      </c>
      <c r="AP285" s="377">
        <v>5200</v>
      </c>
      <c r="AQ285" s="378">
        <v>5800</v>
      </c>
      <c r="AR285" s="1577"/>
      <c r="AS285" s="1585"/>
      <c r="AT285" s="1577"/>
      <c r="AU285" s="1588"/>
      <c r="AV285" s="380"/>
      <c r="AW285" s="381"/>
      <c r="AX285" s="1573"/>
      <c r="AY285" s="379"/>
      <c r="AZ285" s="1573"/>
      <c r="BA285" s="1575"/>
      <c r="BB285" s="1577"/>
      <c r="BC285" s="1579"/>
      <c r="BD285" s="1562"/>
      <c r="BE285" s="1554">
        <v>0.01</v>
      </c>
      <c r="BF285" s="1556">
        <v>0.03</v>
      </c>
      <c r="BG285" s="1556">
        <v>0.04</v>
      </c>
      <c r="BH285" s="1558">
        <v>0.06</v>
      </c>
      <c r="BI285" s="176"/>
      <c r="BJ285" s="1560"/>
      <c r="BK285" s="13"/>
      <c r="BL285" s="13"/>
      <c r="BM285" s="3"/>
      <c r="BN285" s="104">
        <v>139</v>
      </c>
      <c r="BO285" s="104">
        <v>140</v>
      </c>
      <c r="BP285" s="1551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</row>
    <row r="286" spans="1:81" s="7" customFormat="1" ht="13.5" customHeight="1">
      <c r="A286" s="1610"/>
      <c r="B286" s="1591"/>
      <c r="C286" s="1553"/>
      <c r="D286" s="181" t="s">
        <v>53</v>
      </c>
      <c r="E286" s="174"/>
      <c r="F286" s="334">
        <v>235340</v>
      </c>
      <c r="G286" s="335"/>
      <c r="H286" s="334">
        <v>218080</v>
      </c>
      <c r="I286" s="335"/>
      <c r="J286" s="318" t="s">
        <v>216</v>
      </c>
      <c r="K286" s="329">
        <v>2240</v>
      </c>
      <c r="L286" s="336"/>
      <c r="M286" s="337" t="s">
        <v>217</v>
      </c>
      <c r="N286" s="329">
        <v>2060</v>
      </c>
      <c r="O286" s="336"/>
      <c r="P286" s="337" t="s">
        <v>217</v>
      </c>
      <c r="Q286" s="331"/>
      <c r="R286" s="332"/>
      <c r="S286" s="338"/>
      <c r="T286" s="1612"/>
      <c r="U286" s="332"/>
      <c r="V286" s="332"/>
      <c r="W286" s="339"/>
      <c r="X286" s="339"/>
      <c r="Y286" s="131"/>
      <c r="Z286" s="368"/>
      <c r="AA286" s="1577"/>
      <c r="AB286" s="367"/>
      <c r="AC286" s="176"/>
      <c r="AD286" s="1613"/>
      <c r="AE286" s="179"/>
      <c r="AF286" s="1604"/>
      <c r="AG286" s="1544"/>
      <c r="AH286" s="50"/>
      <c r="AI286" s="1511"/>
      <c r="AJ286" s="315"/>
      <c r="AK286" s="1605"/>
      <c r="AL286" s="1599" t="e">
        <v>#REF!</v>
      </c>
      <c r="AM286" s="1583" t="e">
        <v>#REF!</v>
      </c>
      <c r="AN286" s="1570"/>
      <c r="AO286" s="382" t="s">
        <v>227</v>
      </c>
      <c r="AP286" s="383">
        <v>4700</v>
      </c>
      <c r="AQ286" s="384">
        <v>5200</v>
      </c>
      <c r="AR286" s="1577"/>
      <c r="AS286" s="1586"/>
      <c r="AT286" s="1577"/>
      <c r="AU286" s="1589"/>
      <c r="AV286" s="380"/>
      <c r="AW286" s="381"/>
      <c r="AX286" s="1573"/>
      <c r="AY286" s="379"/>
      <c r="AZ286" s="1573"/>
      <c r="BA286" s="1576"/>
      <c r="BB286" s="1577"/>
      <c r="BC286" s="1580"/>
      <c r="BD286" s="1562"/>
      <c r="BE286" s="1555"/>
      <c r="BF286" s="1557"/>
      <c r="BG286" s="1557"/>
      <c r="BH286" s="1559"/>
      <c r="BI286" s="176"/>
      <c r="BJ286" s="1560"/>
      <c r="BK286" s="13"/>
      <c r="BL286" s="13"/>
      <c r="BM286" s="3"/>
      <c r="BN286" s="104">
        <v>139</v>
      </c>
      <c r="BO286" s="104">
        <v>140</v>
      </c>
      <c r="BP286" s="1551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</row>
    <row r="287" spans="1:81" s="54" customFormat="1" ht="13.5" customHeight="1">
      <c r="A287" s="1610"/>
      <c r="B287" s="1590" t="s">
        <v>230</v>
      </c>
      <c r="C287" s="1592" t="s">
        <v>214</v>
      </c>
      <c r="D287" s="173" t="s">
        <v>215</v>
      </c>
      <c r="E287" s="174"/>
      <c r="F287" s="316">
        <v>71840</v>
      </c>
      <c r="G287" s="317">
        <v>79500</v>
      </c>
      <c r="H287" s="316">
        <v>58890</v>
      </c>
      <c r="I287" s="317">
        <v>66550</v>
      </c>
      <c r="J287" s="318" t="s">
        <v>216</v>
      </c>
      <c r="K287" s="319">
        <v>690</v>
      </c>
      <c r="L287" s="320">
        <v>760</v>
      </c>
      <c r="M287" s="321" t="s">
        <v>217</v>
      </c>
      <c r="N287" s="319">
        <v>560</v>
      </c>
      <c r="O287" s="320">
        <v>630</v>
      </c>
      <c r="P287" s="321" t="s">
        <v>217</v>
      </c>
      <c r="Q287" s="318" t="s">
        <v>216</v>
      </c>
      <c r="R287" s="322">
        <v>7660</v>
      </c>
      <c r="S287" s="323">
        <v>70</v>
      </c>
      <c r="T287" s="1612"/>
      <c r="U287" s="361">
        <v>3060</v>
      </c>
      <c r="V287" s="340" t="s">
        <v>218</v>
      </c>
      <c r="W287" s="362">
        <v>30</v>
      </c>
      <c r="X287" s="345"/>
      <c r="Y287" s="131"/>
      <c r="Z287" s="368"/>
      <c r="AA287" s="1577"/>
      <c r="AB287" s="367"/>
      <c r="AC287" s="176"/>
      <c r="AD287" s="1613"/>
      <c r="AE287" s="179"/>
      <c r="AF287" s="1604" t="s">
        <v>218</v>
      </c>
      <c r="AG287" s="1537">
        <v>18910</v>
      </c>
      <c r="AH287" s="24"/>
      <c r="AI287" s="1511" t="s">
        <v>216</v>
      </c>
      <c r="AJ287" s="313">
        <v>110</v>
      </c>
      <c r="AK287" s="1605" t="s">
        <v>218</v>
      </c>
      <c r="AL287" s="1597">
        <v>5200</v>
      </c>
      <c r="AM287" s="1581">
        <v>5700</v>
      </c>
      <c r="AN287" s="1570" t="s">
        <v>216</v>
      </c>
      <c r="AO287" s="373" t="s">
        <v>220</v>
      </c>
      <c r="AP287" s="374">
        <v>9800</v>
      </c>
      <c r="AQ287" s="375">
        <v>10900</v>
      </c>
      <c r="AR287" s="1577" t="s">
        <v>216</v>
      </c>
      <c r="AS287" s="1584">
        <v>11500</v>
      </c>
      <c r="AT287" s="1577" t="s">
        <v>216</v>
      </c>
      <c r="AU287" s="1587">
        <v>110</v>
      </c>
      <c r="AV287" s="1570" t="s">
        <v>216</v>
      </c>
      <c r="AW287" s="1571">
        <v>4800</v>
      </c>
      <c r="AX287" s="1573"/>
      <c r="AY287" s="379"/>
      <c r="AZ287" s="1573" t="s">
        <v>221</v>
      </c>
      <c r="BA287" s="1574">
        <v>12930</v>
      </c>
      <c r="BB287" s="1577" t="s">
        <v>216</v>
      </c>
      <c r="BC287" s="1578">
        <v>120</v>
      </c>
      <c r="BD287" s="1562" t="s">
        <v>221</v>
      </c>
      <c r="BE287" s="1563" t="s">
        <v>588</v>
      </c>
      <c r="BF287" s="1565" t="s">
        <v>588</v>
      </c>
      <c r="BG287" s="1565" t="s">
        <v>588</v>
      </c>
      <c r="BH287" s="1567" t="s">
        <v>588</v>
      </c>
      <c r="BI287" s="176"/>
      <c r="BJ287" s="1569"/>
      <c r="BK287" s="13"/>
      <c r="BL287" s="13"/>
      <c r="BM287" s="107"/>
      <c r="BN287" s="104">
        <v>141</v>
      </c>
      <c r="BO287" s="104">
        <v>142</v>
      </c>
      <c r="BP287" s="1551">
        <v>3</v>
      </c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</row>
    <row r="288" spans="1:81" s="54" customFormat="1" ht="13.5" customHeight="1">
      <c r="A288" s="1610"/>
      <c r="B288" s="1591"/>
      <c r="C288" s="1593"/>
      <c r="D288" s="177" t="s">
        <v>222</v>
      </c>
      <c r="E288" s="174"/>
      <c r="F288" s="324">
        <v>79500</v>
      </c>
      <c r="G288" s="325">
        <v>141760</v>
      </c>
      <c r="H288" s="324">
        <v>66550</v>
      </c>
      <c r="I288" s="325">
        <v>128810</v>
      </c>
      <c r="J288" s="318" t="s">
        <v>216</v>
      </c>
      <c r="K288" s="326">
        <v>760</v>
      </c>
      <c r="L288" s="327">
        <v>1300</v>
      </c>
      <c r="M288" s="328" t="s">
        <v>217</v>
      </c>
      <c r="N288" s="326">
        <v>630</v>
      </c>
      <c r="O288" s="327">
        <v>1170</v>
      </c>
      <c r="P288" s="328" t="s">
        <v>217</v>
      </c>
      <c r="Q288" s="318" t="s">
        <v>216</v>
      </c>
      <c r="R288" s="329">
        <v>7660</v>
      </c>
      <c r="S288" s="330">
        <v>70</v>
      </c>
      <c r="T288" s="1612"/>
      <c r="U288" s="360"/>
      <c r="V288" s="357"/>
      <c r="W288" s="360"/>
      <c r="X288" s="346"/>
      <c r="Y288" s="131"/>
      <c r="Z288" s="368"/>
      <c r="AA288" s="1577"/>
      <c r="AB288" s="367"/>
      <c r="AC288" s="176"/>
      <c r="AD288" s="1613"/>
      <c r="AE288" s="179"/>
      <c r="AF288" s="1604"/>
      <c r="AG288" s="1538"/>
      <c r="AH288" s="36">
        <v>17140</v>
      </c>
      <c r="AI288" s="1511"/>
      <c r="AJ288" s="314"/>
      <c r="AK288" s="1605"/>
      <c r="AL288" s="1598" t="e">
        <v>#REF!</v>
      </c>
      <c r="AM288" s="1582" t="e">
        <v>#REF!</v>
      </c>
      <c r="AN288" s="1570"/>
      <c r="AO288" s="351" t="s">
        <v>223</v>
      </c>
      <c r="AP288" s="377">
        <v>5400</v>
      </c>
      <c r="AQ288" s="378">
        <v>6000</v>
      </c>
      <c r="AR288" s="1577"/>
      <c r="AS288" s="1585"/>
      <c r="AT288" s="1577"/>
      <c r="AU288" s="1588"/>
      <c r="AV288" s="1570"/>
      <c r="AW288" s="1572"/>
      <c r="AX288" s="1573"/>
      <c r="AY288" s="379"/>
      <c r="AZ288" s="1573"/>
      <c r="BA288" s="1575"/>
      <c r="BB288" s="1577"/>
      <c r="BC288" s="1579"/>
      <c r="BD288" s="1562"/>
      <c r="BE288" s="1564"/>
      <c r="BF288" s="1566"/>
      <c r="BG288" s="1566"/>
      <c r="BH288" s="1568"/>
      <c r="BI288" s="176"/>
      <c r="BJ288" s="1569"/>
      <c r="BK288" s="13"/>
      <c r="BL288" s="13"/>
      <c r="BM288" s="107"/>
      <c r="BN288" s="104">
        <v>141</v>
      </c>
      <c r="BO288" s="104">
        <v>142</v>
      </c>
      <c r="BP288" s="1551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</row>
    <row r="289" spans="1:81" s="54" customFormat="1" ht="13.5" customHeight="1">
      <c r="A289" s="1610"/>
      <c r="B289" s="1591"/>
      <c r="C289" s="1552" t="s">
        <v>224</v>
      </c>
      <c r="D289" s="177" t="s">
        <v>225</v>
      </c>
      <c r="E289" s="174"/>
      <c r="F289" s="324">
        <v>141760</v>
      </c>
      <c r="G289" s="325">
        <v>218450</v>
      </c>
      <c r="H289" s="324">
        <v>128810</v>
      </c>
      <c r="I289" s="325">
        <v>205500</v>
      </c>
      <c r="J289" s="318" t="s">
        <v>216</v>
      </c>
      <c r="K289" s="326">
        <v>1300</v>
      </c>
      <c r="L289" s="327">
        <v>2070</v>
      </c>
      <c r="M289" s="328" t="s">
        <v>217</v>
      </c>
      <c r="N289" s="326">
        <v>1170</v>
      </c>
      <c r="O289" s="327">
        <v>1940</v>
      </c>
      <c r="P289" s="328" t="s">
        <v>217</v>
      </c>
      <c r="Q289" s="331"/>
      <c r="R289" s="332"/>
      <c r="S289" s="333"/>
      <c r="T289" s="1612"/>
      <c r="U289" s="332"/>
      <c r="V289" s="332"/>
      <c r="W289" s="339"/>
      <c r="X289" s="339"/>
      <c r="Y289" s="131"/>
      <c r="Z289" s="368"/>
      <c r="AA289" s="1577"/>
      <c r="AB289" s="367"/>
      <c r="AC289" s="176"/>
      <c r="AD289" s="1613"/>
      <c r="AE289" s="179"/>
      <c r="AF289" s="1604" t="s">
        <v>218</v>
      </c>
      <c r="AG289" s="1543">
        <v>17140</v>
      </c>
      <c r="AH289" s="43"/>
      <c r="AI289" s="1511"/>
      <c r="AJ289" s="314">
        <v>0</v>
      </c>
      <c r="AK289" s="1605"/>
      <c r="AL289" s="1598" t="e">
        <v>#REF!</v>
      </c>
      <c r="AM289" s="1582" t="e">
        <v>#REF!</v>
      </c>
      <c r="AN289" s="1570"/>
      <c r="AO289" s="351" t="s">
        <v>226</v>
      </c>
      <c r="AP289" s="377">
        <v>4700</v>
      </c>
      <c r="AQ289" s="378">
        <v>5200</v>
      </c>
      <c r="AR289" s="1577"/>
      <c r="AS289" s="1585"/>
      <c r="AT289" s="1577"/>
      <c r="AU289" s="1588"/>
      <c r="AV289" s="380"/>
      <c r="AW289" s="381"/>
      <c r="AX289" s="1573"/>
      <c r="AY289" s="379"/>
      <c r="AZ289" s="1573"/>
      <c r="BA289" s="1575"/>
      <c r="BB289" s="1577"/>
      <c r="BC289" s="1579"/>
      <c r="BD289" s="1562"/>
      <c r="BE289" s="1554">
        <v>0.01</v>
      </c>
      <c r="BF289" s="1556">
        <v>0.03</v>
      </c>
      <c r="BG289" s="1556">
        <v>0.04</v>
      </c>
      <c r="BH289" s="1558">
        <v>0.05</v>
      </c>
      <c r="BI289" s="176"/>
      <c r="BJ289" s="1560"/>
      <c r="BK289" s="13"/>
      <c r="BL289" s="13"/>
      <c r="BM289" s="107"/>
      <c r="BN289" s="104">
        <v>141</v>
      </c>
      <c r="BO289" s="104">
        <v>142</v>
      </c>
      <c r="BP289" s="1551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</row>
    <row r="290" spans="1:81" s="54" customFormat="1" ht="13.5" customHeight="1">
      <c r="A290" s="1610"/>
      <c r="B290" s="1591"/>
      <c r="C290" s="1553"/>
      <c r="D290" s="181" t="s">
        <v>53</v>
      </c>
      <c r="E290" s="174"/>
      <c r="F290" s="334">
        <v>218450</v>
      </c>
      <c r="G290" s="335"/>
      <c r="H290" s="334">
        <v>205500</v>
      </c>
      <c r="I290" s="335"/>
      <c r="J290" s="318" t="s">
        <v>216</v>
      </c>
      <c r="K290" s="329">
        <v>2070</v>
      </c>
      <c r="L290" s="336"/>
      <c r="M290" s="337" t="s">
        <v>217</v>
      </c>
      <c r="N290" s="329">
        <v>1940</v>
      </c>
      <c r="O290" s="336"/>
      <c r="P290" s="337" t="s">
        <v>217</v>
      </c>
      <c r="Q290" s="331"/>
      <c r="R290" s="332"/>
      <c r="S290" s="338"/>
      <c r="T290" s="1612"/>
      <c r="U290" s="332"/>
      <c r="V290" s="332"/>
      <c r="W290" s="339"/>
      <c r="X290" s="339"/>
      <c r="Y290" s="131"/>
      <c r="Z290" s="368"/>
      <c r="AA290" s="1577"/>
      <c r="AB290" s="367"/>
      <c r="AC290" s="176"/>
      <c r="AD290" s="1613"/>
      <c r="AE290" s="179"/>
      <c r="AF290" s="1604"/>
      <c r="AG290" s="1544"/>
      <c r="AH290" s="50"/>
      <c r="AI290" s="1511"/>
      <c r="AJ290" s="315"/>
      <c r="AK290" s="1605"/>
      <c r="AL290" s="1599" t="e">
        <v>#REF!</v>
      </c>
      <c r="AM290" s="1583" t="e">
        <v>#REF!</v>
      </c>
      <c r="AN290" s="1570"/>
      <c r="AO290" s="382" t="s">
        <v>227</v>
      </c>
      <c r="AP290" s="383">
        <v>4200</v>
      </c>
      <c r="AQ290" s="384">
        <v>4600</v>
      </c>
      <c r="AR290" s="1577"/>
      <c r="AS290" s="1586"/>
      <c r="AT290" s="1577"/>
      <c r="AU290" s="1589"/>
      <c r="AV290" s="380"/>
      <c r="AW290" s="381"/>
      <c r="AX290" s="1573"/>
      <c r="AY290" s="379"/>
      <c r="AZ290" s="1573"/>
      <c r="BA290" s="1576"/>
      <c r="BB290" s="1577"/>
      <c r="BC290" s="1580"/>
      <c r="BD290" s="1562"/>
      <c r="BE290" s="1555"/>
      <c r="BF290" s="1557"/>
      <c r="BG290" s="1557"/>
      <c r="BH290" s="1559"/>
      <c r="BI290" s="176"/>
      <c r="BJ290" s="1560"/>
      <c r="BK290" s="13"/>
      <c r="BL290" s="13"/>
      <c r="BM290" s="107"/>
      <c r="BN290" s="104">
        <v>141</v>
      </c>
      <c r="BO290" s="104">
        <v>142</v>
      </c>
      <c r="BP290" s="1551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</row>
    <row r="291" spans="1:81" s="54" customFormat="1" ht="13.5" customHeight="1">
      <c r="A291" s="1610"/>
      <c r="B291" s="1600" t="s">
        <v>231</v>
      </c>
      <c r="C291" s="1592" t="s">
        <v>214</v>
      </c>
      <c r="D291" s="173" t="s">
        <v>215</v>
      </c>
      <c r="E291" s="174"/>
      <c r="F291" s="316">
        <v>67440</v>
      </c>
      <c r="G291" s="317">
        <v>75100</v>
      </c>
      <c r="H291" s="316">
        <v>57080</v>
      </c>
      <c r="I291" s="317">
        <v>64740</v>
      </c>
      <c r="J291" s="318" t="s">
        <v>216</v>
      </c>
      <c r="K291" s="319">
        <v>650</v>
      </c>
      <c r="L291" s="320">
        <v>720</v>
      </c>
      <c r="M291" s="321" t="s">
        <v>217</v>
      </c>
      <c r="N291" s="319">
        <v>550</v>
      </c>
      <c r="O291" s="320">
        <v>620</v>
      </c>
      <c r="P291" s="321" t="s">
        <v>217</v>
      </c>
      <c r="Q291" s="318" t="s">
        <v>216</v>
      </c>
      <c r="R291" s="322">
        <v>7660</v>
      </c>
      <c r="S291" s="323">
        <v>70</v>
      </c>
      <c r="T291" s="1612"/>
      <c r="U291" s="361">
        <v>3060</v>
      </c>
      <c r="V291" s="340" t="s">
        <v>218</v>
      </c>
      <c r="W291" s="362">
        <v>30</v>
      </c>
      <c r="X291" s="345"/>
      <c r="Y291" s="131"/>
      <c r="Z291" s="1606" t="s">
        <v>232</v>
      </c>
      <c r="AA291" s="1577"/>
      <c r="AB291" s="1607" t="s">
        <v>232</v>
      </c>
      <c r="AC291" s="134"/>
      <c r="AD291" s="1613"/>
      <c r="AE291" s="138"/>
      <c r="AF291" s="1604" t="s">
        <v>218</v>
      </c>
      <c r="AG291" s="1537">
        <v>16540</v>
      </c>
      <c r="AH291" s="24"/>
      <c r="AI291" s="1511" t="s">
        <v>216</v>
      </c>
      <c r="AJ291" s="313">
        <v>90</v>
      </c>
      <c r="AK291" s="1605" t="s">
        <v>218</v>
      </c>
      <c r="AL291" s="1597">
        <v>4700</v>
      </c>
      <c r="AM291" s="1581">
        <v>5200</v>
      </c>
      <c r="AN291" s="1570" t="s">
        <v>216</v>
      </c>
      <c r="AO291" s="373" t="s">
        <v>220</v>
      </c>
      <c r="AP291" s="374">
        <v>8800</v>
      </c>
      <c r="AQ291" s="375">
        <v>9800</v>
      </c>
      <c r="AR291" s="1577" t="s">
        <v>216</v>
      </c>
      <c r="AS291" s="1584">
        <v>9200</v>
      </c>
      <c r="AT291" s="1577" t="s">
        <v>216</v>
      </c>
      <c r="AU291" s="1587">
        <v>90</v>
      </c>
      <c r="AV291" s="1570" t="s">
        <v>216</v>
      </c>
      <c r="AW291" s="1571">
        <v>4800</v>
      </c>
      <c r="AX291" s="1573"/>
      <c r="AY291" s="379"/>
      <c r="AZ291" s="1573" t="s">
        <v>221</v>
      </c>
      <c r="BA291" s="1574">
        <v>10340</v>
      </c>
      <c r="BB291" s="1577" t="s">
        <v>216</v>
      </c>
      <c r="BC291" s="1578">
        <v>100</v>
      </c>
      <c r="BD291" s="1562" t="s">
        <v>221</v>
      </c>
      <c r="BE291" s="1563" t="s">
        <v>588</v>
      </c>
      <c r="BF291" s="1565" t="s">
        <v>588</v>
      </c>
      <c r="BG291" s="1565" t="s">
        <v>588</v>
      </c>
      <c r="BH291" s="1567" t="s">
        <v>588</v>
      </c>
      <c r="BI291" s="176"/>
      <c r="BJ291" s="1569"/>
      <c r="BK291" s="13"/>
      <c r="BL291" s="13"/>
      <c r="BM291" s="107"/>
      <c r="BN291" s="104">
        <v>143</v>
      </c>
      <c r="BO291" s="104">
        <v>144</v>
      </c>
      <c r="BP291" s="1551">
        <v>4</v>
      </c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</row>
    <row r="292" spans="1:81" s="54" customFormat="1" ht="13.5" customHeight="1">
      <c r="A292" s="1610"/>
      <c r="B292" s="1591"/>
      <c r="C292" s="1593"/>
      <c r="D292" s="177" t="s">
        <v>222</v>
      </c>
      <c r="E292" s="174"/>
      <c r="F292" s="324">
        <v>75100</v>
      </c>
      <c r="G292" s="325">
        <v>137360</v>
      </c>
      <c r="H292" s="324">
        <v>64740</v>
      </c>
      <c r="I292" s="325">
        <v>127000</v>
      </c>
      <c r="J292" s="318" t="s">
        <v>216</v>
      </c>
      <c r="K292" s="326">
        <v>720</v>
      </c>
      <c r="L292" s="327">
        <v>1250</v>
      </c>
      <c r="M292" s="328" t="s">
        <v>217</v>
      </c>
      <c r="N292" s="326">
        <v>620</v>
      </c>
      <c r="O292" s="327">
        <v>1150</v>
      </c>
      <c r="P292" s="328" t="s">
        <v>217</v>
      </c>
      <c r="Q292" s="318" t="s">
        <v>216</v>
      </c>
      <c r="R292" s="329">
        <v>7660</v>
      </c>
      <c r="S292" s="330">
        <v>70</v>
      </c>
      <c r="T292" s="1612"/>
      <c r="U292" s="360"/>
      <c r="V292" s="357"/>
      <c r="W292" s="360"/>
      <c r="X292" s="346"/>
      <c r="Y292" s="131"/>
      <c r="Z292" s="1606"/>
      <c r="AA292" s="1577"/>
      <c r="AB292" s="1607"/>
      <c r="AC292" s="134"/>
      <c r="AD292" s="1613"/>
      <c r="AE292" s="138"/>
      <c r="AF292" s="1604"/>
      <c r="AG292" s="1538"/>
      <c r="AH292" s="36">
        <v>14770</v>
      </c>
      <c r="AI292" s="1511"/>
      <c r="AJ292" s="314"/>
      <c r="AK292" s="1605"/>
      <c r="AL292" s="1598" t="e">
        <v>#REF!</v>
      </c>
      <c r="AM292" s="1582" t="e">
        <v>#REF!</v>
      </c>
      <c r="AN292" s="1570"/>
      <c r="AO292" s="351" t="s">
        <v>223</v>
      </c>
      <c r="AP292" s="377">
        <v>4800</v>
      </c>
      <c r="AQ292" s="378">
        <v>5400</v>
      </c>
      <c r="AR292" s="1577"/>
      <c r="AS292" s="1585"/>
      <c r="AT292" s="1577"/>
      <c r="AU292" s="1588"/>
      <c r="AV292" s="1570"/>
      <c r="AW292" s="1572"/>
      <c r="AX292" s="1573"/>
      <c r="AY292" s="379"/>
      <c r="AZ292" s="1573"/>
      <c r="BA292" s="1575"/>
      <c r="BB292" s="1577"/>
      <c r="BC292" s="1579"/>
      <c r="BD292" s="1562"/>
      <c r="BE292" s="1564"/>
      <c r="BF292" s="1566"/>
      <c r="BG292" s="1566"/>
      <c r="BH292" s="1568"/>
      <c r="BI292" s="176"/>
      <c r="BJ292" s="1569"/>
      <c r="BK292" s="13"/>
      <c r="BL292" s="13"/>
      <c r="BM292" s="107"/>
      <c r="BN292" s="104">
        <v>143</v>
      </c>
      <c r="BO292" s="104">
        <v>144</v>
      </c>
      <c r="BP292" s="1551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</row>
    <row r="293" spans="1:81" s="54" customFormat="1" ht="13.5" customHeight="1">
      <c r="A293" s="1610"/>
      <c r="B293" s="1591"/>
      <c r="C293" s="1552" t="s">
        <v>224</v>
      </c>
      <c r="D293" s="177" t="s">
        <v>225</v>
      </c>
      <c r="E293" s="174"/>
      <c r="F293" s="324">
        <v>137360</v>
      </c>
      <c r="G293" s="325">
        <v>214050</v>
      </c>
      <c r="H293" s="324">
        <v>127000</v>
      </c>
      <c r="I293" s="325">
        <v>203690</v>
      </c>
      <c r="J293" s="318" t="s">
        <v>216</v>
      </c>
      <c r="K293" s="326">
        <v>1250</v>
      </c>
      <c r="L293" s="327">
        <v>2020</v>
      </c>
      <c r="M293" s="328" t="s">
        <v>217</v>
      </c>
      <c r="N293" s="326">
        <v>1150</v>
      </c>
      <c r="O293" s="327">
        <v>1920</v>
      </c>
      <c r="P293" s="328" t="s">
        <v>217</v>
      </c>
      <c r="Q293" s="331"/>
      <c r="R293" s="332"/>
      <c r="S293" s="333"/>
      <c r="T293" s="1612"/>
      <c r="U293" s="332"/>
      <c r="V293" s="332"/>
      <c r="W293" s="339"/>
      <c r="X293" s="339"/>
      <c r="Y293" s="131"/>
      <c r="Z293" s="1606"/>
      <c r="AA293" s="1577"/>
      <c r="AB293" s="1607"/>
      <c r="AC293" s="134"/>
      <c r="AD293" s="1613"/>
      <c r="AE293" s="138"/>
      <c r="AF293" s="1604" t="s">
        <v>218</v>
      </c>
      <c r="AG293" s="1543">
        <v>14770</v>
      </c>
      <c r="AH293" s="43"/>
      <c r="AI293" s="1511"/>
      <c r="AJ293" s="314">
        <v>0</v>
      </c>
      <c r="AK293" s="1605"/>
      <c r="AL293" s="1598" t="e">
        <v>#REF!</v>
      </c>
      <c r="AM293" s="1582" t="e">
        <v>#REF!</v>
      </c>
      <c r="AN293" s="1570"/>
      <c r="AO293" s="351" t="s">
        <v>226</v>
      </c>
      <c r="AP293" s="377">
        <v>4200</v>
      </c>
      <c r="AQ293" s="378">
        <v>4700</v>
      </c>
      <c r="AR293" s="1577"/>
      <c r="AS293" s="1585"/>
      <c r="AT293" s="1577"/>
      <c r="AU293" s="1588"/>
      <c r="AV293" s="380"/>
      <c r="AW293" s="381"/>
      <c r="AX293" s="1573"/>
      <c r="AY293" s="379"/>
      <c r="AZ293" s="1573"/>
      <c r="BA293" s="1575"/>
      <c r="BB293" s="1577"/>
      <c r="BC293" s="1579"/>
      <c r="BD293" s="1562"/>
      <c r="BE293" s="1554">
        <v>0.01</v>
      </c>
      <c r="BF293" s="1556">
        <v>0.03</v>
      </c>
      <c r="BG293" s="1556">
        <v>0.04</v>
      </c>
      <c r="BH293" s="1558">
        <v>0.06</v>
      </c>
      <c r="BI293" s="176"/>
      <c r="BJ293" s="1560"/>
      <c r="BK293" s="13"/>
      <c r="BL293" s="13"/>
      <c r="BM293" s="107"/>
      <c r="BN293" s="104">
        <v>143</v>
      </c>
      <c r="BO293" s="104">
        <v>144</v>
      </c>
      <c r="BP293" s="1551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</row>
    <row r="294" spans="1:81" s="54" customFormat="1" ht="13.5" customHeight="1">
      <c r="A294" s="1610"/>
      <c r="B294" s="1591"/>
      <c r="C294" s="1553"/>
      <c r="D294" s="181" t="s">
        <v>53</v>
      </c>
      <c r="E294" s="174"/>
      <c r="F294" s="334">
        <v>214050</v>
      </c>
      <c r="G294" s="335"/>
      <c r="H294" s="334">
        <v>203690</v>
      </c>
      <c r="I294" s="335"/>
      <c r="J294" s="318" t="s">
        <v>216</v>
      </c>
      <c r="K294" s="329">
        <v>2020</v>
      </c>
      <c r="L294" s="336"/>
      <c r="M294" s="337" t="s">
        <v>217</v>
      </c>
      <c r="N294" s="329">
        <v>1920</v>
      </c>
      <c r="O294" s="336"/>
      <c r="P294" s="337" t="s">
        <v>217</v>
      </c>
      <c r="Q294" s="331"/>
      <c r="R294" s="332"/>
      <c r="S294" s="338"/>
      <c r="T294" s="1612"/>
      <c r="U294" s="332"/>
      <c r="V294" s="332"/>
      <c r="W294" s="339"/>
      <c r="X294" s="339"/>
      <c r="Y294" s="131"/>
      <c r="Z294" s="366" t="s">
        <v>233</v>
      </c>
      <c r="AA294" s="1577"/>
      <c r="AB294" s="367" t="s">
        <v>233</v>
      </c>
      <c r="AC294" s="146"/>
      <c r="AD294" s="1613"/>
      <c r="AE294" s="178"/>
      <c r="AF294" s="1604"/>
      <c r="AG294" s="1544"/>
      <c r="AH294" s="50"/>
      <c r="AI294" s="1511"/>
      <c r="AJ294" s="315"/>
      <c r="AK294" s="1605"/>
      <c r="AL294" s="1599" t="e">
        <v>#REF!</v>
      </c>
      <c r="AM294" s="1583" t="e">
        <v>#REF!</v>
      </c>
      <c r="AN294" s="1570"/>
      <c r="AO294" s="382" t="s">
        <v>227</v>
      </c>
      <c r="AP294" s="383">
        <v>3800</v>
      </c>
      <c r="AQ294" s="384">
        <v>4200</v>
      </c>
      <c r="AR294" s="1577"/>
      <c r="AS294" s="1586"/>
      <c r="AT294" s="1577"/>
      <c r="AU294" s="1589"/>
      <c r="AV294" s="380"/>
      <c r="AW294" s="381"/>
      <c r="AX294" s="1573"/>
      <c r="AY294" s="379"/>
      <c r="AZ294" s="1573"/>
      <c r="BA294" s="1576"/>
      <c r="BB294" s="1577"/>
      <c r="BC294" s="1580"/>
      <c r="BD294" s="1562"/>
      <c r="BE294" s="1555"/>
      <c r="BF294" s="1557"/>
      <c r="BG294" s="1557"/>
      <c r="BH294" s="1559"/>
      <c r="BI294" s="176"/>
      <c r="BJ294" s="1560"/>
      <c r="BK294" s="13"/>
      <c r="BL294" s="13"/>
      <c r="BM294" s="107"/>
      <c r="BN294" s="104">
        <v>143</v>
      </c>
      <c r="BO294" s="104">
        <v>144</v>
      </c>
      <c r="BP294" s="1551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</row>
    <row r="295" spans="1:81" s="54" customFormat="1" ht="13.5" customHeight="1">
      <c r="A295" s="1610"/>
      <c r="B295" s="1600" t="s">
        <v>234</v>
      </c>
      <c r="C295" s="1592" t="s">
        <v>214</v>
      </c>
      <c r="D295" s="173" t="s">
        <v>215</v>
      </c>
      <c r="E295" s="174"/>
      <c r="F295" s="316">
        <v>59100</v>
      </c>
      <c r="G295" s="317">
        <v>66760</v>
      </c>
      <c r="H295" s="316">
        <v>50470</v>
      </c>
      <c r="I295" s="317">
        <v>58130</v>
      </c>
      <c r="J295" s="318" t="s">
        <v>216</v>
      </c>
      <c r="K295" s="319">
        <v>570</v>
      </c>
      <c r="L295" s="320">
        <v>640</v>
      </c>
      <c r="M295" s="321" t="s">
        <v>217</v>
      </c>
      <c r="N295" s="319">
        <v>480</v>
      </c>
      <c r="O295" s="320">
        <v>550</v>
      </c>
      <c r="P295" s="321" t="s">
        <v>217</v>
      </c>
      <c r="Q295" s="318" t="s">
        <v>216</v>
      </c>
      <c r="R295" s="322">
        <v>7660</v>
      </c>
      <c r="S295" s="323">
        <v>70</v>
      </c>
      <c r="T295" s="1612"/>
      <c r="U295" s="361">
        <v>3060</v>
      </c>
      <c r="V295" s="340" t="s">
        <v>218</v>
      </c>
      <c r="W295" s="362">
        <v>30</v>
      </c>
      <c r="X295" s="345"/>
      <c r="Y295" s="131"/>
      <c r="Z295" s="366">
        <v>262600</v>
      </c>
      <c r="AA295" s="1577"/>
      <c r="AB295" s="367">
        <v>2620</v>
      </c>
      <c r="AC295" s="176"/>
      <c r="AD295" s="1613"/>
      <c r="AE295" s="179"/>
      <c r="AF295" s="1604" t="s">
        <v>218</v>
      </c>
      <c r="AG295" s="1537">
        <v>14960</v>
      </c>
      <c r="AH295" s="24"/>
      <c r="AI295" s="1511" t="s">
        <v>216</v>
      </c>
      <c r="AJ295" s="313">
        <v>70</v>
      </c>
      <c r="AK295" s="1605" t="s">
        <v>218</v>
      </c>
      <c r="AL295" s="1597">
        <v>3900</v>
      </c>
      <c r="AM295" s="1581">
        <v>4300</v>
      </c>
      <c r="AN295" s="1570" t="s">
        <v>216</v>
      </c>
      <c r="AO295" s="373" t="s">
        <v>220</v>
      </c>
      <c r="AP295" s="374">
        <v>7200</v>
      </c>
      <c r="AQ295" s="375">
        <v>8100</v>
      </c>
      <c r="AR295" s="1577" t="s">
        <v>216</v>
      </c>
      <c r="AS295" s="1584">
        <v>7660</v>
      </c>
      <c r="AT295" s="1577" t="s">
        <v>216</v>
      </c>
      <c r="AU295" s="1587">
        <v>70</v>
      </c>
      <c r="AV295" s="1570" t="s">
        <v>216</v>
      </c>
      <c r="AW295" s="1571">
        <v>4800</v>
      </c>
      <c r="AX295" s="1573"/>
      <c r="AY295" s="379"/>
      <c r="AZ295" s="1573" t="s">
        <v>221</v>
      </c>
      <c r="BA295" s="1574">
        <v>8620</v>
      </c>
      <c r="BB295" s="1577" t="s">
        <v>216</v>
      </c>
      <c r="BC295" s="1578">
        <v>80</v>
      </c>
      <c r="BD295" s="1562" t="s">
        <v>221</v>
      </c>
      <c r="BE295" s="1563" t="s">
        <v>588</v>
      </c>
      <c r="BF295" s="1565" t="s">
        <v>588</v>
      </c>
      <c r="BG295" s="1565" t="s">
        <v>588</v>
      </c>
      <c r="BH295" s="1567" t="s">
        <v>588</v>
      </c>
      <c r="BI295" s="176"/>
      <c r="BJ295" s="1569"/>
      <c r="BK295" s="13"/>
      <c r="BL295" s="13"/>
      <c r="BM295" s="107"/>
      <c r="BN295" s="104">
        <v>145</v>
      </c>
      <c r="BO295" s="104">
        <v>146</v>
      </c>
      <c r="BP295" s="1551">
        <v>5</v>
      </c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</row>
    <row r="296" spans="1:81" s="54" customFormat="1" ht="13.5" customHeight="1">
      <c r="A296" s="1610"/>
      <c r="B296" s="1591"/>
      <c r="C296" s="1593"/>
      <c r="D296" s="177" t="s">
        <v>222</v>
      </c>
      <c r="E296" s="174"/>
      <c r="F296" s="324">
        <v>66760</v>
      </c>
      <c r="G296" s="325">
        <v>129020</v>
      </c>
      <c r="H296" s="324">
        <v>58130</v>
      </c>
      <c r="I296" s="325">
        <v>120390</v>
      </c>
      <c r="J296" s="318" t="s">
        <v>216</v>
      </c>
      <c r="K296" s="326">
        <v>640</v>
      </c>
      <c r="L296" s="327">
        <v>1170</v>
      </c>
      <c r="M296" s="328" t="s">
        <v>217</v>
      </c>
      <c r="N296" s="326">
        <v>550</v>
      </c>
      <c r="O296" s="327">
        <v>1080</v>
      </c>
      <c r="P296" s="328" t="s">
        <v>217</v>
      </c>
      <c r="Q296" s="318" t="s">
        <v>216</v>
      </c>
      <c r="R296" s="329">
        <v>7660</v>
      </c>
      <c r="S296" s="330">
        <v>70</v>
      </c>
      <c r="T296" s="1612"/>
      <c r="U296" s="360"/>
      <c r="V296" s="357"/>
      <c r="W296" s="360"/>
      <c r="X296" s="346"/>
      <c r="Y296" s="131"/>
      <c r="Z296" s="369"/>
      <c r="AA296" s="1577"/>
      <c r="AB296" s="370"/>
      <c r="AC296" s="183"/>
      <c r="AD296" s="1613"/>
      <c r="AE296" s="182"/>
      <c r="AF296" s="1604"/>
      <c r="AG296" s="1538"/>
      <c r="AH296" s="36">
        <v>13190</v>
      </c>
      <c r="AI296" s="1511"/>
      <c r="AJ296" s="314"/>
      <c r="AK296" s="1605"/>
      <c r="AL296" s="1598" t="e">
        <v>#REF!</v>
      </c>
      <c r="AM296" s="1582" t="e">
        <v>#REF!</v>
      </c>
      <c r="AN296" s="1570"/>
      <c r="AO296" s="351" t="s">
        <v>223</v>
      </c>
      <c r="AP296" s="377">
        <v>4000</v>
      </c>
      <c r="AQ296" s="378">
        <v>4400</v>
      </c>
      <c r="AR296" s="1577"/>
      <c r="AS296" s="1585"/>
      <c r="AT296" s="1577"/>
      <c r="AU296" s="1588"/>
      <c r="AV296" s="1570"/>
      <c r="AW296" s="1572"/>
      <c r="AX296" s="1573"/>
      <c r="AY296" s="379"/>
      <c r="AZ296" s="1573"/>
      <c r="BA296" s="1575"/>
      <c r="BB296" s="1577"/>
      <c r="BC296" s="1579"/>
      <c r="BD296" s="1562"/>
      <c r="BE296" s="1564"/>
      <c r="BF296" s="1566"/>
      <c r="BG296" s="1566"/>
      <c r="BH296" s="1568"/>
      <c r="BI296" s="176"/>
      <c r="BJ296" s="1569"/>
      <c r="BK296" s="13"/>
      <c r="BL296" s="13"/>
      <c r="BM296" s="107"/>
      <c r="BN296" s="104">
        <v>145</v>
      </c>
      <c r="BO296" s="104">
        <v>146</v>
      </c>
      <c r="BP296" s="1551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</row>
    <row r="297" spans="1:81" s="54" customFormat="1" ht="13.5" customHeight="1">
      <c r="A297" s="1610"/>
      <c r="B297" s="1591"/>
      <c r="C297" s="1552" t="s">
        <v>224</v>
      </c>
      <c r="D297" s="177" t="s">
        <v>225</v>
      </c>
      <c r="E297" s="174"/>
      <c r="F297" s="324">
        <v>129020</v>
      </c>
      <c r="G297" s="325">
        <v>205710</v>
      </c>
      <c r="H297" s="324">
        <v>120390</v>
      </c>
      <c r="I297" s="325">
        <v>197080</v>
      </c>
      <c r="J297" s="318" t="s">
        <v>216</v>
      </c>
      <c r="K297" s="326">
        <v>1170</v>
      </c>
      <c r="L297" s="327">
        <v>1940</v>
      </c>
      <c r="M297" s="328" t="s">
        <v>217</v>
      </c>
      <c r="N297" s="326">
        <v>1080</v>
      </c>
      <c r="O297" s="327">
        <v>1850</v>
      </c>
      <c r="P297" s="328" t="s">
        <v>217</v>
      </c>
      <c r="Q297" s="331"/>
      <c r="R297" s="332"/>
      <c r="S297" s="333"/>
      <c r="T297" s="1612"/>
      <c r="U297" s="332"/>
      <c r="V297" s="332"/>
      <c r="W297" s="339"/>
      <c r="X297" s="339"/>
      <c r="Y297" s="131"/>
      <c r="Z297" s="366" t="s">
        <v>235</v>
      </c>
      <c r="AA297" s="1577"/>
      <c r="AB297" s="367" t="s">
        <v>235</v>
      </c>
      <c r="AC297" s="146"/>
      <c r="AD297" s="1613"/>
      <c r="AE297" s="178"/>
      <c r="AF297" s="1604" t="s">
        <v>218</v>
      </c>
      <c r="AG297" s="1543">
        <v>13190</v>
      </c>
      <c r="AH297" s="43"/>
      <c r="AI297" s="1511"/>
      <c r="AJ297" s="314">
        <v>0</v>
      </c>
      <c r="AK297" s="1605"/>
      <c r="AL297" s="1598" t="e">
        <v>#REF!</v>
      </c>
      <c r="AM297" s="1582" t="e">
        <v>#REF!</v>
      </c>
      <c r="AN297" s="1570"/>
      <c r="AO297" s="351" t="s">
        <v>226</v>
      </c>
      <c r="AP297" s="377">
        <v>3500</v>
      </c>
      <c r="AQ297" s="378">
        <v>3800</v>
      </c>
      <c r="AR297" s="1577"/>
      <c r="AS297" s="1585"/>
      <c r="AT297" s="1577"/>
      <c r="AU297" s="1588"/>
      <c r="AV297" s="380"/>
      <c r="AW297" s="381"/>
      <c r="AX297" s="1573"/>
      <c r="AY297" s="379"/>
      <c r="AZ297" s="1573"/>
      <c r="BA297" s="1575"/>
      <c r="BB297" s="1577"/>
      <c r="BC297" s="1579"/>
      <c r="BD297" s="1562"/>
      <c r="BE297" s="1554">
        <v>0.02</v>
      </c>
      <c r="BF297" s="1556">
        <v>0.03</v>
      </c>
      <c r="BG297" s="1556">
        <v>0.05</v>
      </c>
      <c r="BH297" s="1558">
        <v>0.06</v>
      </c>
      <c r="BI297" s="176"/>
      <c r="BJ297" s="1560"/>
      <c r="BK297" s="13"/>
      <c r="BL297" s="13"/>
      <c r="BM297" s="107"/>
      <c r="BN297" s="104">
        <v>145</v>
      </c>
      <c r="BO297" s="104">
        <v>146</v>
      </c>
      <c r="BP297" s="1551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</row>
    <row r="298" spans="1:81" s="54" customFormat="1" ht="13.5" customHeight="1">
      <c r="A298" s="1610"/>
      <c r="B298" s="1591"/>
      <c r="C298" s="1553"/>
      <c r="D298" s="181" t="s">
        <v>53</v>
      </c>
      <c r="E298" s="174"/>
      <c r="F298" s="334">
        <v>205710</v>
      </c>
      <c r="G298" s="335"/>
      <c r="H298" s="334">
        <v>197080</v>
      </c>
      <c r="I298" s="335"/>
      <c r="J298" s="318" t="s">
        <v>216</v>
      </c>
      <c r="K298" s="329">
        <v>1940</v>
      </c>
      <c r="L298" s="336"/>
      <c r="M298" s="337" t="s">
        <v>217</v>
      </c>
      <c r="N298" s="329">
        <v>1850</v>
      </c>
      <c r="O298" s="336"/>
      <c r="P298" s="337" t="s">
        <v>217</v>
      </c>
      <c r="Q298" s="331"/>
      <c r="R298" s="332"/>
      <c r="S298" s="338"/>
      <c r="T298" s="1612"/>
      <c r="U298" s="332"/>
      <c r="V298" s="332"/>
      <c r="W298" s="339"/>
      <c r="X298" s="339"/>
      <c r="Y298" s="131"/>
      <c r="Z298" s="366">
        <v>281200</v>
      </c>
      <c r="AA298" s="1577"/>
      <c r="AB298" s="367">
        <v>2810</v>
      </c>
      <c r="AC298" s="176"/>
      <c r="AD298" s="1613"/>
      <c r="AE298" s="179"/>
      <c r="AF298" s="1604"/>
      <c r="AG298" s="1544"/>
      <c r="AH298" s="50"/>
      <c r="AI298" s="1511"/>
      <c r="AJ298" s="315"/>
      <c r="AK298" s="1605"/>
      <c r="AL298" s="1599" t="e">
        <v>#REF!</v>
      </c>
      <c r="AM298" s="1583" t="e">
        <v>#REF!</v>
      </c>
      <c r="AN298" s="1570"/>
      <c r="AO298" s="382" t="s">
        <v>227</v>
      </c>
      <c r="AP298" s="383">
        <v>3100</v>
      </c>
      <c r="AQ298" s="384">
        <v>3400</v>
      </c>
      <c r="AR298" s="1577"/>
      <c r="AS298" s="1586"/>
      <c r="AT298" s="1577"/>
      <c r="AU298" s="1589"/>
      <c r="AV298" s="380"/>
      <c r="AW298" s="381"/>
      <c r="AX298" s="1573"/>
      <c r="AY298" s="379"/>
      <c r="AZ298" s="1573"/>
      <c r="BA298" s="1576"/>
      <c r="BB298" s="1577"/>
      <c r="BC298" s="1580"/>
      <c r="BD298" s="1562"/>
      <c r="BE298" s="1555"/>
      <c r="BF298" s="1557"/>
      <c r="BG298" s="1557"/>
      <c r="BH298" s="1559"/>
      <c r="BI298" s="176"/>
      <c r="BJ298" s="1560"/>
      <c r="BK298" s="13"/>
      <c r="BL298" s="13"/>
      <c r="BM298" s="107"/>
      <c r="BN298" s="104">
        <v>145</v>
      </c>
      <c r="BO298" s="104">
        <v>146</v>
      </c>
      <c r="BP298" s="1551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</row>
    <row r="299" spans="1:81" s="54" customFormat="1" ht="13.5" customHeight="1">
      <c r="A299" s="1610"/>
      <c r="B299" s="1600" t="s">
        <v>236</v>
      </c>
      <c r="C299" s="1592" t="s">
        <v>214</v>
      </c>
      <c r="D299" s="173" t="s">
        <v>215</v>
      </c>
      <c r="E299" s="174"/>
      <c r="F299" s="316">
        <v>53230</v>
      </c>
      <c r="G299" s="317">
        <v>60890</v>
      </c>
      <c r="H299" s="316">
        <v>45830</v>
      </c>
      <c r="I299" s="317">
        <v>53490</v>
      </c>
      <c r="J299" s="318" t="s">
        <v>216</v>
      </c>
      <c r="K299" s="319">
        <v>510</v>
      </c>
      <c r="L299" s="320">
        <v>580</v>
      </c>
      <c r="M299" s="321" t="s">
        <v>217</v>
      </c>
      <c r="N299" s="319">
        <v>430</v>
      </c>
      <c r="O299" s="320">
        <v>500</v>
      </c>
      <c r="P299" s="321" t="s">
        <v>217</v>
      </c>
      <c r="Q299" s="318" t="s">
        <v>216</v>
      </c>
      <c r="R299" s="322">
        <v>7660</v>
      </c>
      <c r="S299" s="323">
        <v>70</v>
      </c>
      <c r="T299" s="1612"/>
      <c r="U299" s="361">
        <v>3060</v>
      </c>
      <c r="V299" s="340" t="s">
        <v>218</v>
      </c>
      <c r="W299" s="362">
        <v>30</v>
      </c>
      <c r="X299" s="345"/>
      <c r="Y299" s="131"/>
      <c r="Z299" s="369"/>
      <c r="AA299" s="1577"/>
      <c r="AB299" s="370"/>
      <c r="AC299" s="183"/>
      <c r="AD299" s="1613"/>
      <c r="AE299" s="182"/>
      <c r="AF299" s="1604" t="s">
        <v>218</v>
      </c>
      <c r="AG299" s="1537">
        <v>13830</v>
      </c>
      <c r="AH299" s="24"/>
      <c r="AI299" s="1511" t="s">
        <v>216</v>
      </c>
      <c r="AJ299" s="313">
        <v>60</v>
      </c>
      <c r="AK299" s="1605" t="s">
        <v>218</v>
      </c>
      <c r="AL299" s="1597">
        <v>3300</v>
      </c>
      <c r="AM299" s="1581">
        <v>3700</v>
      </c>
      <c r="AN299" s="1570" t="s">
        <v>216</v>
      </c>
      <c r="AO299" s="373" t="s">
        <v>220</v>
      </c>
      <c r="AP299" s="374">
        <v>6300</v>
      </c>
      <c r="AQ299" s="375">
        <v>7100</v>
      </c>
      <c r="AR299" s="1577" t="s">
        <v>216</v>
      </c>
      <c r="AS299" s="1584">
        <v>6570</v>
      </c>
      <c r="AT299" s="1577" t="s">
        <v>216</v>
      </c>
      <c r="AU299" s="1587">
        <v>60</v>
      </c>
      <c r="AV299" s="1570" t="s">
        <v>216</v>
      </c>
      <c r="AW299" s="1571">
        <v>4800</v>
      </c>
      <c r="AX299" s="1573"/>
      <c r="AY299" s="379"/>
      <c r="AZ299" s="1573" t="s">
        <v>221</v>
      </c>
      <c r="BA299" s="1574">
        <v>7390</v>
      </c>
      <c r="BB299" s="1577" t="s">
        <v>216</v>
      </c>
      <c r="BC299" s="1578">
        <v>70</v>
      </c>
      <c r="BD299" s="1562" t="s">
        <v>221</v>
      </c>
      <c r="BE299" s="1563" t="s">
        <v>588</v>
      </c>
      <c r="BF299" s="1565" t="s">
        <v>588</v>
      </c>
      <c r="BG299" s="1565" t="s">
        <v>588</v>
      </c>
      <c r="BH299" s="1567" t="s">
        <v>588</v>
      </c>
      <c r="BI299" s="176"/>
      <c r="BJ299" s="1569"/>
      <c r="BK299" s="13"/>
      <c r="BL299" s="13"/>
      <c r="BM299" s="107"/>
      <c r="BN299" s="104">
        <v>147</v>
      </c>
      <c r="BO299" s="104">
        <v>148</v>
      </c>
      <c r="BP299" s="1551">
        <v>6</v>
      </c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</row>
    <row r="300" spans="1:81" s="54" customFormat="1" ht="13.5" customHeight="1">
      <c r="A300" s="1610"/>
      <c r="B300" s="1591"/>
      <c r="C300" s="1593"/>
      <c r="D300" s="177" t="s">
        <v>222</v>
      </c>
      <c r="E300" s="174"/>
      <c r="F300" s="324">
        <v>60890</v>
      </c>
      <c r="G300" s="325">
        <v>123150</v>
      </c>
      <c r="H300" s="324">
        <v>53490</v>
      </c>
      <c r="I300" s="325">
        <v>115750</v>
      </c>
      <c r="J300" s="318" t="s">
        <v>216</v>
      </c>
      <c r="K300" s="326">
        <v>580</v>
      </c>
      <c r="L300" s="327">
        <v>1110</v>
      </c>
      <c r="M300" s="328" t="s">
        <v>217</v>
      </c>
      <c r="N300" s="326">
        <v>500</v>
      </c>
      <c r="O300" s="327">
        <v>1040</v>
      </c>
      <c r="P300" s="328" t="s">
        <v>217</v>
      </c>
      <c r="Q300" s="318" t="s">
        <v>216</v>
      </c>
      <c r="R300" s="329">
        <v>7660</v>
      </c>
      <c r="S300" s="330">
        <v>70</v>
      </c>
      <c r="T300" s="1612"/>
      <c r="U300" s="360"/>
      <c r="V300" s="357"/>
      <c r="W300" s="360"/>
      <c r="X300" s="346"/>
      <c r="Y300" s="131"/>
      <c r="Z300" s="366" t="s">
        <v>237</v>
      </c>
      <c r="AA300" s="1577"/>
      <c r="AB300" s="367" t="s">
        <v>237</v>
      </c>
      <c r="AC300" s="146"/>
      <c r="AD300" s="1613"/>
      <c r="AE300" s="178"/>
      <c r="AF300" s="1604"/>
      <c r="AG300" s="1538"/>
      <c r="AH300" s="36">
        <v>12060</v>
      </c>
      <c r="AI300" s="1511"/>
      <c r="AJ300" s="314"/>
      <c r="AK300" s="1605"/>
      <c r="AL300" s="1598" t="e">
        <v>#REF!</v>
      </c>
      <c r="AM300" s="1582" t="e">
        <v>#REF!</v>
      </c>
      <c r="AN300" s="1570"/>
      <c r="AO300" s="351" t="s">
        <v>223</v>
      </c>
      <c r="AP300" s="377">
        <v>3500</v>
      </c>
      <c r="AQ300" s="378">
        <v>3900</v>
      </c>
      <c r="AR300" s="1577"/>
      <c r="AS300" s="1585"/>
      <c r="AT300" s="1577"/>
      <c r="AU300" s="1588"/>
      <c r="AV300" s="1570"/>
      <c r="AW300" s="1572"/>
      <c r="AX300" s="1573"/>
      <c r="AY300" s="379"/>
      <c r="AZ300" s="1573"/>
      <c r="BA300" s="1575"/>
      <c r="BB300" s="1577"/>
      <c r="BC300" s="1579"/>
      <c r="BD300" s="1562"/>
      <c r="BE300" s="1564"/>
      <c r="BF300" s="1566"/>
      <c r="BG300" s="1566"/>
      <c r="BH300" s="1568"/>
      <c r="BI300" s="176"/>
      <c r="BJ300" s="1569"/>
      <c r="BK300" s="13"/>
      <c r="BL300" s="13"/>
      <c r="BM300" s="107"/>
      <c r="BN300" s="104">
        <v>147</v>
      </c>
      <c r="BO300" s="104">
        <v>148</v>
      </c>
      <c r="BP300" s="1551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</row>
    <row r="301" spans="1:81" s="54" customFormat="1" ht="13.5" customHeight="1">
      <c r="A301" s="1610"/>
      <c r="B301" s="1591"/>
      <c r="C301" s="1552" t="s">
        <v>224</v>
      </c>
      <c r="D301" s="177" t="s">
        <v>225</v>
      </c>
      <c r="E301" s="174"/>
      <c r="F301" s="324">
        <v>123150</v>
      </c>
      <c r="G301" s="325">
        <v>199840</v>
      </c>
      <c r="H301" s="324">
        <v>115750</v>
      </c>
      <c r="I301" s="325">
        <v>192440</v>
      </c>
      <c r="J301" s="318" t="s">
        <v>216</v>
      </c>
      <c r="K301" s="326">
        <v>1110</v>
      </c>
      <c r="L301" s="327">
        <v>1880</v>
      </c>
      <c r="M301" s="328" t="s">
        <v>217</v>
      </c>
      <c r="N301" s="326">
        <v>1040</v>
      </c>
      <c r="O301" s="327">
        <v>1810</v>
      </c>
      <c r="P301" s="328" t="s">
        <v>217</v>
      </c>
      <c r="Q301" s="331"/>
      <c r="R301" s="332"/>
      <c r="S301" s="333"/>
      <c r="T301" s="1612"/>
      <c r="U301" s="332"/>
      <c r="V301" s="332"/>
      <c r="W301" s="339"/>
      <c r="X301" s="339"/>
      <c r="Y301" s="131"/>
      <c r="Z301" s="366">
        <v>318600</v>
      </c>
      <c r="AA301" s="1577"/>
      <c r="AB301" s="367">
        <v>3180</v>
      </c>
      <c r="AC301" s="176"/>
      <c r="AD301" s="1613"/>
      <c r="AE301" s="179"/>
      <c r="AF301" s="1604" t="s">
        <v>218</v>
      </c>
      <c r="AG301" s="1543">
        <v>12060</v>
      </c>
      <c r="AH301" s="43"/>
      <c r="AI301" s="1511"/>
      <c r="AJ301" s="314">
        <v>0</v>
      </c>
      <c r="AK301" s="1605"/>
      <c r="AL301" s="1598" t="e">
        <v>#REF!</v>
      </c>
      <c r="AM301" s="1582" t="e">
        <v>#REF!</v>
      </c>
      <c r="AN301" s="1570"/>
      <c r="AO301" s="351" t="s">
        <v>226</v>
      </c>
      <c r="AP301" s="377">
        <v>3000</v>
      </c>
      <c r="AQ301" s="378">
        <v>3400</v>
      </c>
      <c r="AR301" s="1577"/>
      <c r="AS301" s="1585"/>
      <c r="AT301" s="1577"/>
      <c r="AU301" s="1588"/>
      <c r="AV301" s="380"/>
      <c r="AW301" s="381"/>
      <c r="AX301" s="1573"/>
      <c r="AY301" s="379"/>
      <c r="AZ301" s="1573"/>
      <c r="BA301" s="1575"/>
      <c r="BB301" s="1577"/>
      <c r="BC301" s="1579"/>
      <c r="BD301" s="1562"/>
      <c r="BE301" s="1554">
        <v>0.02</v>
      </c>
      <c r="BF301" s="1556">
        <v>0.03</v>
      </c>
      <c r="BG301" s="1556">
        <v>0.05</v>
      </c>
      <c r="BH301" s="1558">
        <v>0.06</v>
      </c>
      <c r="BI301" s="176"/>
      <c r="BJ301" s="1560"/>
      <c r="BK301" s="13"/>
      <c r="BL301" s="13"/>
      <c r="BM301" s="107"/>
      <c r="BN301" s="104">
        <v>147</v>
      </c>
      <c r="BO301" s="104">
        <v>148</v>
      </c>
      <c r="BP301" s="1551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</row>
    <row r="302" spans="1:81" s="54" customFormat="1" ht="13.5" customHeight="1">
      <c r="A302" s="1610"/>
      <c r="B302" s="1591"/>
      <c r="C302" s="1553"/>
      <c r="D302" s="181" t="s">
        <v>53</v>
      </c>
      <c r="E302" s="174"/>
      <c r="F302" s="334">
        <v>199840</v>
      </c>
      <c r="G302" s="335"/>
      <c r="H302" s="334">
        <v>192440</v>
      </c>
      <c r="I302" s="335"/>
      <c r="J302" s="318" t="s">
        <v>216</v>
      </c>
      <c r="K302" s="329">
        <v>1880</v>
      </c>
      <c r="L302" s="336"/>
      <c r="M302" s="337" t="s">
        <v>217</v>
      </c>
      <c r="N302" s="329">
        <v>1810</v>
      </c>
      <c r="O302" s="336"/>
      <c r="P302" s="337" t="s">
        <v>217</v>
      </c>
      <c r="Q302" s="331"/>
      <c r="R302" s="332"/>
      <c r="S302" s="338"/>
      <c r="T302" s="1612"/>
      <c r="U302" s="332"/>
      <c r="V302" s="332"/>
      <c r="W302" s="339"/>
      <c r="X302" s="339"/>
      <c r="Y302" s="131"/>
      <c r="Z302" s="369"/>
      <c r="AA302" s="1577"/>
      <c r="AB302" s="370"/>
      <c r="AC302" s="183"/>
      <c r="AD302" s="1613"/>
      <c r="AE302" s="182"/>
      <c r="AF302" s="1604"/>
      <c r="AG302" s="1544"/>
      <c r="AH302" s="50"/>
      <c r="AI302" s="1511"/>
      <c r="AJ302" s="315"/>
      <c r="AK302" s="1605"/>
      <c r="AL302" s="1599" t="e">
        <v>#REF!</v>
      </c>
      <c r="AM302" s="1583" t="e">
        <v>#REF!</v>
      </c>
      <c r="AN302" s="1570"/>
      <c r="AO302" s="382" t="s">
        <v>227</v>
      </c>
      <c r="AP302" s="383">
        <v>2700</v>
      </c>
      <c r="AQ302" s="384">
        <v>3000</v>
      </c>
      <c r="AR302" s="1577"/>
      <c r="AS302" s="1586"/>
      <c r="AT302" s="1577"/>
      <c r="AU302" s="1589"/>
      <c r="AV302" s="380"/>
      <c r="AW302" s="381"/>
      <c r="AX302" s="1573"/>
      <c r="AY302" s="379"/>
      <c r="AZ302" s="1573"/>
      <c r="BA302" s="1576"/>
      <c r="BB302" s="1577"/>
      <c r="BC302" s="1580"/>
      <c r="BD302" s="1562"/>
      <c r="BE302" s="1555"/>
      <c r="BF302" s="1557"/>
      <c r="BG302" s="1557"/>
      <c r="BH302" s="1559"/>
      <c r="BI302" s="176"/>
      <c r="BJ302" s="1560"/>
      <c r="BK302" s="13"/>
      <c r="BL302" s="13"/>
      <c r="BM302" s="107"/>
      <c r="BN302" s="104">
        <v>147</v>
      </c>
      <c r="BO302" s="104">
        <v>148</v>
      </c>
      <c r="BP302" s="1551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</row>
    <row r="303" spans="1:81" s="54" customFormat="1" ht="13.5" customHeight="1">
      <c r="A303" s="1610"/>
      <c r="B303" s="1600" t="s">
        <v>238</v>
      </c>
      <c r="C303" s="1592" t="s">
        <v>214</v>
      </c>
      <c r="D303" s="173" t="s">
        <v>215</v>
      </c>
      <c r="E303" s="174"/>
      <c r="F303" s="316">
        <v>48870</v>
      </c>
      <c r="G303" s="317">
        <v>56530</v>
      </c>
      <c r="H303" s="316">
        <v>42400</v>
      </c>
      <c r="I303" s="317">
        <v>50060</v>
      </c>
      <c r="J303" s="318" t="s">
        <v>216</v>
      </c>
      <c r="K303" s="319">
        <v>460</v>
      </c>
      <c r="L303" s="320">
        <v>530</v>
      </c>
      <c r="M303" s="321" t="s">
        <v>217</v>
      </c>
      <c r="N303" s="319">
        <v>400</v>
      </c>
      <c r="O303" s="320">
        <v>470</v>
      </c>
      <c r="P303" s="321" t="s">
        <v>217</v>
      </c>
      <c r="Q303" s="318" t="s">
        <v>216</v>
      </c>
      <c r="R303" s="322">
        <v>7660</v>
      </c>
      <c r="S303" s="323">
        <v>70</v>
      </c>
      <c r="T303" s="1612"/>
      <c r="U303" s="361">
        <v>3060</v>
      </c>
      <c r="V303" s="340" t="s">
        <v>218</v>
      </c>
      <c r="W303" s="362">
        <v>30</v>
      </c>
      <c r="X303" s="345"/>
      <c r="Y303" s="131"/>
      <c r="Z303" s="366" t="s">
        <v>239</v>
      </c>
      <c r="AA303" s="1577"/>
      <c r="AB303" s="367" t="s">
        <v>239</v>
      </c>
      <c r="AC303" s="146"/>
      <c r="AD303" s="1613"/>
      <c r="AE303" s="178"/>
      <c r="AF303" s="1604" t="s">
        <v>218</v>
      </c>
      <c r="AG303" s="1537">
        <v>12990</v>
      </c>
      <c r="AH303" s="24"/>
      <c r="AI303" s="1511" t="s">
        <v>216</v>
      </c>
      <c r="AJ303" s="313">
        <v>50</v>
      </c>
      <c r="AK303" s="1605" t="s">
        <v>218</v>
      </c>
      <c r="AL303" s="1597">
        <v>3800</v>
      </c>
      <c r="AM303" s="1581">
        <v>4200</v>
      </c>
      <c r="AN303" s="1570" t="s">
        <v>216</v>
      </c>
      <c r="AO303" s="373" t="s">
        <v>220</v>
      </c>
      <c r="AP303" s="374">
        <v>7100</v>
      </c>
      <c r="AQ303" s="375">
        <v>7900</v>
      </c>
      <c r="AR303" s="1577" t="s">
        <v>216</v>
      </c>
      <c r="AS303" s="1584">
        <v>5750</v>
      </c>
      <c r="AT303" s="1577" t="s">
        <v>216</v>
      </c>
      <c r="AU303" s="1587">
        <v>50</v>
      </c>
      <c r="AV303" s="1570" t="s">
        <v>216</v>
      </c>
      <c r="AW303" s="1571">
        <v>4800</v>
      </c>
      <c r="AX303" s="1573"/>
      <c r="AY303" s="379"/>
      <c r="AZ303" s="1573" t="s">
        <v>221</v>
      </c>
      <c r="BA303" s="1574">
        <v>6460</v>
      </c>
      <c r="BB303" s="1577" t="s">
        <v>216</v>
      </c>
      <c r="BC303" s="1578">
        <v>60</v>
      </c>
      <c r="BD303" s="1562" t="s">
        <v>221</v>
      </c>
      <c r="BE303" s="1563" t="s">
        <v>588</v>
      </c>
      <c r="BF303" s="1565" t="s">
        <v>588</v>
      </c>
      <c r="BG303" s="1565" t="s">
        <v>588</v>
      </c>
      <c r="BH303" s="1567" t="s">
        <v>588</v>
      </c>
      <c r="BI303" s="176"/>
      <c r="BJ303" s="1569"/>
      <c r="BK303" s="13"/>
      <c r="BL303" s="13"/>
      <c r="BM303" s="107"/>
      <c r="BN303" s="104">
        <v>149</v>
      </c>
      <c r="BO303" s="104">
        <v>150</v>
      </c>
      <c r="BP303" s="1551">
        <v>7</v>
      </c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</row>
    <row r="304" spans="1:81" s="54" customFormat="1" ht="13.5" customHeight="1">
      <c r="A304" s="1610"/>
      <c r="B304" s="1591"/>
      <c r="C304" s="1593"/>
      <c r="D304" s="177" t="s">
        <v>222</v>
      </c>
      <c r="E304" s="174"/>
      <c r="F304" s="324">
        <v>56530</v>
      </c>
      <c r="G304" s="325">
        <v>118790</v>
      </c>
      <c r="H304" s="324">
        <v>50060</v>
      </c>
      <c r="I304" s="325">
        <v>112320</v>
      </c>
      <c r="J304" s="318" t="s">
        <v>216</v>
      </c>
      <c r="K304" s="326">
        <v>530</v>
      </c>
      <c r="L304" s="327">
        <v>1070</v>
      </c>
      <c r="M304" s="328" t="s">
        <v>217</v>
      </c>
      <c r="N304" s="326">
        <v>470</v>
      </c>
      <c r="O304" s="327">
        <v>1000</v>
      </c>
      <c r="P304" s="328" t="s">
        <v>217</v>
      </c>
      <c r="Q304" s="318" t="s">
        <v>216</v>
      </c>
      <c r="R304" s="329">
        <v>7660</v>
      </c>
      <c r="S304" s="330">
        <v>70</v>
      </c>
      <c r="T304" s="1612"/>
      <c r="U304" s="360"/>
      <c r="V304" s="357"/>
      <c r="W304" s="360"/>
      <c r="X304" s="346"/>
      <c r="Y304" s="131"/>
      <c r="Z304" s="366">
        <v>355900</v>
      </c>
      <c r="AA304" s="1577"/>
      <c r="AB304" s="367">
        <v>3550</v>
      </c>
      <c r="AC304" s="176"/>
      <c r="AD304" s="1613"/>
      <c r="AE304" s="179"/>
      <c r="AF304" s="1604"/>
      <c r="AG304" s="1538"/>
      <c r="AH304" s="36">
        <v>11220</v>
      </c>
      <c r="AI304" s="1511"/>
      <c r="AJ304" s="314"/>
      <c r="AK304" s="1605"/>
      <c r="AL304" s="1598" t="e">
        <v>#REF!</v>
      </c>
      <c r="AM304" s="1582" t="e">
        <v>#REF!</v>
      </c>
      <c r="AN304" s="1570"/>
      <c r="AO304" s="351" t="s">
        <v>223</v>
      </c>
      <c r="AP304" s="377">
        <v>3900</v>
      </c>
      <c r="AQ304" s="378">
        <v>4300</v>
      </c>
      <c r="AR304" s="1577"/>
      <c r="AS304" s="1585"/>
      <c r="AT304" s="1577"/>
      <c r="AU304" s="1588"/>
      <c r="AV304" s="1570"/>
      <c r="AW304" s="1572"/>
      <c r="AX304" s="1573"/>
      <c r="AY304" s="379"/>
      <c r="AZ304" s="1573"/>
      <c r="BA304" s="1575"/>
      <c r="BB304" s="1577"/>
      <c r="BC304" s="1579"/>
      <c r="BD304" s="1562"/>
      <c r="BE304" s="1564"/>
      <c r="BF304" s="1566"/>
      <c r="BG304" s="1566"/>
      <c r="BH304" s="1568"/>
      <c r="BI304" s="176"/>
      <c r="BJ304" s="1569"/>
      <c r="BK304" s="13"/>
      <c r="BL304" s="13"/>
      <c r="BM304" s="107"/>
      <c r="BN304" s="104">
        <v>149</v>
      </c>
      <c r="BO304" s="104">
        <v>150</v>
      </c>
      <c r="BP304" s="1551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</row>
    <row r="305" spans="1:81" s="54" customFormat="1" ht="13.5" customHeight="1">
      <c r="A305" s="1610"/>
      <c r="B305" s="1591"/>
      <c r="C305" s="1552" t="s">
        <v>224</v>
      </c>
      <c r="D305" s="177" t="s">
        <v>225</v>
      </c>
      <c r="E305" s="174"/>
      <c r="F305" s="324">
        <v>118790</v>
      </c>
      <c r="G305" s="325">
        <v>195480</v>
      </c>
      <c r="H305" s="324">
        <v>112320</v>
      </c>
      <c r="I305" s="325">
        <v>189010</v>
      </c>
      <c r="J305" s="318" t="s">
        <v>216</v>
      </c>
      <c r="K305" s="326">
        <v>1070</v>
      </c>
      <c r="L305" s="327">
        <v>1840</v>
      </c>
      <c r="M305" s="328" t="s">
        <v>217</v>
      </c>
      <c r="N305" s="326">
        <v>1000</v>
      </c>
      <c r="O305" s="327">
        <v>1770</v>
      </c>
      <c r="P305" s="328" t="s">
        <v>217</v>
      </c>
      <c r="Q305" s="331"/>
      <c r="R305" s="332"/>
      <c r="S305" s="333"/>
      <c r="T305" s="1612"/>
      <c r="U305" s="332"/>
      <c r="V305" s="332"/>
      <c r="W305" s="339"/>
      <c r="X305" s="339"/>
      <c r="Y305" s="131"/>
      <c r="Z305" s="369"/>
      <c r="AA305" s="1577"/>
      <c r="AB305" s="370"/>
      <c r="AC305" s="183"/>
      <c r="AD305" s="1613"/>
      <c r="AE305" s="182"/>
      <c r="AF305" s="1604" t="s">
        <v>218</v>
      </c>
      <c r="AG305" s="1543">
        <v>11220</v>
      </c>
      <c r="AH305" s="43"/>
      <c r="AI305" s="1511"/>
      <c r="AJ305" s="314">
        <v>0</v>
      </c>
      <c r="AK305" s="1605"/>
      <c r="AL305" s="1598" t="e">
        <v>#REF!</v>
      </c>
      <c r="AM305" s="1582" t="e">
        <v>#REF!</v>
      </c>
      <c r="AN305" s="1570"/>
      <c r="AO305" s="351" t="s">
        <v>226</v>
      </c>
      <c r="AP305" s="377">
        <v>3400</v>
      </c>
      <c r="AQ305" s="378">
        <v>3800</v>
      </c>
      <c r="AR305" s="1577"/>
      <c r="AS305" s="1585"/>
      <c r="AT305" s="1577"/>
      <c r="AU305" s="1588"/>
      <c r="AV305" s="380"/>
      <c r="AW305" s="381"/>
      <c r="AX305" s="1573"/>
      <c r="AY305" s="385"/>
      <c r="AZ305" s="1573"/>
      <c r="BA305" s="1575"/>
      <c r="BB305" s="1577"/>
      <c r="BC305" s="1579"/>
      <c r="BD305" s="1562"/>
      <c r="BE305" s="1554">
        <v>0.02</v>
      </c>
      <c r="BF305" s="1556">
        <v>0.03</v>
      </c>
      <c r="BG305" s="1556">
        <v>0.05</v>
      </c>
      <c r="BH305" s="1558">
        <v>0.06</v>
      </c>
      <c r="BI305" s="176"/>
      <c r="BJ305" s="1560"/>
      <c r="BK305" s="13"/>
      <c r="BL305" s="13"/>
      <c r="BM305" s="107"/>
      <c r="BN305" s="104">
        <v>149</v>
      </c>
      <c r="BO305" s="104">
        <v>150</v>
      </c>
      <c r="BP305" s="1551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</row>
    <row r="306" spans="1:81" s="54" customFormat="1" ht="13.5" customHeight="1">
      <c r="A306" s="1610"/>
      <c r="B306" s="1591"/>
      <c r="C306" s="1553"/>
      <c r="D306" s="181" t="s">
        <v>53</v>
      </c>
      <c r="E306" s="174"/>
      <c r="F306" s="334">
        <v>195480</v>
      </c>
      <c r="G306" s="335"/>
      <c r="H306" s="334">
        <v>189010</v>
      </c>
      <c r="I306" s="335"/>
      <c r="J306" s="318" t="s">
        <v>216</v>
      </c>
      <c r="K306" s="329">
        <v>1840</v>
      </c>
      <c r="L306" s="336"/>
      <c r="M306" s="337" t="s">
        <v>217</v>
      </c>
      <c r="N306" s="329">
        <v>1770</v>
      </c>
      <c r="O306" s="336"/>
      <c r="P306" s="337" t="s">
        <v>217</v>
      </c>
      <c r="Q306" s="331"/>
      <c r="R306" s="332"/>
      <c r="S306" s="338"/>
      <c r="T306" s="1612"/>
      <c r="U306" s="332"/>
      <c r="V306" s="332"/>
      <c r="W306" s="339"/>
      <c r="X306" s="339"/>
      <c r="Y306" s="131"/>
      <c r="Z306" s="366" t="s">
        <v>240</v>
      </c>
      <c r="AA306" s="1577"/>
      <c r="AB306" s="367" t="s">
        <v>240</v>
      </c>
      <c r="AC306" s="146"/>
      <c r="AD306" s="1613"/>
      <c r="AE306" s="178"/>
      <c r="AF306" s="1604"/>
      <c r="AG306" s="1544"/>
      <c r="AH306" s="50"/>
      <c r="AI306" s="1511"/>
      <c r="AJ306" s="315"/>
      <c r="AK306" s="1605"/>
      <c r="AL306" s="1599" t="e">
        <v>#REF!</v>
      </c>
      <c r="AM306" s="1583" t="e">
        <v>#REF!</v>
      </c>
      <c r="AN306" s="1570"/>
      <c r="AO306" s="382" t="s">
        <v>227</v>
      </c>
      <c r="AP306" s="383">
        <v>3000</v>
      </c>
      <c r="AQ306" s="384">
        <v>3400</v>
      </c>
      <c r="AR306" s="1577"/>
      <c r="AS306" s="1586"/>
      <c r="AT306" s="1577"/>
      <c r="AU306" s="1589"/>
      <c r="AV306" s="380"/>
      <c r="AW306" s="381"/>
      <c r="AX306" s="1573"/>
      <c r="AY306" s="385"/>
      <c r="AZ306" s="1573"/>
      <c r="BA306" s="1576"/>
      <c r="BB306" s="1577"/>
      <c r="BC306" s="1580"/>
      <c r="BD306" s="1562"/>
      <c r="BE306" s="1555"/>
      <c r="BF306" s="1557"/>
      <c r="BG306" s="1557"/>
      <c r="BH306" s="1559"/>
      <c r="BI306" s="176"/>
      <c r="BJ306" s="1560"/>
      <c r="BK306" s="13"/>
      <c r="BL306" s="13"/>
      <c r="BM306" s="107"/>
      <c r="BN306" s="104">
        <v>149</v>
      </c>
      <c r="BO306" s="104">
        <v>150</v>
      </c>
      <c r="BP306" s="1551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</row>
    <row r="307" spans="1:81" s="54" customFormat="1" ht="13.5" customHeight="1">
      <c r="A307" s="1610"/>
      <c r="B307" s="1600" t="s">
        <v>241</v>
      </c>
      <c r="C307" s="1592" t="s">
        <v>214</v>
      </c>
      <c r="D307" s="173" t="s">
        <v>215</v>
      </c>
      <c r="E307" s="174"/>
      <c r="F307" s="316">
        <v>45440</v>
      </c>
      <c r="G307" s="317">
        <v>53100</v>
      </c>
      <c r="H307" s="316">
        <v>39690</v>
      </c>
      <c r="I307" s="317">
        <v>47350</v>
      </c>
      <c r="J307" s="318" t="s">
        <v>216</v>
      </c>
      <c r="K307" s="319">
        <v>430</v>
      </c>
      <c r="L307" s="320">
        <v>500</v>
      </c>
      <c r="M307" s="321" t="s">
        <v>217</v>
      </c>
      <c r="N307" s="319">
        <v>370</v>
      </c>
      <c r="O307" s="320">
        <v>440</v>
      </c>
      <c r="P307" s="321" t="s">
        <v>217</v>
      </c>
      <c r="Q307" s="318" t="s">
        <v>216</v>
      </c>
      <c r="R307" s="322">
        <v>7660</v>
      </c>
      <c r="S307" s="323">
        <v>70</v>
      </c>
      <c r="T307" s="1612"/>
      <c r="U307" s="361">
        <v>3060</v>
      </c>
      <c r="V307" s="340" t="s">
        <v>218</v>
      </c>
      <c r="W307" s="362">
        <v>30</v>
      </c>
      <c r="X307" s="345"/>
      <c r="Y307" s="131"/>
      <c r="Z307" s="366">
        <v>393200</v>
      </c>
      <c r="AA307" s="1577"/>
      <c r="AB307" s="367">
        <v>3930</v>
      </c>
      <c r="AC307" s="176"/>
      <c r="AD307" s="1613"/>
      <c r="AE307" s="179"/>
      <c r="AF307" s="1604" t="s">
        <v>218</v>
      </c>
      <c r="AG307" s="1537">
        <v>12330</v>
      </c>
      <c r="AH307" s="24"/>
      <c r="AI307" s="1511" t="s">
        <v>216</v>
      </c>
      <c r="AJ307" s="313">
        <v>50</v>
      </c>
      <c r="AK307" s="1605" t="s">
        <v>218</v>
      </c>
      <c r="AL307" s="1597">
        <v>3400</v>
      </c>
      <c r="AM307" s="1581">
        <v>3700</v>
      </c>
      <c r="AN307" s="1570" t="s">
        <v>216</v>
      </c>
      <c r="AO307" s="373" t="s">
        <v>220</v>
      </c>
      <c r="AP307" s="374">
        <v>6300</v>
      </c>
      <c r="AQ307" s="375">
        <v>7100</v>
      </c>
      <c r="AR307" s="1577" t="s">
        <v>216</v>
      </c>
      <c r="AS307" s="1584">
        <v>5110</v>
      </c>
      <c r="AT307" s="1577" t="s">
        <v>216</v>
      </c>
      <c r="AU307" s="1587">
        <v>50</v>
      </c>
      <c r="AV307" s="1570" t="s">
        <v>216</v>
      </c>
      <c r="AW307" s="1571">
        <v>4800</v>
      </c>
      <c r="AX307" s="1573"/>
      <c r="AY307" s="385"/>
      <c r="AZ307" s="1573" t="s">
        <v>221</v>
      </c>
      <c r="BA307" s="1574">
        <v>5740</v>
      </c>
      <c r="BB307" s="1577" t="s">
        <v>216</v>
      </c>
      <c r="BC307" s="1578">
        <v>50</v>
      </c>
      <c r="BD307" s="1562" t="s">
        <v>221</v>
      </c>
      <c r="BE307" s="1563" t="s">
        <v>588</v>
      </c>
      <c r="BF307" s="1565" t="s">
        <v>588</v>
      </c>
      <c r="BG307" s="1565" t="s">
        <v>588</v>
      </c>
      <c r="BH307" s="1567" t="s">
        <v>588</v>
      </c>
      <c r="BI307" s="176"/>
      <c r="BJ307" s="1569"/>
      <c r="BK307" s="13"/>
      <c r="BL307" s="13"/>
      <c r="BM307" s="107"/>
      <c r="BN307" s="104">
        <v>151</v>
      </c>
      <c r="BO307" s="104">
        <v>152</v>
      </c>
      <c r="BP307" s="1551">
        <v>8</v>
      </c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</row>
    <row r="308" spans="1:81" s="54" customFormat="1" ht="13.5" customHeight="1">
      <c r="A308" s="1610"/>
      <c r="B308" s="1591"/>
      <c r="C308" s="1593"/>
      <c r="D308" s="177" t="s">
        <v>222</v>
      </c>
      <c r="E308" s="174"/>
      <c r="F308" s="324">
        <v>53100</v>
      </c>
      <c r="G308" s="325">
        <v>115360</v>
      </c>
      <c r="H308" s="324">
        <v>47350</v>
      </c>
      <c r="I308" s="325">
        <v>109610</v>
      </c>
      <c r="J308" s="318" t="s">
        <v>216</v>
      </c>
      <c r="K308" s="326">
        <v>500</v>
      </c>
      <c r="L308" s="327">
        <v>1030</v>
      </c>
      <c r="M308" s="328" t="s">
        <v>217</v>
      </c>
      <c r="N308" s="326">
        <v>440</v>
      </c>
      <c r="O308" s="327">
        <v>980</v>
      </c>
      <c r="P308" s="328" t="s">
        <v>217</v>
      </c>
      <c r="Q308" s="318" t="s">
        <v>216</v>
      </c>
      <c r="R308" s="329">
        <v>7660</v>
      </c>
      <c r="S308" s="330">
        <v>70</v>
      </c>
      <c r="T308" s="1612"/>
      <c r="U308" s="360"/>
      <c r="V308" s="357"/>
      <c r="W308" s="360"/>
      <c r="X308" s="346"/>
      <c r="Y308" s="131"/>
      <c r="Z308" s="369"/>
      <c r="AA308" s="1577"/>
      <c r="AB308" s="370"/>
      <c r="AC308" s="183"/>
      <c r="AD308" s="1613"/>
      <c r="AE308" s="182"/>
      <c r="AF308" s="1604"/>
      <c r="AG308" s="1538"/>
      <c r="AH308" s="36">
        <v>10560</v>
      </c>
      <c r="AI308" s="1511"/>
      <c r="AJ308" s="314"/>
      <c r="AK308" s="1605"/>
      <c r="AL308" s="1598" t="e">
        <v>#REF!</v>
      </c>
      <c r="AM308" s="1582" t="e">
        <v>#REF!</v>
      </c>
      <c r="AN308" s="1570"/>
      <c r="AO308" s="351" t="s">
        <v>223</v>
      </c>
      <c r="AP308" s="377">
        <v>3500</v>
      </c>
      <c r="AQ308" s="378">
        <v>3900</v>
      </c>
      <c r="AR308" s="1577"/>
      <c r="AS308" s="1585"/>
      <c r="AT308" s="1577"/>
      <c r="AU308" s="1588"/>
      <c r="AV308" s="1570"/>
      <c r="AW308" s="1572"/>
      <c r="AX308" s="1573"/>
      <c r="AY308" s="385"/>
      <c r="AZ308" s="1573"/>
      <c r="BA308" s="1575"/>
      <c r="BB308" s="1577"/>
      <c r="BC308" s="1579"/>
      <c r="BD308" s="1562"/>
      <c r="BE308" s="1564"/>
      <c r="BF308" s="1566"/>
      <c r="BG308" s="1566"/>
      <c r="BH308" s="1568"/>
      <c r="BI308" s="176"/>
      <c r="BJ308" s="1569"/>
      <c r="BK308" s="13"/>
      <c r="BL308" s="13"/>
      <c r="BM308" s="107"/>
      <c r="BN308" s="104">
        <v>151</v>
      </c>
      <c r="BO308" s="104">
        <v>152</v>
      </c>
      <c r="BP308" s="1551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</row>
    <row r="309" spans="1:81" s="54" customFormat="1" ht="13.5" customHeight="1">
      <c r="A309" s="1610"/>
      <c r="B309" s="1591"/>
      <c r="C309" s="1552" t="s">
        <v>224</v>
      </c>
      <c r="D309" s="177" t="s">
        <v>225</v>
      </c>
      <c r="E309" s="174"/>
      <c r="F309" s="324">
        <v>115360</v>
      </c>
      <c r="G309" s="325">
        <v>192050</v>
      </c>
      <c r="H309" s="324">
        <v>109610</v>
      </c>
      <c r="I309" s="325">
        <v>186300</v>
      </c>
      <c r="J309" s="318" t="s">
        <v>216</v>
      </c>
      <c r="K309" s="326">
        <v>1030</v>
      </c>
      <c r="L309" s="327">
        <v>1800</v>
      </c>
      <c r="M309" s="328" t="s">
        <v>217</v>
      </c>
      <c r="N309" s="326">
        <v>980</v>
      </c>
      <c r="O309" s="327">
        <v>1750</v>
      </c>
      <c r="P309" s="328" t="s">
        <v>217</v>
      </c>
      <c r="Q309" s="331"/>
      <c r="R309" s="332"/>
      <c r="S309" s="333"/>
      <c r="T309" s="1612"/>
      <c r="U309" s="332"/>
      <c r="V309" s="332"/>
      <c r="W309" s="339"/>
      <c r="X309" s="339"/>
      <c r="Y309" s="131"/>
      <c r="Z309" s="366" t="s">
        <v>242</v>
      </c>
      <c r="AA309" s="1577"/>
      <c r="AB309" s="367" t="s">
        <v>242</v>
      </c>
      <c r="AC309" s="146"/>
      <c r="AD309" s="1613"/>
      <c r="AE309" s="178"/>
      <c r="AF309" s="1604" t="s">
        <v>218</v>
      </c>
      <c r="AG309" s="1543">
        <v>10560</v>
      </c>
      <c r="AH309" s="43"/>
      <c r="AI309" s="1511"/>
      <c r="AJ309" s="314">
        <v>0</v>
      </c>
      <c r="AK309" s="1605"/>
      <c r="AL309" s="1598" t="e">
        <v>#REF!</v>
      </c>
      <c r="AM309" s="1582" t="e">
        <v>#REF!</v>
      </c>
      <c r="AN309" s="1570"/>
      <c r="AO309" s="351" t="s">
        <v>226</v>
      </c>
      <c r="AP309" s="377">
        <v>3000</v>
      </c>
      <c r="AQ309" s="378">
        <v>3400</v>
      </c>
      <c r="AR309" s="1577"/>
      <c r="AS309" s="1585"/>
      <c r="AT309" s="1577"/>
      <c r="AU309" s="1588"/>
      <c r="AV309" s="380"/>
      <c r="AW309" s="381"/>
      <c r="AX309" s="1573"/>
      <c r="AY309" s="386"/>
      <c r="AZ309" s="1573"/>
      <c r="BA309" s="1575"/>
      <c r="BB309" s="1577"/>
      <c r="BC309" s="1579"/>
      <c r="BD309" s="1562"/>
      <c r="BE309" s="1554">
        <v>0.02</v>
      </c>
      <c r="BF309" s="1556">
        <v>0.03</v>
      </c>
      <c r="BG309" s="1556">
        <v>0.05</v>
      </c>
      <c r="BH309" s="1558">
        <v>0.06</v>
      </c>
      <c r="BI309" s="176"/>
      <c r="BJ309" s="1560"/>
      <c r="BK309" s="13"/>
      <c r="BL309" s="13"/>
      <c r="BM309" s="107"/>
      <c r="BN309" s="104">
        <v>151</v>
      </c>
      <c r="BO309" s="104">
        <v>152</v>
      </c>
      <c r="BP309" s="1551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</row>
    <row r="310" spans="1:81" s="54" customFormat="1" ht="13.5" customHeight="1">
      <c r="A310" s="1610"/>
      <c r="B310" s="1591"/>
      <c r="C310" s="1553"/>
      <c r="D310" s="181" t="s">
        <v>53</v>
      </c>
      <c r="E310" s="174"/>
      <c r="F310" s="334">
        <v>192050</v>
      </c>
      <c r="G310" s="335"/>
      <c r="H310" s="334">
        <v>186300</v>
      </c>
      <c r="I310" s="335"/>
      <c r="J310" s="318" t="s">
        <v>216</v>
      </c>
      <c r="K310" s="329">
        <v>1800</v>
      </c>
      <c r="L310" s="336"/>
      <c r="M310" s="337" t="s">
        <v>217</v>
      </c>
      <c r="N310" s="329">
        <v>1750</v>
      </c>
      <c r="O310" s="336"/>
      <c r="P310" s="337" t="s">
        <v>217</v>
      </c>
      <c r="Q310" s="331"/>
      <c r="R310" s="332"/>
      <c r="S310" s="338"/>
      <c r="T310" s="1612"/>
      <c r="U310" s="332"/>
      <c r="V310" s="332"/>
      <c r="W310" s="339"/>
      <c r="X310" s="339"/>
      <c r="Y310" s="131"/>
      <c r="Z310" s="366">
        <v>430600</v>
      </c>
      <c r="AA310" s="1577"/>
      <c r="AB310" s="367">
        <v>4300</v>
      </c>
      <c r="AC310" s="176"/>
      <c r="AD310" s="1613"/>
      <c r="AE310" s="179"/>
      <c r="AF310" s="1604"/>
      <c r="AG310" s="1544"/>
      <c r="AH310" s="50"/>
      <c r="AI310" s="1511"/>
      <c r="AJ310" s="315"/>
      <c r="AK310" s="1605"/>
      <c r="AL310" s="1599" t="e">
        <v>#REF!</v>
      </c>
      <c r="AM310" s="1583" t="e">
        <v>#REF!</v>
      </c>
      <c r="AN310" s="1570"/>
      <c r="AO310" s="382" t="s">
        <v>227</v>
      </c>
      <c r="AP310" s="383">
        <v>2700</v>
      </c>
      <c r="AQ310" s="384">
        <v>3000</v>
      </c>
      <c r="AR310" s="1577"/>
      <c r="AS310" s="1586"/>
      <c r="AT310" s="1577"/>
      <c r="AU310" s="1589"/>
      <c r="AV310" s="380"/>
      <c r="AW310" s="381"/>
      <c r="AX310" s="1573"/>
      <c r="AY310" s="386"/>
      <c r="AZ310" s="1573"/>
      <c r="BA310" s="1576"/>
      <c r="BB310" s="1577"/>
      <c r="BC310" s="1580"/>
      <c r="BD310" s="1562"/>
      <c r="BE310" s="1555"/>
      <c r="BF310" s="1557"/>
      <c r="BG310" s="1557"/>
      <c r="BH310" s="1559"/>
      <c r="BI310" s="176"/>
      <c r="BJ310" s="1560"/>
      <c r="BK310" s="13"/>
      <c r="BL310" s="13"/>
      <c r="BM310" s="107"/>
      <c r="BN310" s="104">
        <v>151</v>
      </c>
      <c r="BO310" s="104">
        <v>152</v>
      </c>
      <c r="BP310" s="1551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</row>
    <row r="311" spans="1:81" s="54" customFormat="1" ht="13.5" customHeight="1">
      <c r="A311" s="1610"/>
      <c r="B311" s="1590" t="s">
        <v>243</v>
      </c>
      <c r="C311" s="1592" t="s">
        <v>214</v>
      </c>
      <c r="D311" s="173" t="s">
        <v>215</v>
      </c>
      <c r="E311" s="174"/>
      <c r="F311" s="316">
        <v>39320</v>
      </c>
      <c r="G311" s="317">
        <v>46980</v>
      </c>
      <c r="H311" s="316">
        <v>34140</v>
      </c>
      <c r="I311" s="317">
        <v>41800</v>
      </c>
      <c r="J311" s="318" t="s">
        <v>216</v>
      </c>
      <c r="K311" s="319">
        <v>370</v>
      </c>
      <c r="L311" s="320">
        <v>440</v>
      </c>
      <c r="M311" s="321" t="s">
        <v>217</v>
      </c>
      <c r="N311" s="319">
        <v>320</v>
      </c>
      <c r="O311" s="320">
        <v>390</v>
      </c>
      <c r="P311" s="321" t="s">
        <v>217</v>
      </c>
      <c r="Q311" s="318" t="s">
        <v>216</v>
      </c>
      <c r="R311" s="322">
        <v>7660</v>
      </c>
      <c r="S311" s="323">
        <v>70</v>
      </c>
      <c r="T311" s="1612"/>
      <c r="U311" s="361">
        <v>3060</v>
      </c>
      <c r="V311" s="340" t="s">
        <v>218</v>
      </c>
      <c r="W311" s="362">
        <v>30</v>
      </c>
      <c r="X311" s="345"/>
      <c r="Y311" s="131"/>
      <c r="Z311" s="369"/>
      <c r="AA311" s="1577"/>
      <c r="AB311" s="370"/>
      <c r="AC311" s="183"/>
      <c r="AD311" s="1613"/>
      <c r="AE311" s="182"/>
      <c r="AF311" s="1594"/>
      <c r="AG311" s="41"/>
      <c r="AH311" s="41"/>
      <c r="AI311" s="1531"/>
      <c r="AJ311" s="61"/>
      <c r="AK311" s="1596" t="s">
        <v>218</v>
      </c>
      <c r="AL311" s="1597">
        <v>3000</v>
      </c>
      <c r="AM311" s="1581">
        <v>3400</v>
      </c>
      <c r="AN311" s="1570" t="s">
        <v>216</v>
      </c>
      <c r="AO311" s="373" t="s">
        <v>220</v>
      </c>
      <c r="AP311" s="374">
        <v>5500</v>
      </c>
      <c r="AQ311" s="375">
        <v>6200</v>
      </c>
      <c r="AR311" s="1577" t="s">
        <v>216</v>
      </c>
      <c r="AS311" s="1584">
        <v>4600</v>
      </c>
      <c r="AT311" s="1577" t="s">
        <v>216</v>
      </c>
      <c r="AU311" s="1587">
        <v>40</v>
      </c>
      <c r="AV311" s="1570" t="s">
        <v>216</v>
      </c>
      <c r="AW311" s="1571">
        <v>4800</v>
      </c>
      <c r="AX311" s="1573"/>
      <c r="AY311" s="1603" t="s">
        <v>262</v>
      </c>
      <c r="AZ311" s="1573" t="s">
        <v>221</v>
      </c>
      <c r="BA311" s="1574">
        <v>5170</v>
      </c>
      <c r="BB311" s="1577" t="s">
        <v>216</v>
      </c>
      <c r="BC311" s="1578">
        <v>50</v>
      </c>
      <c r="BD311" s="1562" t="s">
        <v>221</v>
      </c>
      <c r="BE311" s="1563" t="s">
        <v>588</v>
      </c>
      <c r="BF311" s="1565" t="s">
        <v>588</v>
      </c>
      <c r="BG311" s="1565" t="s">
        <v>588</v>
      </c>
      <c r="BH311" s="1567" t="s">
        <v>588</v>
      </c>
      <c r="BI311" s="176"/>
      <c r="BJ311" s="1542" t="s">
        <v>229</v>
      </c>
      <c r="BK311" s="13"/>
      <c r="BL311" s="13"/>
      <c r="BM311" s="107"/>
      <c r="BN311" s="104">
        <v>153</v>
      </c>
      <c r="BO311" s="104">
        <v>154</v>
      </c>
      <c r="BP311" s="1551">
        <v>9</v>
      </c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</row>
    <row r="312" spans="1:81" s="54" customFormat="1" ht="13.5" customHeight="1">
      <c r="A312" s="1610"/>
      <c r="B312" s="1591"/>
      <c r="C312" s="1593"/>
      <c r="D312" s="177" t="s">
        <v>222</v>
      </c>
      <c r="E312" s="174"/>
      <c r="F312" s="324">
        <v>46980</v>
      </c>
      <c r="G312" s="325">
        <v>109240</v>
      </c>
      <c r="H312" s="324">
        <v>41800</v>
      </c>
      <c r="I312" s="325">
        <v>104060</v>
      </c>
      <c r="J312" s="318" t="s">
        <v>216</v>
      </c>
      <c r="K312" s="326">
        <v>440</v>
      </c>
      <c r="L312" s="327">
        <v>970</v>
      </c>
      <c r="M312" s="328" t="s">
        <v>217</v>
      </c>
      <c r="N312" s="326">
        <v>390</v>
      </c>
      <c r="O312" s="327">
        <v>920</v>
      </c>
      <c r="P312" s="328" t="s">
        <v>217</v>
      </c>
      <c r="Q312" s="318" t="s">
        <v>216</v>
      </c>
      <c r="R312" s="329">
        <v>7660</v>
      </c>
      <c r="S312" s="330">
        <v>70</v>
      </c>
      <c r="T312" s="1612"/>
      <c r="U312" s="360"/>
      <c r="V312" s="357"/>
      <c r="W312" s="360"/>
      <c r="X312" s="346"/>
      <c r="Y312" s="131"/>
      <c r="Z312" s="366" t="s">
        <v>244</v>
      </c>
      <c r="AA312" s="1577"/>
      <c r="AB312" s="367" t="s">
        <v>244</v>
      </c>
      <c r="AC312" s="146"/>
      <c r="AD312" s="1613"/>
      <c r="AE312" s="178" t="s">
        <v>245</v>
      </c>
      <c r="AF312" s="1594"/>
      <c r="AG312" s="41"/>
      <c r="AH312" s="41"/>
      <c r="AI312" s="1531"/>
      <c r="AJ312" s="62"/>
      <c r="AK312" s="1596"/>
      <c r="AL312" s="1598" t="e">
        <v>#REF!</v>
      </c>
      <c r="AM312" s="1582" t="e">
        <v>#REF!</v>
      </c>
      <c r="AN312" s="1570"/>
      <c r="AO312" s="351" t="s">
        <v>223</v>
      </c>
      <c r="AP312" s="377">
        <v>3000</v>
      </c>
      <c r="AQ312" s="378">
        <v>3400</v>
      </c>
      <c r="AR312" s="1577"/>
      <c r="AS312" s="1585"/>
      <c r="AT312" s="1577"/>
      <c r="AU312" s="1588"/>
      <c r="AV312" s="1570"/>
      <c r="AW312" s="1572"/>
      <c r="AX312" s="1573"/>
      <c r="AY312" s="1603"/>
      <c r="AZ312" s="1573"/>
      <c r="BA312" s="1575"/>
      <c r="BB312" s="1577"/>
      <c r="BC312" s="1579"/>
      <c r="BD312" s="1562"/>
      <c r="BE312" s="1564"/>
      <c r="BF312" s="1566"/>
      <c r="BG312" s="1566"/>
      <c r="BH312" s="1568"/>
      <c r="BI312" s="176"/>
      <c r="BJ312" s="1542"/>
      <c r="BK312" s="13"/>
      <c r="BL312" s="13"/>
      <c r="BM312" s="107"/>
      <c r="BN312" s="104">
        <v>153</v>
      </c>
      <c r="BO312" s="104">
        <v>154</v>
      </c>
      <c r="BP312" s="1551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</row>
    <row r="313" spans="1:81" s="54" customFormat="1" ht="13.5" customHeight="1">
      <c r="A313" s="1610"/>
      <c r="B313" s="1591"/>
      <c r="C313" s="1552" t="s">
        <v>224</v>
      </c>
      <c r="D313" s="177" t="s">
        <v>225</v>
      </c>
      <c r="E313" s="174"/>
      <c r="F313" s="324">
        <v>109240</v>
      </c>
      <c r="G313" s="325">
        <v>185930</v>
      </c>
      <c r="H313" s="324">
        <v>104060</v>
      </c>
      <c r="I313" s="325">
        <v>180750</v>
      </c>
      <c r="J313" s="318" t="s">
        <v>216</v>
      </c>
      <c r="K313" s="326">
        <v>970</v>
      </c>
      <c r="L313" s="327">
        <v>1740</v>
      </c>
      <c r="M313" s="328" t="s">
        <v>217</v>
      </c>
      <c r="N313" s="326">
        <v>920</v>
      </c>
      <c r="O313" s="327">
        <v>1690</v>
      </c>
      <c r="P313" s="328" t="s">
        <v>217</v>
      </c>
      <c r="Q313" s="331"/>
      <c r="R313" s="332"/>
      <c r="S313" s="333"/>
      <c r="T313" s="1612"/>
      <c r="U313" s="332"/>
      <c r="V313" s="332"/>
      <c r="W313" s="339"/>
      <c r="X313" s="339"/>
      <c r="Y313" s="131"/>
      <c r="Z313" s="366">
        <v>467900</v>
      </c>
      <c r="AA313" s="1577"/>
      <c r="AB313" s="367">
        <v>4670</v>
      </c>
      <c r="AC313" s="176"/>
      <c r="AD313" s="1613"/>
      <c r="AE313" s="186" t="s">
        <v>246</v>
      </c>
      <c r="AF313" s="1594"/>
      <c r="AG313" s="41"/>
      <c r="AH313" s="41"/>
      <c r="AI313" s="1531"/>
      <c r="AJ313" s="62"/>
      <c r="AK313" s="1596"/>
      <c r="AL313" s="1598" t="e">
        <v>#REF!</v>
      </c>
      <c r="AM313" s="1582" t="e">
        <v>#REF!</v>
      </c>
      <c r="AN313" s="1570"/>
      <c r="AO313" s="351" t="s">
        <v>226</v>
      </c>
      <c r="AP313" s="377">
        <v>2600</v>
      </c>
      <c r="AQ313" s="378">
        <v>2900</v>
      </c>
      <c r="AR313" s="1577"/>
      <c r="AS313" s="1585"/>
      <c r="AT313" s="1577"/>
      <c r="AU313" s="1588"/>
      <c r="AV313" s="380"/>
      <c r="AW313" s="381"/>
      <c r="AX313" s="1573"/>
      <c r="AY313" s="1602">
        <v>0.1</v>
      </c>
      <c r="AZ313" s="1573"/>
      <c r="BA313" s="1575"/>
      <c r="BB313" s="1577"/>
      <c r="BC313" s="1579"/>
      <c r="BD313" s="1562"/>
      <c r="BE313" s="1554">
        <v>0.02</v>
      </c>
      <c r="BF313" s="1556">
        <v>0.03</v>
      </c>
      <c r="BG313" s="1556">
        <v>0.05</v>
      </c>
      <c r="BH313" s="1558">
        <v>0.06</v>
      </c>
      <c r="BI313" s="176"/>
      <c r="BJ313" s="1601" t="s">
        <v>486</v>
      </c>
      <c r="BK313" s="13"/>
      <c r="BL313" s="13"/>
      <c r="BM313" s="107"/>
      <c r="BN313" s="104">
        <v>153</v>
      </c>
      <c r="BO313" s="104">
        <v>154</v>
      </c>
      <c r="BP313" s="1551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</row>
    <row r="314" spans="1:81" s="54" customFormat="1" ht="13.5" customHeight="1">
      <c r="A314" s="1610"/>
      <c r="B314" s="1591"/>
      <c r="C314" s="1553"/>
      <c r="D314" s="181" t="s">
        <v>53</v>
      </c>
      <c r="E314" s="174"/>
      <c r="F314" s="334">
        <v>185930</v>
      </c>
      <c r="G314" s="335"/>
      <c r="H314" s="334">
        <v>180750</v>
      </c>
      <c r="I314" s="335"/>
      <c r="J314" s="318" t="s">
        <v>216</v>
      </c>
      <c r="K314" s="329">
        <v>1740</v>
      </c>
      <c r="L314" s="336"/>
      <c r="M314" s="337" t="s">
        <v>217</v>
      </c>
      <c r="N314" s="329">
        <v>1690</v>
      </c>
      <c r="O314" s="336"/>
      <c r="P314" s="337" t="s">
        <v>217</v>
      </c>
      <c r="Q314" s="331"/>
      <c r="R314" s="332"/>
      <c r="S314" s="338"/>
      <c r="T314" s="1612"/>
      <c r="U314" s="332"/>
      <c r="V314" s="332"/>
      <c r="W314" s="339"/>
      <c r="X314" s="339"/>
      <c r="Y314" s="131"/>
      <c r="Z314" s="369"/>
      <c r="AA314" s="1577"/>
      <c r="AB314" s="370"/>
      <c r="AC314" s="183"/>
      <c r="AD314" s="1613"/>
      <c r="AE314" s="182"/>
      <c r="AF314" s="1594"/>
      <c r="AG314" s="41"/>
      <c r="AH314" s="41"/>
      <c r="AI314" s="1531"/>
      <c r="AJ314" s="62"/>
      <c r="AK314" s="1596"/>
      <c r="AL314" s="1599" t="e">
        <v>#REF!</v>
      </c>
      <c r="AM314" s="1583" t="e">
        <v>#REF!</v>
      </c>
      <c r="AN314" s="1570"/>
      <c r="AO314" s="382" t="s">
        <v>227</v>
      </c>
      <c r="AP314" s="383">
        <v>2400</v>
      </c>
      <c r="AQ314" s="384">
        <v>2600</v>
      </c>
      <c r="AR314" s="1577"/>
      <c r="AS314" s="1586"/>
      <c r="AT314" s="1577"/>
      <c r="AU314" s="1589"/>
      <c r="AV314" s="380"/>
      <c r="AW314" s="381"/>
      <c r="AX314" s="1573"/>
      <c r="AY314" s="1602"/>
      <c r="AZ314" s="1573"/>
      <c r="BA314" s="1576"/>
      <c r="BB314" s="1577"/>
      <c r="BC314" s="1580"/>
      <c r="BD314" s="1562"/>
      <c r="BE314" s="1555"/>
      <c r="BF314" s="1557"/>
      <c r="BG314" s="1557"/>
      <c r="BH314" s="1559"/>
      <c r="BI314" s="176"/>
      <c r="BJ314" s="1601"/>
      <c r="BK314" s="13"/>
      <c r="BL314" s="13"/>
      <c r="BM314" s="107"/>
      <c r="BN314" s="104">
        <v>153</v>
      </c>
      <c r="BO314" s="104">
        <v>154</v>
      </c>
      <c r="BP314" s="1551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</row>
    <row r="315" spans="1:81" s="54" customFormat="1" ht="13.5" customHeight="1">
      <c r="A315" s="1610"/>
      <c r="B315" s="1600" t="s">
        <v>247</v>
      </c>
      <c r="C315" s="1592" t="s">
        <v>214</v>
      </c>
      <c r="D315" s="173" t="s">
        <v>215</v>
      </c>
      <c r="E315" s="174"/>
      <c r="F315" s="316">
        <v>37420</v>
      </c>
      <c r="G315" s="317">
        <v>45080</v>
      </c>
      <c r="H315" s="316">
        <v>32710</v>
      </c>
      <c r="I315" s="317">
        <v>40370</v>
      </c>
      <c r="J315" s="318" t="s">
        <v>216</v>
      </c>
      <c r="K315" s="319">
        <v>350</v>
      </c>
      <c r="L315" s="320">
        <v>420</v>
      </c>
      <c r="M315" s="321" t="s">
        <v>217</v>
      </c>
      <c r="N315" s="319">
        <v>300</v>
      </c>
      <c r="O315" s="320">
        <v>370</v>
      </c>
      <c r="P315" s="321" t="s">
        <v>217</v>
      </c>
      <c r="Q315" s="318" t="s">
        <v>216</v>
      </c>
      <c r="R315" s="322">
        <v>7660</v>
      </c>
      <c r="S315" s="323">
        <v>70</v>
      </c>
      <c r="T315" s="1612"/>
      <c r="U315" s="361">
        <v>3060</v>
      </c>
      <c r="V315" s="340" t="s">
        <v>218</v>
      </c>
      <c r="W315" s="362">
        <v>30</v>
      </c>
      <c r="X315" s="345"/>
      <c r="Y315" s="131"/>
      <c r="Z315" s="366" t="s">
        <v>248</v>
      </c>
      <c r="AA315" s="1577"/>
      <c r="AB315" s="367" t="s">
        <v>248</v>
      </c>
      <c r="AC315" s="146"/>
      <c r="AD315" s="1613"/>
      <c r="AE315" s="178"/>
      <c r="AF315" s="1594"/>
      <c r="AG315" s="41"/>
      <c r="AH315" s="41"/>
      <c r="AI315" s="1531"/>
      <c r="AJ315" s="62"/>
      <c r="AK315" s="1596" t="s">
        <v>218</v>
      </c>
      <c r="AL315" s="1597">
        <v>3300</v>
      </c>
      <c r="AM315" s="1581">
        <v>3700</v>
      </c>
      <c r="AN315" s="1570" t="s">
        <v>216</v>
      </c>
      <c r="AO315" s="373" t="s">
        <v>220</v>
      </c>
      <c r="AP315" s="374">
        <v>6100</v>
      </c>
      <c r="AQ315" s="375">
        <v>6800</v>
      </c>
      <c r="AR315" s="1577" t="s">
        <v>216</v>
      </c>
      <c r="AS315" s="1584">
        <v>4180</v>
      </c>
      <c r="AT315" s="1577" t="s">
        <v>216</v>
      </c>
      <c r="AU315" s="1587">
        <v>40</v>
      </c>
      <c r="AV315" s="1570" t="s">
        <v>216</v>
      </c>
      <c r="AW315" s="1571">
        <v>4800</v>
      </c>
      <c r="AX315" s="1573"/>
      <c r="AY315" s="386"/>
      <c r="AZ315" s="1573" t="s">
        <v>221</v>
      </c>
      <c r="BA315" s="1574">
        <v>4700</v>
      </c>
      <c r="BB315" s="1577" t="s">
        <v>216</v>
      </c>
      <c r="BC315" s="1578">
        <v>40</v>
      </c>
      <c r="BD315" s="1562" t="s">
        <v>221</v>
      </c>
      <c r="BE315" s="1563" t="s">
        <v>588</v>
      </c>
      <c r="BF315" s="1565" t="s">
        <v>588</v>
      </c>
      <c r="BG315" s="1565" t="s">
        <v>588</v>
      </c>
      <c r="BH315" s="1567" t="s">
        <v>588</v>
      </c>
      <c r="BI315" s="176"/>
      <c r="BJ315" s="1569"/>
      <c r="BK315" s="13"/>
      <c r="BL315" s="13"/>
      <c r="BM315" s="107"/>
      <c r="BN315" s="104">
        <v>155</v>
      </c>
      <c r="BO315" s="104">
        <v>156</v>
      </c>
      <c r="BP315" s="1551">
        <v>10</v>
      </c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</row>
    <row r="316" spans="1:81" s="54" customFormat="1" ht="13.5" customHeight="1">
      <c r="A316" s="1610"/>
      <c r="B316" s="1591"/>
      <c r="C316" s="1593"/>
      <c r="D316" s="177" t="s">
        <v>222</v>
      </c>
      <c r="E316" s="174"/>
      <c r="F316" s="324">
        <v>45080</v>
      </c>
      <c r="G316" s="325">
        <v>107340</v>
      </c>
      <c r="H316" s="324">
        <v>40370</v>
      </c>
      <c r="I316" s="325">
        <v>102630</v>
      </c>
      <c r="J316" s="318" t="s">
        <v>216</v>
      </c>
      <c r="K316" s="326">
        <v>420</v>
      </c>
      <c r="L316" s="327">
        <v>950</v>
      </c>
      <c r="M316" s="328" t="s">
        <v>217</v>
      </c>
      <c r="N316" s="326">
        <v>370</v>
      </c>
      <c r="O316" s="327">
        <v>910</v>
      </c>
      <c r="P316" s="328" t="s">
        <v>217</v>
      </c>
      <c r="Q316" s="318" t="s">
        <v>216</v>
      </c>
      <c r="R316" s="329">
        <v>7660</v>
      </c>
      <c r="S316" s="330">
        <v>70</v>
      </c>
      <c r="T316" s="1612"/>
      <c r="U316" s="360"/>
      <c r="V316" s="357"/>
      <c r="W316" s="360"/>
      <c r="X316" s="346"/>
      <c r="Y316" s="131"/>
      <c r="Z316" s="366">
        <v>505200</v>
      </c>
      <c r="AA316" s="1577"/>
      <c r="AB316" s="367">
        <v>5050</v>
      </c>
      <c r="AC316" s="176"/>
      <c r="AD316" s="1613"/>
      <c r="AE316" s="179"/>
      <c r="AF316" s="1594"/>
      <c r="AG316" s="41"/>
      <c r="AH316" s="41"/>
      <c r="AI316" s="1531"/>
      <c r="AJ316" s="62"/>
      <c r="AK316" s="1596"/>
      <c r="AL316" s="1598" t="e">
        <v>#REF!</v>
      </c>
      <c r="AM316" s="1582" t="e">
        <v>#REF!</v>
      </c>
      <c r="AN316" s="1570"/>
      <c r="AO316" s="351" t="s">
        <v>223</v>
      </c>
      <c r="AP316" s="377">
        <v>3300</v>
      </c>
      <c r="AQ316" s="378">
        <v>3700</v>
      </c>
      <c r="AR316" s="1577"/>
      <c r="AS316" s="1585"/>
      <c r="AT316" s="1577"/>
      <c r="AU316" s="1588"/>
      <c r="AV316" s="1570"/>
      <c r="AW316" s="1572"/>
      <c r="AX316" s="1573"/>
      <c r="AY316" s="386"/>
      <c r="AZ316" s="1573"/>
      <c r="BA316" s="1575"/>
      <c r="BB316" s="1577"/>
      <c r="BC316" s="1579"/>
      <c r="BD316" s="1562"/>
      <c r="BE316" s="1564"/>
      <c r="BF316" s="1566"/>
      <c r="BG316" s="1566"/>
      <c r="BH316" s="1568"/>
      <c r="BI316" s="176"/>
      <c r="BJ316" s="1569"/>
      <c r="BK316" s="13"/>
      <c r="BL316" s="13"/>
      <c r="BM316" s="107"/>
      <c r="BN316" s="104">
        <v>155</v>
      </c>
      <c r="BO316" s="104">
        <v>156</v>
      </c>
      <c r="BP316" s="1551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</row>
    <row r="317" spans="1:81" s="54" customFormat="1" ht="13.5" customHeight="1">
      <c r="A317" s="1610"/>
      <c r="B317" s="1591"/>
      <c r="C317" s="1552" t="s">
        <v>224</v>
      </c>
      <c r="D317" s="177" t="s">
        <v>225</v>
      </c>
      <c r="E317" s="174"/>
      <c r="F317" s="324">
        <v>107340</v>
      </c>
      <c r="G317" s="325">
        <v>184030</v>
      </c>
      <c r="H317" s="324">
        <v>102630</v>
      </c>
      <c r="I317" s="325">
        <v>179320</v>
      </c>
      <c r="J317" s="318" t="s">
        <v>216</v>
      </c>
      <c r="K317" s="326">
        <v>950</v>
      </c>
      <c r="L317" s="327">
        <v>1720</v>
      </c>
      <c r="M317" s="328" t="s">
        <v>217</v>
      </c>
      <c r="N317" s="326">
        <v>910</v>
      </c>
      <c r="O317" s="327">
        <v>1680</v>
      </c>
      <c r="P317" s="328" t="s">
        <v>217</v>
      </c>
      <c r="Q317" s="331"/>
      <c r="R317" s="332"/>
      <c r="S317" s="333"/>
      <c r="T317" s="1612"/>
      <c r="U317" s="332"/>
      <c r="V317" s="332"/>
      <c r="W317" s="339"/>
      <c r="X317" s="339"/>
      <c r="Y317" s="131"/>
      <c r="Z317" s="369"/>
      <c r="AA317" s="1577"/>
      <c r="AB317" s="370"/>
      <c r="AC317" s="183"/>
      <c r="AD317" s="1613"/>
      <c r="AE317" s="182"/>
      <c r="AF317" s="1594"/>
      <c r="AG317" s="41"/>
      <c r="AH317" s="41"/>
      <c r="AI317" s="1531"/>
      <c r="AJ317" s="62"/>
      <c r="AK317" s="1596"/>
      <c r="AL317" s="1598" t="e">
        <v>#REF!</v>
      </c>
      <c r="AM317" s="1582" t="e">
        <v>#REF!</v>
      </c>
      <c r="AN317" s="1570"/>
      <c r="AO317" s="351" t="s">
        <v>226</v>
      </c>
      <c r="AP317" s="377">
        <v>2900</v>
      </c>
      <c r="AQ317" s="378">
        <v>3200</v>
      </c>
      <c r="AR317" s="1577"/>
      <c r="AS317" s="1585"/>
      <c r="AT317" s="1577"/>
      <c r="AU317" s="1588"/>
      <c r="AV317" s="380"/>
      <c r="AW317" s="381"/>
      <c r="AX317" s="1573"/>
      <c r="AY317" s="386"/>
      <c r="AZ317" s="1573"/>
      <c r="BA317" s="1575"/>
      <c r="BB317" s="1577"/>
      <c r="BC317" s="1579"/>
      <c r="BD317" s="1562"/>
      <c r="BE317" s="1554">
        <v>0.02</v>
      </c>
      <c r="BF317" s="1556">
        <v>0.03</v>
      </c>
      <c r="BG317" s="1556">
        <v>0.05</v>
      </c>
      <c r="BH317" s="1558">
        <v>0.06</v>
      </c>
      <c r="BI317" s="176"/>
      <c r="BJ317" s="1560"/>
      <c r="BK317" s="13"/>
      <c r="BL317" s="13"/>
      <c r="BM317" s="107"/>
      <c r="BN317" s="104">
        <v>155</v>
      </c>
      <c r="BO317" s="104">
        <v>156</v>
      </c>
      <c r="BP317" s="1551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</row>
    <row r="318" spans="1:81" s="54" customFormat="1" ht="13.5" customHeight="1">
      <c r="A318" s="1610"/>
      <c r="B318" s="1591"/>
      <c r="C318" s="1553"/>
      <c r="D318" s="181" t="s">
        <v>53</v>
      </c>
      <c r="E318" s="174"/>
      <c r="F318" s="334">
        <v>184030</v>
      </c>
      <c r="G318" s="335"/>
      <c r="H318" s="334">
        <v>179320</v>
      </c>
      <c r="I318" s="335"/>
      <c r="J318" s="318" t="s">
        <v>216</v>
      </c>
      <c r="K318" s="329">
        <v>1720</v>
      </c>
      <c r="L318" s="336"/>
      <c r="M318" s="337" t="s">
        <v>217</v>
      </c>
      <c r="N318" s="329">
        <v>1680</v>
      </c>
      <c r="O318" s="336"/>
      <c r="P318" s="337" t="s">
        <v>217</v>
      </c>
      <c r="Q318" s="331"/>
      <c r="R318" s="332"/>
      <c r="S318" s="338"/>
      <c r="T318" s="1612"/>
      <c r="U318" s="332"/>
      <c r="V318" s="332"/>
      <c r="W318" s="339"/>
      <c r="X318" s="339"/>
      <c r="Y318" s="131"/>
      <c r="Z318" s="366" t="s">
        <v>249</v>
      </c>
      <c r="AA318" s="1577"/>
      <c r="AB318" s="367" t="s">
        <v>249</v>
      </c>
      <c r="AC318" s="146"/>
      <c r="AD318" s="1613"/>
      <c r="AE318" s="178"/>
      <c r="AF318" s="1594"/>
      <c r="AG318" s="41"/>
      <c r="AH318" s="41"/>
      <c r="AI318" s="1531"/>
      <c r="AJ318" s="62"/>
      <c r="AK318" s="1596"/>
      <c r="AL318" s="1599" t="e">
        <v>#REF!</v>
      </c>
      <c r="AM318" s="1583" t="e">
        <v>#REF!</v>
      </c>
      <c r="AN318" s="1570"/>
      <c r="AO318" s="382" t="s">
        <v>227</v>
      </c>
      <c r="AP318" s="383">
        <v>2600</v>
      </c>
      <c r="AQ318" s="384">
        <v>2900</v>
      </c>
      <c r="AR318" s="1577"/>
      <c r="AS318" s="1586"/>
      <c r="AT318" s="1577"/>
      <c r="AU318" s="1589"/>
      <c r="AV318" s="380"/>
      <c r="AW318" s="381"/>
      <c r="AX318" s="1573"/>
      <c r="AY318" s="386"/>
      <c r="AZ318" s="1573"/>
      <c r="BA318" s="1576"/>
      <c r="BB318" s="1577"/>
      <c r="BC318" s="1580"/>
      <c r="BD318" s="1562"/>
      <c r="BE318" s="1555"/>
      <c r="BF318" s="1557"/>
      <c r="BG318" s="1557"/>
      <c r="BH318" s="1559"/>
      <c r="BI318" s="176"/>
      <c r="BJ318" s="1560"/>
      <c r="BK318" s="13"/>
      <c r="BL318" s="13"/>
      <c r="BM318" s="107"/>
      <c r="BN318" s="104">
        <v>155</v>
      </c>
      <c r="BO318" s="104">
        <v>156</v>
      </c>
      <c r="BP318" s="1551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</row>
    <row r="319" spans="1:81" s="54" customFormat="1" ht="13.5" customHeight="1">
      <c r="A319" s="1610"/>
      <c r="B319" s="1600" t="s">
        <v>250</v>
      </c>
      <c r="C319" s="1592" t="s">
        <v>214</v>
      </c>
      <c r="D319" s="173" t="s">
        <v>215</v>
      </c>
      <c r="E319" s="174"/>
      <c r="F319" s="316">
        <v>35790</v>
      </c>
      <c r="G319" s="317">
        <v>43450</v>
      </c>
      <c r="H319" s="316">
        <v>31480</v>
      </c>
      <c r="I319" s="317">
        <v>39140</v>
      </c>
      <c r="J319" s="318" t="s">
        <v>216</v>
      </c>
      <c r="K319" s="319">
        <v>330</v>
      </c>
      <c r="L319" s="320">
        <v>400</v>
      </c>
      <c r="M319" s="321" t="s">
        <v>217</v>
      </c>
      <c r="N319" s="319">
        <v>290</v>
      </c>
      <c r="O319" s="320">
        <v>360</v>
      </c>
      <c r="P319" s="321" t="s">
        <v>217</v>
      </c>
      <c r="Q319" s="318" t="s">
        <v>216</v>
      </c>
      <c r="R319" s="322">
        <v>7660</v>
      </c>
      <c r="S319" s="323">
        <v>70</v>
      </c>
      <c r="T319" s="1612"/>
      <c r="U319" s="361">
        <v>3060</v>
      </c>
      <c r="V319" s="340" t="s">
        <v>218</v>
      </c>
      <c r="W319" s="362">
        <v>30</v>
      </c>
      <c r="X319" s="345"/>
      <c r="Y319" s="131"/>
      <c r="Z319" s="366">
        <v>542600</v>
      </c>
      <c r="AA319" s="1577"/>
      <c r="AB319" s="367">
        <v>5420</v>
      </c>
      <c r="AC319" s="176"/>
      <c r="AD319" s="1613"/>
      <c r="AE319" s="179"/>
      <c r="AF319" s="1594"/>
      <c r="AG319" s="41"/>
      <c r="AH319" s="41"/>
      <c r="AI319" s="1531"/>
      <c r="AJ319" s="62"/>
      <c r="AK319" s="1596" t="s">
        <v>218</v>
      </c>
      <c r="AL319" s="1597">
        <v>3000</v>
      </c>
      <c r="AM319" s="1581">
        <v>3400</v>
      </c>
      <c r="AN319" s="1570" t="s">
        <v>216</v>
      </c>
      <c r="AO319" s="373" t="s">
        <v>220</v>
      </c>
      <c r="AP319" s="374">
        <v>5500</v>
      </c>
      <c r="AQ319" s="375">
        <v>6200</v>
      </c>
      <c r="AR319" s="1577" t="s">
        <v>216</v>
      </c>
      <c r="AS319" s="1584">
        <v>3830</v>
      </c>
      <c r="AT319" s="1577" t="s">
        <v>216</v>
      </c>
      <c r="AU319" s="1587">
        <v>30</v>
      </c>
      <c r="AV319" s="1570" t="s">
        <v>216</v>
      </c>
      <c r="AW319" s="1571">
        <v>4800</v>
      </c>
      <c r="AX319" s="1573"/>
      <c r="AY319" s="386"/>
      <c r="AZ319" s="1573" t="s">
        <v>221</v>
      </c>
      <c r="BA319" s="1574">
        <v>4310</v>
      </c>
      <c r="BB319" s="1577" t="s">
        <v>216</v>
      </c>
      <c r="BC319" s="1578">
        <v>40</v>
      </c>
      <c r="BD319" s="1562" t="s">
        <v>221</v>
      </c>
      <c r="BE319" s="1563" t="s">
        <v>588</v>
      </c>
      <c r="BF319" s="1565" t="s">
        <v>588</v>
      </c>
      <c r="BG319" s="1565" t="s">
        <v>588</v>
      </c>
      <c r="BH319" s="1567" t="s">
        <v>588</v>
      </c>
      <c r="BI319" s="176"/>
      <c r="BJ319" s="1569"/>
      <c r="BK319" s="13"/>
      <c r="BL319" s="13"/>
      <c r="BM319" s="107"/>
      <c r="BN319" s="104">
        <v>157</v>
      </c>
      <c r="BO319" s="104">
        <v>158</v>
      </c>
      <c r="BP319" s="1551">
        <v>11</v>
      </c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</row>
    <row r="320" spans="1:81" s="54" customFormat="1" ht="13.5" customHeight="1">
      <c r="A320" s="1610"/>
      <c r="B320" s="1591"/>
      <c r="C320" s="1593"/>
      <c r="D320" s="177" t="s">
        <v>222</v>
      </c>
      <c r="E320" s="174"/>
      <c r="F320" s="324">
        <v>43450</v>
      </c>
      <c r="G320" s="325">
        <v>105710</v>
      </c>
      <c r="H320" s="324">
        <v>39140</v>
      </c>
      <c r="I320" s="325">
        <v>101400</v>
      </c>
      <c r="J320" s="318" t="s">
        <v>216</v>
      </c>
      <c r="K320" s="326">
        <v>400</v>
      </c>
      <c r="L320" s="327">
        <v>940</v>
      </c>
      <c r="M320" s="328" t="s">
        <v>217</v>
      </c>
      <c r="N320" s="326">
        <v>360</v>
      </c>
      <c r="O320" s="327">
        <v>890</v>
      </c>
      <c r="P320" s="328" t="s">
        <v>217</v>
      </c>
      <c r="Q320" s="318" t="s">
        <v>216</v>
      </c>
      <c r="R320" s="329">
        <v>7660</v>
      </c>
      <c r="S320" s="330">
        <v>70</v>
      </c>
      <c r="T320" s="1612"/>
      <c r="U320" s="360"/>
      <c r="V320" s="357"/>
      <c r="W320" s="360"/>
      <c r="X320" s="346"/>
      <c r="Y320" s="131"/>
      <c r="Z320" s="369"/>
      <c r="AA320" s="1577"/>
      <c r="AB320" s="370"/>
      <c r="AC320" s="183"/>
      <c r="AD320" s="1613"/>
      <c r="AE320" s="182"/>
      <c r="AF320" s="1594"/>
      <c r="AG320" s="41"/>
      <c r="AH320" s="41"/>
      <c r="AI320" s="1531"/>
      <c r="AJ320" s="62"/>
      <c r="AK320" s="1596"/>
      <c r="AL320" s="1598" t="e">
        <v>#REF!</v>
      </c>
      <c r="AM320" s="1582" t="e">
        <v>#REF!</v>
      </c>
      <c r="AN320" s="1570"/>
      <c r="AO320" s="351" t="s">
        <v>223</v>
      </c>
      <c r="AP320" s="377">
        <v>3000</v>
      </c>
      <c r="AQ320" s="378">
        <v>3400</v>
      </c>
      <c r="AR320" s="1577"/>
      <c r="AS320" s="1585"/>
      <c r="AT320" s="1577"/>
      <c r="AU320" s="1588"/>
      <c r="AV320" s="1570"/>
      <c r="AW320" s="1572"/>
      <c r="AX320" s="1573"/>
      <c r="AY320" s="386"/>
      <c r="AZ320" s="1573"/>
      <c r="BA320" s="1575"/>
      <c r="BB320" s="1577"/>
      <c r="BC320" s="1579"/>
      <c r="BD320" s="1562"/>
      <c r="BE320" s="1564"/>
      <c r="BF320" s="1566"/>
      <c r="BG320" s="1566"/>
      <c r="BH320" s="1568"/>
      <c r="BI320" s="176"/>
      <c r="BJ320" s="1569"/>
      <c r="BK320" s="13"/>
      <c r="BL320" s="13"/>
      <c r="BM320" s="107"/>
      <c r="BN320" s="104">
        <v>157</v>
      </c>
      <c r="BO320" s="104">
        <v>158</v>
      </c>
      <c r="BP320" s="1551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</row>
    <row r="321" spans="1:81" s="54" customFormat="1" ht="13.5" customHeight="1">
      <c r="A321" s="1610"/>
      <c r="B321" s="1591"/>
      <c r="C321" s="1552" t="s">
        <v>224</v>
      </c>
      <c r="D321" s="177" t="s">
        <v>225</v>
      </c>
      <c r="E321" s="174"/>
      <c r="F321" s="324">
        <v>105710</v>
      </c>
      <c r="G321" s="325">
        <v>182400</v>
      </c>
      <c r="H321" s="324">
        <v>101400</v>
      </c>
      <c r="I321" s="325">
        <v>178090</v>
      </c>
      <c r="J321" s="318" t="s">
        <v>216</v>
      </c>
      <c r="K321" s="326">
        <v>940</v>
      </c>
      <c r="L321" s="327">
        <v>1710</v>
      </c>
      <c r="M321" s="328" t="s">
        <v>217</v>
      </c>
      <c r="N321" s="326">
        <v>890</v>
      </c>
      <c r="O321" s="327">
        <v>1660</v>
      </c>
      <c r="P321" s="328" t="s">
        <v>217</v>
      </c>
      <c r="Q321" s="331"/>
      <c r="R321" s="332"/>
      <c r="S321" s="333"/>
      <c r="T321" s="1612"/>
      <c r="U321" s="332"/>
      <c r="V321" s="332"/>
      <c r="W321" s="339"/>
      <c r="X321" s="339"/>
      <c r="Y321" s="131"/>
      <c r="Z321" s="366" t="s">
        <v>251</v>
      </c>
      <c r="AA321" s="1577"/>
      <c r="AB321" s="367" t="s">
        <v>251</v>
      </c>
      <c r="AC321" s="146"/>
      <c r="AD321" s="1613"/>
      <c r="AE321" s="178"/>
      <c r="AF321" s="1594"/>
      <c r="AG321" s="41"/>
      <c r="AH321" s="41"/>
      <c r="AI321" s="1531"/>
      <c r="AJ321" s="62"/>
      <c r="AK321" s="1596"/>
      <c r="AL321" s="1598" t="e">
        <v>#REF!</v>
      </c>
      <c r="AM321" s="1582" t="e">
        <v>#REF!</v>
      </c>
      <c r="AN321" s="1570"/>
      <c r="AO321" s="351" t="s">
        <v>226</v>
      </c>
      <c r="AP321" s="377">
        <v>2600</v>
      </c>
      <c r="AQ321" s="378">
        <v>2900</v>
      </c>
      <c r="AR321" s="1577"/>
      <c r="AS321" s="1585"/>
      <c r="AT321" s="1577"/>
      <c r="AU321" s="1588"/>
      <c r="AV321" s="380"/>
      <c r="AW321" s="381"/>
      <c r="AX321" s="1573"/>
      <c r="AY321" s="386"/>
      <c r="AZ321" s="1573"/>
      <c r="BA321" s="1575"/>
      <c r="BB321" s="1577"/>
      <c r="BC321" s="1579"/>
      <c r="BD321" s="1562"/>
      <c r="BE321" s="1554">
        <v>0.02</v>
      </c>
      <c r="BF321" s="1556">
        <v>0.03</v>
      </c>
      <c r="BG321" s="1556">
        <v>0.05</v>
      </c>
      <c r="BH321" s="1558">
        <v>0.06</v>
      </c>
      <c r="BI321" s="176"/>
      <c r="BJ321" s="1560"/>
      <c r="BK321" s="13"/>
      <c r="BL321" s="13"/>
      <c r="BM321" s="107"/>
      <c r="BN321" s="104">
        <v>157</v>
      </c>
      <c r="BO321" s="104">
        <v>158</v>
      </c>
      <c r="BP321" s="1551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</row>
    <row r="322" spans="1:81" s="54" customFormat="1" ht="13.5" customHeight="1">
      <c r="A322" s="1610"/>
      <c r="B322" s="1591"/>
      <c r="C322" s="1553"/>
      <c r="D322" s="181" t="s">
        <v>53</v>
      </c>
      <c r="E322" s="174"/>
      <c r="F322" s="334">
        <v>182400</v>
      </c>
      <c r="G322" s="335"/>
      <c r="H322" s="334">
        <v>178090</v>
      </c>
      <c r="I322" s="335"/>
      <c r="J322" s="318" t="s">
        <v>216</v>
      </c>
      <c r="K322" s="329">
        <v>1710</v>
      </c>
      <c r="L322" s="336"/>
      <c r="M322" s="337" t="s">
        <v>217</v>
      </c>
      <c r="N322" s="329">
        <v>1660</v>
      </c>
      <c r="O322" s="336"/>
      <c r="P322" s="337" t="s">
        <v>217</v>
      </c>
      <c r="Q322" s="331"/>
      <c r="R322" s="332"/>
      <c r="S322" s="338"/>
      <c r="T322" s="1612"/>
      <c r="U322" s="332"/>
      <c r="V322" s="332"/>
      <c r="W322" s="339"/>
      <c r="X322" s="339"/>
      <c r="Y322" s="131"/>
      <c r="Z322" s="366">
        <v>579900</v>
      </c>
      <c r="AA322" s="1577"/>
      <c r="AB322" s="367">
        <v>5790</v>
      </c>
      <c r="AC322" s="176"/>
      <c r="AD322" s="1613"/>
      <c r="AE322" s="179"/>
      <c r="AF322" s="1594"/>
      <c r="AG322" s="41"/>
      <c r="AH322" s="41"/>
      <c r="AI322" s="1531"/>
      <c r="AJ322" s="62"/>
      <c r="AK322" s="1596"/>
      <c r="AL322" s="1599" t="e">
        <v>#REF!</v>
      </c>
      <c r="AM322" s="1583" t="e">
        <v>#REF!</v>
      </c>
      <c r="AN322" s="1570"/>
      <c r="AO322" s="382" t="s">
        <v>227</v>
      </c>
      <c r="AP322" s="383">
        <v>2400</v>
      </c>
      <c r="AQ322" s="384">
        <v>2600</v>
      </c>
      <c r="AR322" s="1577"/>
      <c r="AS322" s="1586"/>
      <c r="AT322" s="1577"/>
      <c r="AU322" s="1589"/>
      <c r="AV322" s="380"/>
      <c r="AW322" s="381"/>
      <c r="AX322" s="1573"/>
      <c r="AY322" s="386"/>
      <c r="AZ322" s="1573"/>
      <c r="BA322" s="1576"/>
      <c r="BB322" s="1577"/>
      <c r="BC322" s="1580"/>
      <c r="BD322" s="1562"/>
      <c r="BE322" s="1555"/>
      <c r="BF322" s="1557"/>
      <c r="BG322" s="1557"/>
      <c r="BH322" s="1559"/>
      <c r="BI322" s="176"/>
      <c r="BJ322" s="1560"/>
      <c r="BK322" s="13"/>
      <c r="BL322" s="13"/>
      <c r="BM322" s="107"/>
      <c r="BN322" s="104">
        <v>157</v>
      </c>
      <c r="BO322" s="104">
        <v>158</v>
      </c>
      <c r="BP322" s="1551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</row>
    <row r="323" spans="1:81" s="54" customFormat="1" ht="13.5" customHeight="1">
      <c r="A323" s="1610"/>
      <c r="B323" s="1600" t="s">
        <v>252</v>
      </c>
      <c r="C323" s="1592" t="s">
        <v>214</v>
      </c>
      <c r="D323" s="173" t="s">
        <v>215</v>
      </c>
      <c r="E323" s="174"/>
      <c r="F323" s="316">
        <v>34420</v>
      </c>
      <c r="G323" s="317">
        <v>42080</v>
      </c>
      <c r="H323" s="316">
        <v>30440</v>
      </c>
      <c r="I323" s="317">
        <v>38100</v>
      </c>
      <c r="J323" s="318" t="s">
        <v>216</v>
      </c>
      <c r="K323" s="319">
        <v>320</v>
      </c>
      <c r="L323" s="320">
        <v>390</v>
      </c>
      <c r="M323" s="321" t="s">
        <v>217</v>
      </c>
      <c r="N323" s="319">
        <v>280</v>
      </c>
      <c r="O323" s="320">
        <v>350</v>
      </c>
      <c r="P323" s="321" t="s">
        <v>217</v>
      </c>
      <c r="Q323" s="318" t="s">
        <v>216</v>
      </c>
      <c r="R323" s="322">
        <v>7660</v>
      </c>
      <c r="S323" s="323">
        <v>70</v>
      </c>
      <c r="T323" s="1612"/>
      <c r="U323" s="361">
        <v>3060</v>
      </c>
      <c r="V323" s="340" t="s">
        <v>218</v>
      </c>
      <c r="W323" s="362">
        <v>30</v>
      </c>
      <c r="X323" s="345"/>
      <c r="Y323" s="131"/>
      <c r="Z323" s="369"/>
      <c r="AA323" s="1577"/>
      <c r="AB323" s="370"/>
      <c r="AC323" s="183"/>
      <c r="AD323" s="1613"/>
      <c r="AE323" s="182"/>
      <c r="AF323" s="1594"/>
      <c r="AG323" s="41"/>
      <c r="AH323" s="41"/>
      <c r="AI323" s="1531"/>
      <c r="AJ323" s="62"/>
      <c r="AK323" s="1596" t="s">
        <v>218</v>
      </c>
      <c r="AL323" s="1597">
        <v>2800</v>
      </c>
      <c r="AM323" s="1581">
        <v>3100</v>
      </c>
      <c r="AN323" s="1570" t="s">
        <v>216</v>
      </c>
      <c r="AO323" s="373" t="s">
        <v>220</v>
      </c>
      <c r="AP323" s="374">
        <v>5100</v>
      </c>
      <c r="AQ323" s="375">
        <v>5700</v>
      </c>
      <c r="AR323" s="1577" t="s">
        <v>216</v>
      </c>
      <c r="AS323" s="1584">
        <v>3530</v>
      </c>
      <c r="AT323" s="1577" t="s">
        <v>216</v>
      </c>
      <c r="AU323" s="1587">
        <v>30</v>
      </c>
      <c r="AV323" s="1570" t="s">
        <v>216</v>
      </c>
      <c r="AW323" s="1571">
        <v>4800</v>
      </c>
      <c r="AX323" s="1573"/>
      <c r="AY323" s="386"/>
      <c r="AZ323" s="1573" t="s">
        <v>221</v>
      </c>
      <c r="BA323" s="1574">
        <v>3970</v>
      </c>
      <c r="BB323" s="1577" t="s">
        <v>216</v>
      </c>
      <c r="BC323" s="1578">
        <v>30</v>
      </c>
      <c r="BD323" s="1562" t="s">
        <v>221</v>
      </c>
      <c r="BE323" s="1563" t="s">
        <v>588</v>
      </c>
      <c r="BF323" s="1565" t="s">
        <v>588</v>
      </c>
      <c r="BG323" s="1565" t="s">
        <v>588</v>
      </c>
      <c r="BH323" s="1567" t="s">
        <v>588</v>
      </c>
      <c r="BI323" s="176"/>
      <c r="BJ323" s="1569"/>
      <c r="BK323" s="13"/>
      <c r="BL323" s="13"/>
      <c r="BM323" s="107"/>
      <c r="BN323" s="104">
        <v>159</v>
      </c>
      <c r="BO323" s="104">
        <v>160</v>
      </c>
      <c r="BP323" s="1551">
        <v>12</v>
      </c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</row>
    <row r="324" spans="1:81" s="54" customFormat="1" ht="13.5" customHeight="1">
      <c r="A324" s="1610"/>
      <c r="B324" s="1591"/>
      <c r="C324" s="1593"/>
      <c r="D324" s="177" t="s">
        <v>222</v>
      </c>
      <c r="E324" s="174"/>
      <c r="F324" s="324">
        <v>42080</v>
      </c>
      <c r="G324" s="325">
        <v>104340</v>
      </c>
      <c r="H324" s="324">
        <v>38100</v>
      </c>
      <c r="I324" s="325">
        <v>100360</v>
      </c>
      <c r="J324" s="318" t="s">
        <v>216</v>
      </c>
      <c r="K324" s="326">
        <v>390</v>
      </c>
      <c r="L324" s="327">
        <v>920</v>
      </c>
      <c r="M324" s="328" t="s">
        <v>217</v>
      </c>
      <c r="N324" s="326">
        <v>350</v>
      </c>
      <c r="O324" s="327">
        <v>880</v>
      </c>
      <c r="P324" s="328" t="s">
        <v>217</v>
      </c>
      <c r="Q324" s="318" t="s">
        <v>216</v>
      </c>
      <c r="R324" s="329">
        <v>7660</v>
      </c>
      <c r="S324" s="330">
        <v>70</v>
      </c>
      <c r="T324" s="1612"/>
      <c r="U324" s="360"/>
      <c r="V324" s="357"/>
      <c r="W324" s="360"/>
      <c r="X324" s="346"/>
      <c r="Y324" s="131"/>
      <c r="Z324" s="366" t="s">
        <v>253</v>
      </c>
      <c r="AA324" s="1577"/>
      <c r="AB324" s="367" t="s">
        <v>253</v>
      </c>
      <c r="AC324" s="146"/>
      <c r="AD324" s="1613"/>
      <c r="AE324" s="178"/>
      <c r="AF324" s="1594"/>
      <c r="AG324" s="41"/>
      <c r="AH324" s="41"/>
      <c r="AI324" s="1531"/>
      <c r="AJ324" s="62"/>
      <c r="AK324" s="1596"/>
      <c r="AL324" s="1598" t="e">
        <v>#REF!</v>
      </c>
      <c r="AM324" s="1582" t="e">
        <v>#REF!</v>
      </c>
      <c r="AN324" s="1570"/>
      <c r="AO324" s="351" t="s">
        <v>223</v>
      </c>
      <c r="AP324" s="377">
        <v>2800</v>
      </c>
      <c r="AQ324" s="378">
        <v>3100</v>
      </c>
      <c r="AR324" s="1577"/>
      <c r="AS324" s="1585"/>
      <c r="AT324" s="1577"/>
      <c r="AU324" s="1588"/>
      <c r="AV324" s="1570"/>
      <c r="AW324" s="1572"/>
      <c r="AX324" s="1573"/>
      <c r="AY324" s="386"/>
      <c r="AZ324" s="1573"/>
      <c r="BA324" s="1575"/>
      <c r="BB324" s="1577"/>
      <c r="BC324" s="1579"/>
      <c r="BD324" s="1562"/>
      <c r="BE324" s="1564"/>
      <c r="BF324" s="1566"/>
      <c r="BG324" s="1566"/>
      <c r="BH324" s="1568"/>
      <c r="BI324" s="176"/>
      <c r="BJ324" s="1569"/>
      <c r="BK324" s="13"/>
      <c r="BL324" s="13"/>
      <c r="BM324" s="107"/>
      <c r="BN324" s="104">
        <v>159</v>
      </c>
      <c r="BO324" s="104">
        <v>160</v>
      </c>
      <c r="BP324" s="1551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</row>
    <row r="325" spans="1:81" s="54" customFormat="1" ht="13.5" customHeight="1">
      <c r="A325" s="1610"/>
      <c r="B325" s="1591"/>
      <c r="C325" s="1552" t="s">
        <v>224</v>
      </c>
      <c r="D325" s="177" t="s">
        <v>225</v>
      </c>
      <c r="E325" s="174"/>
      <c r="F325" s="324">
        <v>104340</v>
      </c>
      <c r="G325" s="325">
        <v>181030</v>
      </c>
      <c r="H325" s="324">
        <v>100360</v>
      </c>
      <c r="I325" s="325">
        <v>177050</v>
      </c>
      <c r="J325" s="318" t="s">
        <v>216</v>
      </c>
      <c r="K325" s="326">
        <v>920</v>
      </c>
      <c r="L325" s="327">
        <v>1690</v>
      </c>
      <c r="M325" s="328" t="s">
        <v>217</v>
      </c>
      <c r="N325" s="326">
        <v>880</v>
      </c>
      <c r="O325" s="327">
        <v>1650</v>
      </c>
      <c r="P325" s="328" t="s">
        <v>217</v>
      </c>
      <c r="Q325" s="331"/>
      <c r="R325" s="332"/>
      <c r="S325" s="333"/>
      <c r="T325" s="1612"/>
      <c r="U325" s="332"/>
      <c r="V325" s="332"/>
      <c r="W325" s="339"/>
      <c r="X325" s="339"/>
      <c r="Y325" s="131"/>
      <c r="Z325" s="366">
        <v>617200</v>
      </c>
      <c r="AA325" s="1577"/>
      <c r="AB325" s="367">
        <v>6170</v>
      </c>
      <c r="AC325" s="176"/>
      <c r="AD325" s="1613"/>
      <c r="AE325" s="179"/>
      <c r="AF325" s="1594"/>
      <c r="AG325" s="41"/>
      <c r="AH325" s="41"/>
      <c r="AI325" s="1531"/>
      <c r="AJ325" s="62"/>
      <c r="AK325" s="1596"/>
      <c r="AL325" s="1598" t="e">
        <v>#REF!</v>
      </c>
      <c r="AM325" s="1582" t="e">
        <v>#REF!</v>
      </c>
      <c r="AN325" s="1570"/>
      <c r="AO325" s="351" t="s">
        <v>226</v>
      </c>
      <c r="AP325" s="377">
        <v>2400</v>
      </c>
      <c r="AQ325" s="378">
        <v>2700</v>
      </c>
      <c r="AR325" s="1577"/>
      <c r="AS325" s="1585"/>
      <c r="AT325" s="1577"/>
      <c r="AU325" s="1588"/>
      <c r="AV325" s="380"/>
      <c r="AW325" s="381"/>
      <c r="AX325" s="1573"/>
      <c r="AY325" s="386"/>
      <c r="AZ325" s="1573"/>
      <c r="BA325" s="1575"/>
      <c r="BB325" s="1577"/>
      <c r="BC325" s="1579"/>
      <c r="BD325" s="1562"/>
      <c r="BE325" s="1554">
        <v>0.02</v>
      </c>
      <c r="BF325" s="1556">
        <v>0.03</v>
      </c>
      <c r="BG325" s="1556">
        <v>0.05</v>
      </c>
      <c r="BH325" s="1558">
        <v>0.06</v>
      </c>
      <c r="BI325" s="176"/>
      <c r="BJ325" s="1560"/>
      <c r="BK325" s="13"/>
      <c r="BL325" s="13"/>
      <c r="BM325" s="107"/>
      <c r="BN325" s="104">
        <v>159</v>
      </c>
      <c r="BO325" s="104">
        <v>160</v>
      </c>
      <c r="BP325" s="1551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</row>
    <row r="326" spans="1:81" s="54" customFormat="1" ht="13.5" customHeight="1">
      <c r="A326" s="1610"/>
      <c r="B326" s="1591"/>
      <c r="C326" s="1553"/>
      <c r="D326" s="181" t="s">
        <v>53</v>
      </c>
      <c r="E326" s="174"/>
      <c r="F326" s="334">
        <v>181030</v>
      </c>
      <c r="G326" s="335"/>
      <c r="H326" s="334">
        <v>177050</v>
      </c>
      <c r="I326" s="335"/>
      <c r="J326" s="318" t="s">
        <v>216</v>
      </c>
      <c r="K326" s="329">
        <v>1690</v>
      </c>
      <c r="L326" s="336"/>
      <c r="M326" s="337" t="s">
        <v>217</v>
      </c>
      <c r="N326" s="329">
        <v>1650</v>
      </c>
      <c r="O326" s="336"/>
      <c r="P326" s="337" t="s">
        <v>217</v>
      </c>
      <c r="Q326" s="331"/>
      <c r="R326" s="332"/>
      <c r="S326" s="338"/>
      <c r="T326" s="1612"/>
      <c r="U326" s="332"/>
      <c r="V326" s="332"/>
      <c r="W326" s="339"/>
      <c r="X326" s="339"/>
      <c r="Y326" s="131"/>
      <c r="Z326" s="369"/>
      <c r="AA326" s="1577"/>
      <c r="AB326" s="370"/>
      <c r="AC326" s="183"/>
      <c r="AD326" s="1613"/>
      <c r="AE326" s="182"/>
      <c r="AF326" s="1594"/>
      <c r="AG326" s="41"/>
      <c r="AH326" s="41"/>
      <c r="AI326" s="1531"/>
      <c r="AJ326" s="62"/>
      <c r="AK326" s="1596"/>
      <c r="AL326" s="1599" t="e">
        <v>#REF!</v>
      </c>
      <c r="AM326" s="1583" t="e">
        <v>#REF!</v>
      </c>
      <c r="AN326" s="1570"/>
      <c r="AO326" s="382" t="s">
        <v>227</v>
      </c>
      <c r="AP326" s="383">
        <v>2200</v>
      </c>
      <c r="AQ326" s="384">
        <v>2400</v>
      </c>
      <c r="AR326" s="1577"/>
      <c r="AS326" s="1586"/>
      <c r="AT326" s="1577"/>
      <c r="AU326" s="1589"/>
      <c r="AV326" s="380"/>
      <c r="AW326" s="381"/>
      <c r="AX326" s="1573"/>
      <c r="AY326" s="386"/>
      <c r="AZ326" s="1573"/>
      <c r="BA326" s="1576"/>
      <c r="BB326" s="1577"/>
      <c r="BC326" s="1580"/>
      <c r="BD326" s="1562"/>
      <c r="BE326" s="1555"/>
      <c r="BF326" s="1557"/>
      <c r="BG326" s="1557"/>
      <c r="BH326" s="1559"/>
      <c r="BI326" s="176"/>
      <c r="BJ326" s="1560"/>
      <c r="BK326" s="13"/>
      <c r="BL326" s="13"/>
      <c r="BM326" s="107"/>
      <c r="BN326" s="104">
        <v>159</v>
      </c>
      <c r="BO326" s="104">
        <v>160</v>
      </c>
      <c r="BP326" s="1551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</row>
    <row r="327" spans="1:81" s="54" customFormat="1" ht="13.5" customHeight="1">
      <c r="A327" s="1610"/>
      <c r="B327" s="1600" t="s">
        <v>254</v>
      </c>
      <c r="C327" s="1592" t="s">
        <v>214</v>
      </c>
      <c r="D327" s="173" t="s">
        <v>215</v>
      </c>
      <c r="E327" s="174"/>
      <c r="F327" s="316">
        <v>33280</v>
      </c>
      <c r="G327" s="317">
        <v>40940</v>
      </c>
      <c r="H327" s="316">
        <v>29580</v>
      </c>
      <c r="I327" s="317">
        <v>37240</v>
      </c>
      <c r="J327" s="318" t="s">
        <v>216</v>
      </c>
      <c r="K327" s="319">
        <v>310</v>
      </c>
      <c r="L327" s="320">
        <v>380</v>
      </c>
      <c r="M327" s="321" t="s">
        <v>217</v>
      </c>
      <c r="N327" s="319">
        <v>270</v>
      </c>
      <c r="O327" s="320">
        <v>340</v>
      </c>
      <c r="P327" s="321" t="s">
        <v>217</v>
      </c>
      <c r="Q327" s="318" t="s">
        <v>216</v>
      </c>
      <c r="R327" s="322">
        <v>7660</v>
      </c>
      <c r="S327" s="323">
        <v>70</v>
      </c>
      <c r="T327" s="1612"/>
      <c r="U327" s="361">
        <v>3060</v>
      </c>
      <c r="V327" s="340" t="s">
        <v>218</v>
      </c>
      <c r="W327" s="362">
        <v>30</v>
      </c>
      <c r="X327" s="345"/>
      <c r="Y327" s="131"/>
      <c r="Z327" s="366" t="s">
        <v>255</v>
      </c>
      <c r="AA327" s="1577"/>
      <c r="AB327" s="367" t="s">
        <v>255</v>
      </c>
      <c r="AC327" s="146"/>
      <c r="AD327" s="1613"/>
      <c r="AE327" s="178"/>
      <c r="AF327" s="1594"/>
      <c r="AG327" s="41"/>
      <c r="AH327" s="41"/>
      <c r="AI327" s="1531"/>
      <c r="AJ327" s="62"/>
      <c r="AK327" s="1596" t="s">
        <v>218</v>
      </c>
      <c r="AL327" s="1597">
        <v>3000</v>
      </c>
      <c r="AM327" s="1581">
        <v>3300</v>
      </c>
      <c r="AN327" s="1570" t="s">
        <v>216</v>
      </c>
      <c r="AO327" s="373" t="s">
        <v>220</v>
      </c>
      <c r="AP327" s="374">
        <v>5500</v>
      </c>
      <c r="AQ327" s="375">
        <v>6200</v>
      </c>
      <c r="AR327" s="1577" t="s">
        <v>216</v>
      </c>
      <c r="AS327" s="1584">
        <v>3280</v>
      </c>
      <c r="AT327" s="1577" t="s">
        <v>216</v>
      </c>
      <c r="AU327" s="1587">
        <v>30</v>
      </c>
      <c r="AV327" s="1570" t="s">
        <v>216</v>
      </c>
      <c r="AW327" s="1571">
        <v>4800</v>
      </c>
      <c r="AX327" s="1573"/>
      <c r="AY327" s="386"/>
      <c r="AZ327" s="1573" t="s">
        <v>221</v>
      </c>
      <c r="BA327" s="1574">
        <v>3690</v>
      </c>
      <c r="BB327" s="1577" t="s">
        <v>216</v>
      </c>
      <c r="BC327" s="1578">
        <v>30</v>
      </c>
      <c r="BD327" s="1562" t="s">
        <v>221</v>
      </c>
      <c r="BE327" s="1563" t="s">
        <v>588</v>
      </c>
      <c r="BF327" s="1565" t="s">
        <v>588</v>
      </c>
      <c r="BG327" s="1565" t="s">
        <v>588</v>
      </c>
      <c r="BH327" s="1567" t="s">
        <v>588</v>
      </c>
      <c r="BI327" s="176"/>
      <c r="BJ327" s="1569"/>
      <c r="BK327" s="13"/>
      <c r="BL327" s="13"/>
      <c r="BM327" s="107"/>
      <c r="BN327" s="104">
        <v>161</v>
      </c>
      <c r="BO327" s="104">
        <v>162</v>
      </c>
      <c r="BP327" s="1551">
        <v>13</v>
      </c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</row>
    <row r="328" spans="1:81" s="54" customFormat="1" ht="13.5" customHeight="1">
      <c r="A328" s="1610"/>
      <c r="B328" s="1591"/>
      <c r="C328" s="1593"/>
      <c r="D328" s="177" t="s">
        <v>222</v>
      </c>
      <c r="E328" s="174"/>
      <c r="F328" s="324">
        <v>40940</v>
      </c>
      <c r="G328" s="325">
        <v>103200</v>
      </c>
      <c r="H328" s="324">
        <v>37240</v>
      </c>
      <c r="I328" s="325">
        <v>99500</v>
      </c>
      <c r="J328" s="318" t="s">
        <v>216</v>
      </c>
      <c r="K328" s="326">
        <v>380</v>
      </c>
      <c r="L328" s="327">
        <v>910</v>
      </c>
      <c r="M328" s="328" t="s">
        <v>217</v>
      </c>
      <c r="N328" s="326">
        <v>340</v>
      </c>
      <c r="O328" s="327">
        <v>870</v>
      </c>
      <c r="P328" s="328" t="s">
        <v>217</v>
      </c>
      <c r="Q328" s="318" t="s">
        <v>216</v>
      </c>
      <c r="R328" s="329">
        <v>7660</v>
      </c>
      <c r="S328" s="330">
        <v>70</v>
      </c>
      <c r="T328" s="1612"/>
      <c r="U328" s="360"/>
      <c r="V328" s="357"/>
      <c r="W328" s="360"/>
      <c r="X328" s="346"/>
      <c r="Y328" s="131"/>
      <c r="Z328" s="366">
        <v>654600</v>
      </c>
      <c r="AA328" s="1577"/>
      <c r="AB328" s="367">
        <v>6540</v>
      </c>
      <c r="AC328" s="176"/>
      <c r="AD328" s="1613"/>
      <c r="AE328" s="179"/>
      <c r="AF328" s="1594"/>
      <c r="AG328" s="41"/>
      <c r="AH328" s="41"/>
      <c r="AI328" s="1531"/>
      <c r="AJ328" s="62"/>
      <c r="AK328" s="1596"/>
      <c r="AL328" s="1598" t="e">
        <v>#REF!</v>
      </c>
      <c r="AM328" s="1582" t="e">
        <v>#REF!</v>
      </c>
      <c r="AN328" s="1570"/>
      <c r="AO328" s="351" t="s">
        <v>223</v>
      </c>
      <c r="AP328" s="377">
        <v>3000</v>
      </c>
      <c r="AQ328" s="378">
        <v>3400</v>
      </c>
      <c r="AR328" s="1577"/>
      <c r="AS328" s="1585"/>
      <c r="AT328" s="1577"/>
      <c r="AU328" s="1588"/>
      <c r="AV328" s="1570"/>
      <c r="AW328" s="1572"/>
      <c r="AX328" s="1573"/>
      <c r="AY328" s="386"/>
      <c r="AZ328" s="1573"/>
      <c r="BA328" s="1575"/>
      <c r="BB328" s="1577"/>
      <c r="BC328" s="1579"/>
      <c r="BD328" s="1562"/>
      <c r="BE328" s="1564"/>
      <c r="BF328" s="1566"/>
      <c r="BG328" s="1566"/>
      <c r="BH328" s="1568"/>
      <c r="BI328" s="176"/>
      <c r="BJ328" s="1569"/>
      <c r="BK328" s="13"/>
      <c r="BL328" s="13"/>
      <c r="BM328" s="107"/>
      <c r="BN328" s="104">
        <v>161</v>
      </c>
      <c r="BO328" s="104">
        <v>162</v>
      </c>
      <c r="BP328" s="1551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</row>
    <row r="329" spans="1:81" s="54" customFormat="1" ht="13.5" customHeight="1">
      <c r="A329" s="1610"/>
      <c r="B329" s="1591"/>
      <c r="C329" s="1552" t="s">
        <v>224</v>
      </c>
      <c r="D329" s="177" t="s">
        <v>225</v>
      </c>
      <c r="E329" s="174"/>
      <c r="F329" s="324">
        <v>103200</v>
      </c>
      <c r="G329" s="325">
        <v>179890</v>
      </c>
      <c r="H329" s="324">
        <v>99500</v>
      </c>
      <c r="I329" s="325">
        <v>176190</v>
      </c>
      <c r="J329" s="318" t="s">
        <v>216</v>
      </c>
      <c r="K329" s="326">
        <v>910</v>
      </c>
      <c r="L329" s="327">
        <v>1680</v>
      </c>
      <c r="M329" s="328" t="s">
        <v>217</v>
      </c>
      <c r="N329" s="326">
        <v>870</v>
      </c>
      <c r="O329" s="327">
        <v>1640</v>
      </c>
      <c r="P329" s="328" t="s">
        <v>217</v>
      </c>
      <c r="Q329" s="331"/>
      <c r="R329" s="332"/>
      <c r="S329" s="333"/>
      <c r="T329" s="1612"/>
      <c r="U329" s="332"/>
      <c r="V329" s="332"/>
      <c r="W329" s="339"/>
      <c r="X329" s="339"/>
      <c r="Y329" s="131"/>
      <c r="Z329" s="369"/>
      <c r="AA329" s="1577"/>
      <c r="AB329" s="370"/>
      <c r="AC329" s="183"/>
      <c r="AD329" s="1613"/>
      <c r="AE329" s="182"/>
      <c r="AF329" s="1594"/>
      <c r="AG329" s="41"/>
      <c r="AH329" s="41"/>
      <c r="AI329" s="1531"/>
      <c r="AJ329" s="62"/>
      <c r="AK329" s="1596"/>
      <c r="AL329" s="1598" t="e">
        <v>#REF!</v>
      </c>
      <c r="AM329" s="1582" t="e">
        <v>#REF!</v>
      </c>
      <c r="AN329" s="1570"/>
      <c r="AO329" s="351" t="s">
        <v>226</v>
      </c>
      <c r="AP329" s="377">
        <v>2600</v>
      </c>
      <c r="AQ329" s="378">
        <v>2900</v>
      </c>
      <c r="AR329" s="1577"/>
      <c r="AS329" s="1585"/>
      <c r="AT329" s="1577"/>
      <c r="AU329" s="1588"/>
      <c r="AV329" s="380"/>
      <c r="AW329" s="381"/>
      <c r="AX329" s="1573"/>
      <c r="AY329" s="386"/>
      <c r="AZ329" s="1573"/>
      <c r="BA329" s="1575"/>
      <c r="BB329" s="1577"/>
      <c r="BC329" s="1579"/>
      <c r="BD329" s="1562"/>
      <c r="BE329" s="1554">
        <v>0.02</v>
      </c>
      <c r="BF329" s="1556">
        <v>0.03</v>
      </c>
      <c r="BG329" s="1556">
        <v>0.05</v>
      </c>
      <c r="BH329" s="1558">
        <v>0.06</v>
      </c>
      <c r="BI329" s="176"/>
      <c r="BJ329" s="1560"/>
      <c r="BK329" s="13"/>
      <c r="BL329" s="13"/>
      <c r="BM329" s="107"/>
      <c r="BN329" s="104">
        <v>161</v>
      </c>
      <c r="BO329" s="104">
        <v>162</v>
      </c>
      <c r="BP329" s="1551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</row>
    <row r="330" spans="1:81" s="54" customFormat="1" ht="13.5" customHeight="1">
      <c r="A330" s="1610"/>
      <c r="B330" s="1591"/>
      <c r="C330" s="1553"/>
      <c r="D330" s="181" t="s">
        <v>53</v>
      </c>
      <c r="E330" s="174"/>
      <c r="F330" s="334">
        <v>179890</v>
      </c>
      <c r="G330" s="335"/>
      <c r="H330" s="334">
        <v>176190</v>
      </c>
      <c r="I330" s="335"/>
      <c r="J330" s="318" t="s">
        <v>216</v>
      </c>
      <c r="K330" s="329">
        <v>1680</v>
      </c>
      <c r="L330" s="336"/>
      <c r="M330" s="337" t="s">
        <v>217</v>
      </c>
      <c r="N330" s="329">
        <v>1640</v>
      </c>
      <c r="O330" s="336"/>
      <c r="P330" s="337" t="s">
        <v>217</v>
      </c>
      <c r="Q330" s="331"/>
      <c r="R330" s="332"/>
      <c r="S330" s="338"/>
      <c r="T330" s="1612"/>
      <c r="U330" s="332"/>
      <c r="V330" s="332"/>
      <c r="W330" s="339"/>
      <c r="X330" s="339"/>
      <c r="Y330" s="131"/>
      <c r="Z330" s="366" t="s">
        <v>256</v>
      </c>
      <c r="AA330" s="1577"/>
      <c r="AB330" s="367" t="s">
        <v>256</v>
      </c>
      <c r="AC330" s="146"/>
      <c r="AD330" s="1613"/>
      <c r="AE330" s="178"/>
      <c r="AF330" s="1594"/>
      <c r="AG330" s="41"/>
      <c r="AH330" s="41"/>
      <c r="AI330" s="1531"/>
      <c r="AJ330" s="62"/>
      <c r="AK330" s="1596"/>
      <c r="AL330" s="1599" t="e">
        <v>#REF!</v>
      </c>
      <c r="AM330" s="1583" t="e">
        <v>#REF!</v>
      </c>
      <c r="AN330" s="1570"/>
      <c r="AO330" s="382" t="s">
        <v>227</v>
      </c>
      <c r="AP330" s="383">
        <v>2400</v>
      </c>
      <c r="AQ330" s="384">
        <v>2600</v>
      </c>
      <c r="AR330" s="1577"/>
      <c r="AS330" s="1586"/>
      <c r="AT330" s="1577"/>
      <c r="AU330" s="1589"/>
      <c r="AV330" s="380"/>
      <c r="AW330" s="381"/>
      <c r="AX330" s="1573"/>
      <c r="AY330" s="386"/>
      <c r="AZ330" s="1573"/>
      <c r="BA330" s="1576"/>
      <c r="BB330" s="1577"/>
      <c r="BC330" s="1580"/>
      <c r="BD330" s="1562"/>
      <c r="BE330" s="1555"/>
      <c r="BF330" s="1557"/>
      <c r="BG330" s="1557"/>
      <c r="BH330" s="1559"/>
      <c r="BI330" s="176"/>
      <c r="BJ330" s="1560"/>
      <c r="BK330" s="13"/>
      <c r="BL330" s="13"/>
      <c r="BM330" s="107"/>
      <c r="BN330" s="104">
        <v>161</v>
      </c>
      <c r="BO330" s="104">
        <v>162</v>
      </c>
      <c r="BP330" s="1551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</row>
    <row r="331" spans="1:81" s="54" customFormat="1" ht="13.5" customHeight="1">
      <c r="A331" s="1610"/>
      <c r="B331" s="1590" t="s">
        <v>257</v>
      </c>
      <c r="C331" s="1592" t="s">
        <v>214</v>
      </c>
      <c r="D331" s="173" t="s">
        <v>215</v>
      </c>
      <c r="E331" s="174"/>
      <c r="F331" s="316">
        <v>32270</v>
      </c>
      <c r="G331" s="317">
        <v>39930</v>
      </c>
      <c r="H331" s="316">
        <v>28810</v>
      </c>
      <c r="I331" s="317">
        <v>36470</v>
      </c>
      <c r="J331" s="318" t="s">
        <v>216</v>
      </c>
      <c r="K331" s="319">
        <v>300</v>
      </c>
      <c r="L331" s="320">
        <v>370</v>
      </c>
      <c r="M331" s="321" t="s">
        <v>217</v>
      </c>
      <c r="N331" s="319">
        <v>260</v>
      </c>
      <c r="O331" s="320">
        <v>330</v>
      </c>
      <c r="P331" s="321" t="s">
        <v>217</v>
      </c>
      <c r="Q331" s="318" t="s">
        <v>216</v>
      </c>
      <c r="R331" s="322">
        <v>7660</v>
      </c>
      <c r="S331" s="323">
        <v>70</v>
      </c>
      <c r="T331" s="1612"/>
      <c r="U331" s="361">
        <v>3060</v>
      </c>
      <c r="V331" s="340" t="s">
        <v>218</v>
      </c>
      <c r="W331" s="362">
        <v>30</v>
      </c>
      <c r="X331" s="345"/>
      <c r="Y331" s="131"/>
      <c r="Z331" s="366">
        <v>691900</v>
      </c>
      <c r="AA331" s="1577"/>
      <c r="AB331" s="367">
        <v>6910</v>
      </c>
      <c r="AC331" s="176"/>
      <c r="AD331" s="1613"/>
      <c r="AE331" s="179"/>
      <c r="AF331" s="1594"/>
      <c r="AG331" s="41"/>
      <c r="AH331" s="41"/>
      <c r="AI331" s="1531"/>
      <c r="AJ331" s="62"/>
      <c r="AK331" s="1596" t="s">
        <v>218</v>
      </c>
      <c r="AL331" s="1597">
        <v>2800</v>
      </c>
      <c r="AM331" s="1581">
        <v>3100</v>
      </c>
      <c r="AN331" s="1570" t="s">
        <v>216</v>
      </c>
      <c r="AO331" s="373" t="s">
        <v>220</v>
      </c>
      <c r="AP331" s="374">
        <v>5400</v>
      </c>
      <c r="AQ331" s="375">
        <v>6000</v>
      </c>
      <c r="AR331" s="1577" t="s">
        <v>216</v>
      </c>
      <c r="AS331" s="1584">
        <v>3060</v>
      </c>
      <c r="AT331" s="1577" t="s">
        <v>216</v>
      </c>
      <c r="AU331" s="1587">
        <v>30</v>
      </c>
      <c r="AV331" s="1570" t="s">
        <v>216</v>
      </c>
      <c r="AW331" s="1571">
        <v>4800</v>
      </c>
      <c r="AX331" s="1573"/>
      <c r="AY331" s="386"/>
      <c r="AZ331" s="1573" t="s">
        <v>221</v>
      </c>
      <c r="BA331" s="1574">
        <v>3440</v>
      </c>
      <c r="BB331" s="1577" t="s">
        <v>216</v>
      </c>
      <c r="BC331" s="1578">
        <v>30</v>
      </c>
      <c r="BD331" s="1562" t="s">
        <v>221</v>
      </c>
      <c r="BE331" s="1563" t="s">
        <v>588</v>
      </c>
      <c r="BF331" s="1565" t="s">
        <v>588</v>
      </c>
      <c r="BG331" s="1565" t="s">
        <v>588</v>
      </c>
      <c r="BH331" s="1567" t="s">
        <v>588</v>
      </c>
      <c r="BI331" s="176"/>
      <c r="BJ331" s="1569"/>
      <c r="BK331" s="13"/>
      <c r="BL331" s="13"/>
      <c r="BM331" s="107"/>
      <c r="BN331" s="104">
        <v>163</v>
      </c>
      <c r="BO331" s="104">
        <v>164</v>
      </c>
      <c r="BP331" s="1551">
        <v>14</v>
      </c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</row>
    <row r="332" spans="1:81" s="54" customFormat="1" ht="13.5" customHeight="1">
      <c r="A332" s="1610"/>
      <c r="B332" s="1591"/>
      <c r="C332" s="1593"/>
      <c r="D332" s="177" t="s">
        <v>222</v>
      </c>
      <c r="E332" s="174"/>
      <c r="F332" s="324">
        <v>39930</v>
      </c>
      <c r="G332" s="325">
        <v>102190</v>
      </c>
      <c r="H332" s="324">
        <v>36470</v>
      </c>
      <c r="I332" s="325">
        <v>98730</v>
      </c>
      <c r="J332" s="318" t="s">
        <v>216</v>
      </c>
      <c r="K332" s="326">
        <v>370</v>
      </c>
      <c r="L332" s="327">
        <v>900</v>
      </c>
      <c r="M332" s="328" t="s">
        <v>217</v>
      </c>
      <c r="N332" s="326">
        <v>330</v>
      </c>
      <c r="O332" s="327">
        <v>870</v>
      </c>
      <c r="P332" s="328" t="s">
        <v>217</v>
      </c>
      <c r="Q332" s="318" t="s">
        <v>216</v>
      </c>
      <c r="R332" s="329">
        <v>7660</v>
      </c>
      <c r="S332" s="330">
        <v>70</v>
      </c>
      <c r="T332" s="1612"/>
      <c r="U332" s="360"/>
      <c r="V332" s="357"/>
      <c r="W332" s="360"/>
      <c r="X332" s="346"/>
      <c r="Y332" s="131"/>
      <c r="Z332" s="369"/>
      <c r="AA332" s="1577"/>
      <c r="AB332" s="370"/>
      <c r="AC332" s="183"/>
      <c r="AD332" s="1613"/>
      <c r="AE332" s="182"/>
      <c r="AF332" s="1594"/>
      <c r="AG332" s="41"/>
      <c r="AH332" s="41"/>
      <c r="AI332" s="1531"/>
      <c r="AJ332" s="62"/>
      <c r="AK332" s="1596"/>
      <c r="AL332" s="1598" t="e">
        <v>#REF!</v>
      </c>
      <c r="AM332" s="1582" t="e">
        <v>#REF!</v>
      </c>
      <c r="AN332" s="1570"/>
      <c r="AO332" s="351" t="s">
        <v>223</v>
      </c>
      <c r="AP332" s="377">
        <v>2900</v>
      </c>
      <c r="AQ332" s="378">
        <v>3300</v>
      </c>
      <c r="AR332" s="1577"/>
      <c r="AS332" s="1585"/>
      <c r="AT332" s="1577"/>
      <c r="AU332" s="1588"/>
      <c r="AV332" s="1570"/>
      <c r="AW332" s="1572"/>
      <c r="AX332" s="1573"/>
      <c r="AY332" s="386"/>
      <c r="AZ332" s="1573"/>
      <c r="BA332" s="1575"/>
      <c r="BB332" s="1577"/>
      <c r="BC332" s="1579"/>
      <c r="BD332" s="1562"/>
      <c r="BE332" s="1564"/>
      <c r="BF332" s="1566"/>
      <c r="BG332" s="1566"/>
      <c r="BH332" s="1568"/>
      <c r="BI332" s="176"/>
      <c r="BJ332" s="1569"/>
      <c r="BK332" s="13"/>
      <c r="BL332" s="13"/>
      <c r="BM332" s="107"/>
      <c r="BN332" s="104">
        <v>163</v>
      </c>
      <c r="BO332" s="104">
        <v>164</v>
      </c>
      <c r="BP332" s="1551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</row>
    <row r="333" spans="1:81" s="54" customFormat="1" ht="13.5" customHeight="1">
      <c r="A333" s="1610"/>
      <c r="B333" s="1591"/>
      <c r="C333" s="1552" t="s">
        <v>224</v>
      </c>
      <c r="D333" s="177" t="s">
        <v>225</v>
      </c>
      <c r="E333" s="174"/>
      <c r="F333" s="324">
        <v>102190</v>
      </c>
      <c r="G333" s="325">
        <v>178880</v>
      </c>
      <c r="H333" s="324">
        <v>98730</v>
      </c>
      <c r="I333" s="325">
        <v>175420</v>
      </c>
      <c r="J333" s="318" t="s">
        <v>216</v>
      </c>
      <c r="K333" s="326">
        <v>900</v>
      </c>
      <c r="L333" s="327">
        <v>1670</v>
      </c>
      <c r="M333" s="328" t="s">
        <v>217</v>
      </c>
      <c r="N333" s="326">
        <v>870</v>
      </c>
      <c r="O333" s="327">
        <v>1640</v>
      </c>
      <c r="P333" s="328" t="s">
        <v>217</v>
      </c>
      <c r="Q333" s="331"/>
      <c r="R333" s="332"/>
      <c r="S333" s="333"/>
      <c r="T333" s="1612"/>
      <c r="U333" s="332"/>
      <c r="V333" s="332"/>
      <c r="W333" s="339"/>
      <c r="X333" s="339"/>
      <c r="Y333" s="131"/>
      <c r="Z333" s="366" t="s">
        <v>258</v>
      </c>
      <c r="AA333" s="1577"/>
      <c r="AB333" s="367" t="s">
        <v>258</v>
      </c>
      <c r="AC333" s="146"/>
      <c r="AD333" s="1613"/>
      <c r="AE333" s="178"/>
      <c r="AF333" s="1594"/>
      <c r="AG333" s="41"/>
      <c r="AH333" s="41"/>
      <c r="AI333" s="1531"/>
      <c r="AJ333" s="62"/>
      <c r="AK333" s="1596"/>
      <c r="AL333" s="1598" t="e">
        <v>#REF!</v>
      </c>
      <c r="AM333" s="1582" t="e">
        <v>#REF!</v>
      </c>
      <c r="AN333" s="1570"/>
      <c r="AO333" s="351" t="s">
        <v>226</v>
      </c>
      <c r="AP333" s="377">
        <v>2500</v>
      </c>
      <c r="AQ333" s="378">
        <v>2800</v>
      </c>
      <c r="AR333" s="1577"/>
      <c r="AS333" s="1585"/>
      <c r="AT333" s="1577"/>
      <c r="AU333" s="1588"/>
      <c r="AV333" s="380"/>
      <c r="AW333" s="381"/>
      <c r="AX333" s="1573"/>
      <c r="AY333" s="386"/>
      <c r="AZ333" s="1573"/>
      <c r="BA333" s="1575"/>
      <c r="BB333" s="1577"/>
      <c r="BC333" s="1579"/>
      <c r="BD333" s="1562"/>
      <c r="BE333" s="1554">
        <v>0.02</v>
      </c>
      <c r="BF333" s="1556">
        <v>0.03</v>
      </c>
      <c r="BG333" s="1556">
        <v>0.05</v>
      </c>
      <c r="BH333" s="1558">
        <v>0.06</v>
      </c>
      <c r="BI333" s="176"/>
      <c r="BJ333" s="1560"/>
      <c r="BK333" s="13"/>
      <c r="BL333" s="13"/>
      <c r="BM333" s="107"/>
      <c r="BN333" s="104">
        <v>163</v>
      </c>
      <c r="BO333" s="104">
        <v>164</v>
      </c>
      <c r="BP333" s="1551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</row>
    <row r="334" spans="1:81" s="54" customFormat="1" ht="13.5" customHeight="1">
      <c r="A334" s="1610"/>
      <c r="B334" s="1591"/>
      <c r="C334" s="1553"/>
      <c r="D334" s="181" t="s">
        <v>53</v>
      </c>
      <c r="E334" s="174"/>
      <c r="F334" s="334">
        <v>178880</v>
      </c>
      <c r="G334" s="335"/>
      <c r="H334" s="334">
        <v>175420</v>
      </c>
      <c r="I334" s="335"/>
      <c r="J334" s="318" t="s">
        <v>216</v>
      </c>
      <c r="K334" s="329">
        <v>1670</v>
      </c>
      <c r="L334" s="336"/>
      <c r="M334" s="337" t="s">
        <v>217</v>
      </c>
      <c r="N334" s="329">
        <v>1640</v>
      </c>
      <c r="O334" s="336"/>
      <c r="P334" s="337" t="s">
        <v>217</v>
      </c>
      <c r="Q334" s="331"/>
      <c r="R334" s="332"/>
      <c r="S334" s="338"/>
      <c r="T334" s="1612"/>
      <c r="U334" s="332"/>
      <c r="V334" s="332"/>
      <c r="W334" s="339"/>
      <c r="X334" s="339"/>
      <c r="Y334" s="131"/>
      <c r="Z334" s="366">
        <v>729200</v>
      </c>
      <c r="AA334" s="1577"/>
      <c r="AB334" s="367">
        <v>7290</v>
      </c>
      <c r="AC334" s="176"/>
      <c r="AD334" s="1613"/>
      <c r="AE334" s="179"/>
      <c r="AF334" s="1594"/>
      <c r="AG334" s="41"/>
      <c r="AH334" s="41"/>
      <c r="AI334" s="1531"/>
      <c r="AJ334" s="62"/>
      <c r="AK334" s="1596"/>
      <c r="AL334" s="1599" t="e">
        <v>#REF!</v>
      </c>
      <c r="AM334" s="1583" t="e">
        <v>#REF!</v>
      </c>
      <c r="AN334" s="1570"/>
      <c r="AO334" s="382" t="s">
        <v>227</v>
      </c>
      <c r="AP334" s="383">
        <v>2300</v>
      </c>
      <c r="AQ334" s="384">
        <v>2500</v>
      </c>
      <c r="AR334" s="1577"/>
      <c r="AS334" s="1586"/>
      <c r="AT334" s="1577"/>
      <c r="AU334" s="1589"/>
      <c r="AV334" s="380"/>
      <c r="AW334" s="381"/>
      <c r="AX334" s="1573"/>
      <c r="AY334" s="386"/>
      <c r="AZ334" s="1573"/>
      <c r="BA334" s="1576"/>
      <c r="BB334" s="1577"/>
      <c r="BC334" s="1580"/>
      <c r="BD334" s="1562"/>
      <c r="BE334" s="1555"/>
      <c r="BF334" s="1557"/>
      <c r="BG334" s="1557"/>
      <c r="BH334" s="1559"/>
      <c r="BI334" s="176"/>
      <c r="BJ334" s="1560"/>
      <c r="BK334" s="13"/>
      <c r="BL334" s="13"/>
      <c r="BM334" s="107"/>
      <c r="BN334" s="104">
        <v>163</v>
      </c>
      <c r="BO334" s="104">
        <v>164</v>
      </c>
      <c r="BP334" s="1551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</row>
    <row r="335" spans="1:81" s="54" customFormat="1" ht="13.5" customHeight="1">
      <c r="A335" s="1610"/>
      <c r="B335" s="1600" t="s">
        <v>259</v>
      </c>
      <c r="C335" s="1592" t="s">
        <v>214</v>
      </c>
      <c r="D335" s="173" t="s">
        <v>215</v>
      </c>
      <c r="E335" s="174"/>
      <c r="F335" s="316">
        <v>32280</v>
      </c>
      <c r="G335" s="317">
        <v>39940</v>
      </c>
      <c r="H335" s="316">
        <v>29040</v>
      </c>
      <c r="I335" s="317">
        <v>36700</v>
      </c>
      <c r="J335" s="318" t="s">
        <v>216</v>
      </c>
      <c r="K335" s="319">
        <v>300</v>
      </c>
      <c r="L335" s="320">
        <v>370</v>
      </c>
      <c r="M335" s="321" t="s">
        <v>217</v>
      </c>
      <c r="N335" s="319">
        <v>270</v>
      </c>
      <c r="O335" s="320">
        <v>340</v>
      </c>
      <c r="P335" s="321" t="s">
        <v>217</v>
      </c>
      <c r="Q335" s="318" t="s">
        <v>216</v>
      </c>
      <c r="R335" s="322">
        <v>7660</v>
      </c>
      <c r="S335" s="323">
        <v>70</v>
      </c>
      <c r="T335" s="1612"/>
      <c r="U335" s="361">
        <v>3060</v>
      </c>
      <c r="V335" s="340" t="s">
        <v>218</v>
      </c>
      <c r="W335" s="362">
        <v>30</v>
      </c>
      <c r="X335" s="345"/>
      <c r="Y335" s="131"/>
      <c r="Z335" s="369"/>
      <c r="AA335" s="1577"/>
      <c r="AB335" s="367"/>
      <c r="AC335" s="176"/>
      <c r="AD335" s="1613"/>
      <c r="AE335" s="179"/>
      <c r="AF335" s="1594"/>
      <c r="AG335" s="41"/>
      <c r="AH335" s="41"/>
      <c r="AI335" s="1531"/>
      <c r="AJ335" s="62"/>
      <c r="AK335" s="1596" t="s">
        <v>218</v>
      </c>
      <c r="AL335" s="1597">
        <v>2600</v>
      </c>
      <c r="AM335" s="1581">
        <v>2900</v>
      </c>
      <c r="AN335" s="1570" t="s">
        <v>216</v>
      </c>
      <c r="AO335" s="373" t="s">
        <v>220</v>
      </c>
      <c r="AP335" s="374">
        <v>4800</v>
      </c>
      <c r="AQ335" s="375">
        <v>5400</v>
      </c>
      <c r="AR335" s="1577" t="s">
        <v>216</v>
      </c>
      <c r="AS335" s="1584">
        <v>2870</v>
      </c>
      <c r="AT335" s="1577" t="s">
        <v>216</v>
      </c>
      <c r="AU335" s="1587">
        <v>20</v>
      </c>
      <c r="AV335" s="1570" t="s">
        <v>216</v>
      </c>
      <c r="AW335" s="1571">
        <v>4800</v>
      </c>
      <c r="AX335" s="1573"/>
      <c r="AY335" s="386"/>
      <c r="AZ335" s="1573" t="s">
        <v>221</v>
      </c>
      <c r="BA335" s="1574">
        <v>3230</v>
      </c>
      <c r="BB335" s="1577" t="s">
        <v>216</v>
      </c>
      <c r="BC335" s="1578">
        <v>30</v>
      </c>
      <c r="BD335" s="1562" t="s">
        <v>221</v>
      </c>
      <c r="BE335" s="1563" t="s">
        <v>588</v>
      </c>
      <c r="BF335" s="1565" t="s">
        <v>588</v>
      </c>
      <c r="BG335" s="1565" t="s">
        <v>588</v>
      </c>
      <c r="BH335" s="1567" t="s">
        <v>588</v>
      </c>
      <c r="BI335" s="176"/>
      <c r="BJ335" s="1569"/>
      <c r="BK335" s="13"/>
      <c r="BL335" s="13"/>
      <c r="BM335" s="107"/>
      <c r="BN335" s="104">
        <v>165</v>
      </c>
      <c r="BO335" s="104">
        <v>166</v>
      </c>
      <c r="BP335" s="1551">
        <v>15</v>
      </c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</row>
    <row r="336" spans="1:81" s="54" customFormat="1" ht="13.5" customHeight="1">
      <c r="A336" s="1610"/>
      <c r="B336" s="1591"/>
      <c r="C336" s="1593"/>
      <c r="D336" s="177" t="s">
        <v>222</v>
      </c>
      <c r="E336" s="174"/>
      <c r="F336" s="324">
        <v>39940</v>
      </c>
      <c r="G336" s="325">
        <v>102200</v>
      </c>
      <c r="H336" s="324">
        <v>36700</v>
      </c>
      <c r="I336" s="325">
        <v>98960</v>
      </c>
      <c r="J336" s="318" t="s">
        <v>216</v>
      </c>
      <c r="K336" s="326">
        <v>370</v>
      </c>
      <c r="L336" s="327">
        <v>900</v>
      </c>
      <c r="M336" s="328" t="s">
        <v>217</v>
      </c>
      <c r="N336" s="326">
        <v>340</v>
      </c>
      <c r="O336" s="327">
        <v>870</v>
      </c>
      <c r="P336" s="328" t="s">
        <v>217</v>
      </c>
      <c r="Q336" s="318" t="s">
        <v>216</v>
      </c>
      <c r="R336" s="329">
        <v>7660</v>
      </c>
      <c r="S336" s="330">
        <v>70</v>
      </c>
      <c r="T336" s="1612"/>
      <c r="U336" s="360"/>
      <c r="V336" s="357"/>
      <c r="W336" s="360"/>
      <c r="X336" s="346"/>
      <c r="Y336" s="131"/>
      <c r="Z336" s="369"/>
      <c r="AA336" s="1577"/>
      <c r="AB336" s="367"/>
      <c r="AC336" s="176"/>
      <c r="AD336" s="1613"/>
      <c r="AE336" s="179"/>
      <c r="AF336" s="1594"/>
      <c r="AG336" s="41"/>
      <c r="AH336" s="41"/>
      <c r="AI336" s="1531"/>
      <c r="AJ336" s="62"/>
      <c r="AK336" s="1596"/>
      <c r="AL336" s="1598" t="e">
        <v>#REF!</v>
      </c>
      <c r="AM336" s="1582" t="e">
        <v>#REF!</v>
      </c>
      <c r="AN336" s="1570"/>
      <c r="AO336" s="351" t="s">
        <v>223</v>
      </c>
      <c r="AP336" s="377">
        <v>2600</v>
      </c>
      <c r="AQ336" s="378">
        <v>2900</v>
      </c>
      <c r="AR336" s="1577"/>
      <c r="AS336" s="1585"/>
      <c r="AT336" s="1577"/>
      <c r="AU336" s="1588"/>
      <c r="AV336" s="1570"/>
      <c r="AW336" s="1572"/>
      <c r="AX336" s="1573"/>
      <c r="AY336" s="386"/>
      <c r="AZ336" s="1573"/>
      <c r="BA336" s="1575"/>
      <c r="BB336" s="1577"/>
      <c r="BC336" s="1579"/>
      <c r="BD336" s="1562"/>
      <c r="BE336" s="1564"/>
      <c r="BF336" s="1566"/>
      <c r="BG336" s="1566"/>
      <c r="BH336" s="1568"/>
      <c r="BI336" s="176"/>
      <c r="BJ336" s="1569"/>
      <c r="BK336" s="13"/>
      <c r="BL336" s="13"/>
      <c r="BM336" s="107"/>
      <c r="BN336" s="104">
        <v>165</v>
      </c>
      <c r="BO336" s="104">
        <v>166</v>
      </c>
      <c r="BP336" s="1551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</row>
    <row r="337" spans="1:81" s="54" customFormat="1" ht="13.5" customHeight="1">
      <c r="A337" s="1610"/>
      <c r="B337" s="1591"/>
      <c r="C337" s="1552" t="s">
        <v>224</v>
      </c>
      <c r="D337" s="177" t="s">
        <v>225</v>
      </c>
      <c r="E337" s="174"/>
      <c r="F337" s="324">
        <v>102200</v>
      </c>
      <c r="G337" s="325">
        <v>178890</v>
      </c>
      <c r="H337" s="324">
        <v>98960</v>
      </c>
      <c r="I337" s="325">
        <v>175650</v>
      </c>
      <c r="J337" s="318" t="s">
        <v>216</v>
      </c>
      <c r="K337" s="326">
        <v>900</v>
      </c>
      <c r="L337" s="327">
        <v>1670</v>
      </c>
      <c r="M337" s="328" t="s">
        <v>217</v>
      </c>
      <c r="N337" s="326">
        <v>870</v>
      </c>
      <c r="O337" s="327">
        <v>1640</v>
      </c>
      <c r="P337" s="328" t="s">
        <v>217</v>
      </c>
      <c r="Q337" s="331"/>
      <c r="R337" s="332"/>
      <c r="S337" s="333"/>
      <c r="T337" s="1612"/>
      <c r="U337" s="332"/>
      <c r="V337" s="332"/>
      <c r="W337" s="339"/>
      <c r="X337" s="339"/>
      <c r="Y337" s="131"/>
      <c r="Z337" s="369"/>
      <c r="AA337" s="1577"/>
      <c r="AB337" s="367"/>
      <c r="AC337" s="176"/>
      <c r="AD337" s="1613"/>
      <c r="AE337" s="179"/>
      <c r="AF337" s="1594"/>
      <c r="AG337" s="41"/>
      <c r="AH337" s="41"/>
      <c r="AI337" s="1531"/>
      <c r="AJ337" s="62"/>
      <c r="AK337" s="1596"/>
      <c r="AL337" s="1598" t="e">
        <v>#REF!</v>
      </c>
      <c r="AM337" s="1582" t="e">
        <v>#REF!</v>
      </c>
      <c r="AN337" s="1570"/>
      <c r="AO337" s="351" t="s">
        <v>226</v>
      </c>
      <c r="AP337" s="377">
        <v>2300</v>
      </c>
      <c r="AQ337" s="378">
        <v>2500</v>
      </c>
      <c r="AR337" s="1577"/>
      <c r="AS337" s="1585"/>
      <c r="AT337" s="1577"/>
      <c r="AU337" s="1588"/>
      <c r="AV337" s="380"/>
      <c r="AW337" s="381"/>
      <c r="AX337" s="1573"/>
      <c r="AY337" s="386"/>
      <c r="AZ337" s="1573"/>
      <c r="BA337" s="1575"/>
      <c r="BB337" s="1577"/>
      <c r="BC337" s="1579"/>
      <c r="BD337" s="1562"/>
      <c r="BE337" s="1554">
        <v>0.02</v>
      </c>
      <c r="BF337" s="1556">
        <v>0.03</v>
      </c>
      <c r="BG337" s="1556">
        <v>0.05</v>
      </c>
      <c r="BH337" s="1558">
        <v>0.06</v>
      </c>
      <c r="BI337" s="176"/>
      <c r="BJ337" s="1560"/>
      <c r="BK337" s="13"/>
      <c r="BL337" s="13"/>
      <c r="BM337" s="107"/>
      <c r="BN337" s="104">
        <v>165</v>
      </c>
      <c r="BO337" s="104">
        <v>166</v>
      </c>
      <c r="BP337" s="1551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</row>
    <row r="338" spans="1:81" s="54" customFormat="1" ht="13.5" customHeight="1">
      <c r="A338" s="1610"/>
      <c r="B338" s="1591"/>
      <c r="C338" s="1553"/>
      <c r="D338" s="181" t="s">
        <v>53</v>
      </c>
      <c r="E338" s="174"/>
      <c r="F338" s="334">
        <v>178890</v>
      </c>
      <c r="G338" s="335"/>
      <c r="H338" s="334">
        <v>175650</v>
      </c>
      <c r="I338" s="335"/>
      <c r="J338" s="318" t="s">
        <v>216</v>
      </c>
      <c r="K338" s="329">
        <v>1670</v>
      </c>
      <c r="L338" s="336"/>
      <c r="M338" s="337" t="s">
        <v>217</v>
      </c>
      <c r="N338" s="329">
        <v>1640</v>
      </c>
      <c r="O338" s="336"/>
      <c r="P338" s="337" t="s">
        <v>217</v>
      </c>
      <c r="Q338" s="331"/>
      <c r="R338" s="332"/>
      <c r="S338" s="338"/>
      <c r="T338" s="1612"/>
      <c r="U338" s="332"/>
      <c r="V338" s="332"/>
      <c r="W338" s="339"/>
      <c r="X338" s="339"/>
      <c r="Y338" s="131"/>
      <c r="Z338" s="369"/>
      <c r="AA338" s="1577"/>
      <c r="AB338" s="367"/>
      <c r="AC338" s="176"/>
      <c r="AD338" s="1613"/>
      <c r="AE338" s="179"/>
      <c r="AF338" s="1594"/>
      <c r="AG338" s="41"/>
      <c r="AH338" s="41"/>
      <c r="AI338" s="1531"/>
      <c r="AJ338" s="62"/>
      <c r="AK338" s="1596"/>
      <c r="AL338" s="1599" t="e">
        <v>#REF!</v>
      </c>
      <c r="AM338" s="1583" t="e">
        <v>#REF!</v>
      </c>
      <c r="AN338" s="1570"/>
      <c r="AO338" s="382" t="s">
        <v>227</v>
      </c>
      <c r="AP338" s="383">
        <v>2000</v>
      </c>
      <c r="AQ338" s="384">
        <v>2300</v>
      </c>
      <c r="AR338" s="1577"/>
      <c r="AS338" s="1586"/>
      <c r="AT338" s="1577"/>
      <c r="AU338" s="1589"/>
      <c r="AV338" s="380"/>
      <c r="AW338" s="381"/>
      <c r="AX338" s="1573"/>
      <c r="AY338" s="386"/>
      <c r="AZ338" s="1573"/>
      <c r="BA338" s="1576"/>
      <c r="BB338" s="1577"/>
      <c r="BC338" s="1580"/>
      <c r="BD338" s="1562"/>
      <c r="BE338" s="1555"/>
      <c r="BF338" s="1557"/>
      <c r="BG338" s="1557"/>
      <c r="BH338" s="1559"/>
      <c r="BI338" s="176"/>
      <c r="BJ338" s="1560"/>
      <c r="BK338" s="13"/>
      <c r="BL338" s="13"/>
      <c r="BM338" s="107"/>
      <c r="BN338" s="104">
        <v>165</v>
      </c>
      <c r="BO338" s="104">
        <v>166</v>
      </c>
      <c r="BP338" s="1551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</row>
    <row r="339" spans="1:81" s="54" customFormat="1" ht="13.5" customHeight="1">
      <c r="A339" s="1610"/>
      <c r="B339" s="1600" t="s">
        <v>260</v>
      </c>
      <c r="C339" s="1592" t="s">
        <v>214</v>
      </c>
      <c r="D339" s="173" t="s">
        <v>215</v>
      </c>
      <c r="E339" s="174"/>
      <c r="F339" s="316">
        <v>31460</v>
      </c>
      <c r="G339" s="317">
        <v>39120</v>
      </c>
      <c r="H339" s="316">
        <v>28420</v>
      </c>
      <c r="I339" s="317">
        <v>36080</v>
      </c>
      <c r="J339" s="318" t="s">
        <v>216</v>
      </c>
      <c r="K339" s="319">
        <v>290</v>
      </c>
      <c r="L339" s="320">
        <v>360</v>
      </c>
      <c r="M339" s="321" t="s">
        <v>217</v>
      </c>
      <c r="N339" s="319">
        <v>260</v>
      </c>
      <c r="O339" s="320">
        <v>330</v>
      </c>
      <c r="P339" s="321" t="s">
        <v>217</v>
      </c>
      <c r="Q339" s="318" t="s">
        <v>216</v>
      </c>
      <c r="R339" s="322">
        <v>7660</v>
      </c>
      <c r="S339" s="323">
        <v>70</v>
      </c>
      <c r="T339" s="1612"/>
      <c r="U339" s="361">
        <v>3060</v>
      </c>
      <c r="V339" s="340" t="s">
        <v>218</v>
      </c>
      <c r="W339" s="362">
        <v>30</v>
      </c>
      <c r="X339" s="345"/>
      <c r="Y339" s="131"/>
      <c r="Z339" s="369"/>
      <c r="AA339" s="1577"/>
      <c r="AB339" s="367"/>
      <c r="AC339" s="176"/>
      <c r="AD339" s="1613"/>
      <c r="AE339" s="179"/>
      <c r="AF339" s="1594"/>
      <c r="AG339" s="41"/>
      <c r="AH339" s="41"/>
      <c r="AI339" s="1531"/>
      <c r="AJ339" s="62"/>
      <c r="AK339" s="1596" t="s">
        <v>218</v>
      </c>
      <c r="AL339" s="1597">
        <v>2800</v>
      </c>
      <c r="AM339" s="1581">
        <v>3100</v>
      </c>
      <c r="AN339" s="1570" t="s">
        <v>216</v>
      </c>
      <c r="AO339" s="373" t="s">
        <v>220</v>
      </c>
      <c r="AP339" s="374">
        <v>5400</v>
      </c>
      <c r="AQ339" s="375">
        <v>6000</v>
      </c>
      <c r="AR339" s="1577" t="s">
        <v>216</v>
      </c>
      <c r="AS339" s="1584">
        <v>2700</v>
      </c>
      <c r="AT339" s="1577" t="s">
        <v>216</v>
      </c>
      <c r="AU339" s="1587">
        <v>20</v>
      </c>
      <c r="AV339" s="1570" t="s">
        <v>216</v>
      </c>
      <c r="AW339" s="1571">
        <v>4800</v>
      </c>
      <c r="AX339" s="1573"/>
      <c r="AY339" s="386"/>
      <c r="AZ339" s="1573" t="s">
        <v>221</v>
      </c>
      <c r="BA339" s="1574">
        <v>3040</v>
      </c>
      <c r="BB339" s="1577" t="s">
        <v>216</v>
      </c>
      <c r="BC339" s="1578">
        <v>30</v>
      </c>
      <c r="BD339" s="1562" t="s">
        <v>221</v>
      </c>
      <c r="BE339" s="1563" t="s">
        <v>588</v>
      </c>
      <c r="BF339" s="1565" t="s">
        <v>588</v>
      </c>
      <c r="BG339" s="1565" t="s">
        <v>588</v>
      </c>
      <c r="BH339" s="1567" t="s">
        <v>588</v>
      </c>
      <c r="BI339" s="176"/>
      <c r="BJ339" s="1569"/>
      <c r="BK339" s="13"/>
      <c r="BL339" s="13"/>
      <c r="BM339" s="107"/>
      <c r="BN339" s="104">
        <v>167</v>
      </c>
      <c r="BO339" s="104">
        <v>168</v>
      </c>
      <c r="BP339" s="1551">
        <v>16</v>
      </c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</row>
    <row r="340" spans="1:81" s="54" customFormat="1" ht="13.5" customHeight="1">
      <c r="A340" s="1610"/>
      <c r="B340" s="1591"/>
      <c r="C340" s="1593"/>
      <c r="D340" s="177" t="s">
        <v>222</v>
      </c>
      <c r="E340" s="174"/>
      <c r="F340" s="324">
        <v>39120</v>
      </c>
      <c r="G340" s="325">
        <v>101380</v>
      </c>
      <c r="H340" s="324">
        <v>36080</v>
      </c>
      <c r="I340" s="325">
        <v>98340</v>
      </c>
      <c r="J340" s="318" t="s">
        <v>216</v>
      </c>
      <c r="K340" s="326">
        <v>360</v>
      </c>
      <c r="L340" s="327">
        <v>890</v>
      </c>
      <c r="M340" s="328" t="s">
        <v>217</v>
      </c>
      <c r="N340" s="326">
        <v>330</v>
      </c>
      <c r="O340" s="327">
        <v>860</v>
      </c>
      <c r="P340" s="328" t="s">
        <v>217</v>
      </c>
      <c r="Q340" s="318" t="s">
        <v>216</v>
      </c>
      <c r="R340" s="329">
        <v>7660</v>
      </c>
      <c r="S340" s="330">
        <v>70</v>
      </c>
      <c r="T340" s="1612"/>
      <c r="U340" s="360"/>
      <c r="V340" s="357"/>
      <c r="W340" s="360"/>
      <c r="X340" s="346"/>
      <c r="Y340" s="131"/>
      <c r="Z340" s="369"/>
      <c r="AA340" s="1577"/>
      <c r="AB340" s="367"/>
      <c r="AC340" s="176"/>
      <c r="AD340" s="1613"/>
      <c r="AE340" s="179"/>
      <c r="AF340" s="1594"/>
      <c r="AG340" s="41"/>
      <c r="AH340" s="41"/>
      <c r="AI340" s="1531"/>
      <c r="AJ340" s="62"/>
      <c r="AK340" s="1596"/>
      <c r="AL340" s="1598" t="e">
        <v>#REF!</v>
      </c>
      <c r="AM340" s="1582" t="e">
        <v>#REF!</v>
      </c>
      <c r="AN340" s="1570"/>
      <c r="AO340" s="351" t="s">
        <v>223</v>
      </c>
      <c r="AP340" s="377">
        <v>2900</v>
      </c>
      <c r="AQ340" s="378">
        <v>3300</v>
      </c>
      <c r="AR340" s="1577"/>
      <c r="AS340" s="1585"/>
      <c r="AT340" s="1577"/>
      <c r="AU340" s="1588"/>
      <c r="AV340" s="1570"/>
      <c r="AW340" s="1572"/>
      <c r="AX340" s="1573"/>
      <c r="AY340" s="386"/>
      <c r="AZ340" s="1573"/>
      <c r="BA340" s="1575"/>
      <c r="BB340" s="1577"/>
      <c r="BC340" s="1579"/>
      <c r="BD340" s="1562"/>
      <c r="BE340" s="1564"/>
      <c r="BF340" s="1566"/>
      <c r="BG340" s="1566"/>
      <c r="BH340" s="1568"/>
      <c r="BI340" s="176"/>
      <c r="BJ340" s="1569"/>
      <c r="BK340" s="13"/>
      <c r="BL340" s="13"/>
      <c r="BM340" s="107"/>
      <c r="BN340" s="104">
        <v>167</v>
      </c>
      <c r="BO340" s="104">
        <v>168</v>
      </c>
      <c r="BP340" s="1551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</row>
    <row r="341" spans="1:81" s="54" customFormat="1" ht="13.5" customHeight="1">
      <c r="A341" s="1610"/>
      <c r="B341" s="1591"/>
      <c r="C341" s="1552" t="s">
        <v>224</v>
      </c>
      <c r="D341" s="177" t="s">
        <v>225</v>
      </c>
      <c r="E341" s="174"/>
      <c r="F341" s="324">
        <v>101380</v>
      </c>
      <c r="G341" s="325">
        <v>178070</v>
      </c>
      <c r="H341" s="324">
        <v>98340</v>
      </c>
      <c r="I341" s="325">
        <v>175030</v>
      </c>
      <c r="J341" s="318" t="s">
        <v>216</v>
      </c>
      <c r="K341" s="326">
        <v>890</v>
      </c>
      <c r="L341" s="327">
        <v>1660</v>
      </c>
      <c r="M341" s="328" t="s">
        <v>217</v>
      </c>
      <c r="N341" s="326">
        <v>860</v>
      </c>
      <c r="O341" s="327">
        <v>1630</v>
      </c>
      <c r="P341" s="328" t="s">
        <v>217</v>
      </c>
      <c r="Q341" s="331"/>
      <c r="R341" s="332"/>
      <c r="S341" s="333"/>
      <c r="T341" s="1612"/>
      <c r="U341" s="332"/>
      <c r="V341" s="332"/>
      <c r="W341" s="339"/>
      <c r="X341" s="339"/>
      <c r="Y341" s="131"/>
      <c r="Z341" s="366"/>
      <c r="AA341" s="1577"/>
      <c r="AB341" s="367"/>
      <c r="AC341" s="176"/>
      <c r="AD341" s="1613"/>
      <c r="AE341" s="179"/>
      <c r="AF341" s="1594"/>
      <c r="AG341" s="41"/>
      <c r="AH341" s="41"/>
      <c r="AI341" s="1531"/>
      <c r="AJ341" s="62"/>
      <c r="AK341" s="1596"/>
      <c r="AL341" s="1598" t="e">
        <v>#REF!</v>
      </c>
      <c r="AM341" s="1582" t="e">
        <v>#REF!</v>
      </c>
      <c r="AN341" s="1570"/>
      <c r="AO341" s="351" t="s">
        <v>226</v>
      </c>
      <c r="AP341" s="377">
        <v>2500</v>
      </c>
      <c r="AQ341" s="378">
        <v>2800</v>
      </c>
      <c r="AR341" s="1577"/>
      <c r="AS341" s="1585"/>
      <c r="AT341" s="1577"/>
      <c r="AU341" s="1588"/>
      <c r="AV341" s="380"/>
      <c r="AW341" s="381"/>
      <c r="AX341" s="1573"/>
      <c r="AY341" s="386"/>
      <c r="AZ341" s="1573"/>
      <c r="BA341" s="1575"/>
      <c r="BB341" s="1577"/>
      <c r="BC341" s="1579"/>
      <c r="BD341" s="1562"/>
      <c r="BE341" s="1554">
        <v>0.02</v>
      </c>
      <c r="BF341" s="1556">
        <v>0.03</v>
      </c>
      <c r="BG341" s="1556">
        <v>0.05</v>
      </c>
      <c r="BH341" s="1558">
        <v>0.06</v>
      </c>
      <c r="BI341" s="176"/>
      <c r="BJ341" s="1560"/>
      <c r="BK341" s="13"/>
      <c r="BL341" s="13"/>
      <c r="BM341" s="107"/>
      <c r="BN341" s="104">
        <v>167</v>
      </c>
      <c r="BO341" s="104">
        <v>168</v>
      </c>
      <c r="BP341" s="1551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</row>
    <row r="342" spans="1:81" s="54" customFormat="1" ht="13.5" customHeight="1">
      <c r="A342" s="1610"/>
      <c r="B342" s="1591"/>
      <c r="C342" s="1553"/>
      <c r="D342" s="181" t="s">
        <v>53</v>
      </c>
      <c r="E342" s="174"/>
      <c r="F342" s="334">
        <v>178070</v>
      </c>
      <c r="G342" s="335"/>
      <c r="H342" s="334">
        <v>175030</v>
      </c>
      <c r="I342" s="335"/>
      <c r="J342" s="318" t="s">
        <v>216</v>
      </c>
      <c r="K342" s="329">
        <v>1660</v>
      </c>
      <c r="L342" s="336"/>
      <c r="M342" s="337" t="s">
        <v>217</v>
      </c>
      <c r="N342" s="329">
        <v>1630</v>
      </c>
      <c r="O342" s="336"/>
      <c r="P342" s="337" t="s">
        <v>217</v>
      </c>
      <c r="Q342" s="331"/>
      <c r="R342" s="332"/>
      <c r="S342" s="338"/>
      <c r="T342" s="1612"/>
      <c r="U342" s="332"/>
      <c r="V342" s="332"/>
      <c r="W342" s="339"/>
      <c r="X342" s="339"/>
      <c r="Y342" s="131"/>
      <c r="Z342" s="366"/>
      <c r="AA342" s="1577"/>
      <c r="AB342" s="367"/>
      <c r="AC342" s="176"/>
      <c r="AD342" s="1613"/>
      <c r="AE342" s="179"/>
      <c r="AF342" s="1594"/>
      <c r="AG342" s="41"/>
      <c r="AH342" s="41"/>
      <c r="AI342" s="1531"/>
      <c r="AJ342" s="62"/>
      <c r="AK342" s="1596"/>
      <c r="AL342" s="1599" t="e">
        <v>#REF!</v>
      </c>
      <c r="AM342" s="1583" t="e">
        <v>#REF!</v>
      </c>
      <c r="AN342" s="1570"/>
      <c r="AO342" s="382" t="s">
        <v>227</v>
      </c>
      <c r="AP342" s="383">
        <v>2300</v>
      </c>
      <c r="AQ342" s="384">
        <v>2500</v>
      </c>
      <c r="AR342" s="1577"/>
      <c r="AS342" s="1586"/>
      <c r="AT342" s="1577"/>
      <c r="AU342" s="1589"/>
      <c r="AV342" s="380"/>
      <c r="AW342" s="381"/>
      <c r="AX342" s="1573"/>
      <c r="AY342" s="386"/>
      <c r="AZ342" s="1573"/>
      <c r="BA342" s="1576"/>
      <c r="BB342" s="1577"/>
      <c r="BC342" s="1580"/>
      <c r="BD342" s="1562"/>
      <c r="BE342" s="1555"/>
      <c r="BF342" s="1557"/>
      <c r="BG342" s="1557"/>
      <c r="BH342" s="1559"/>
      <c r="BI342" s="176"/>
      <c r="BJ342" s="1560"/>
      <c r="BK342" s="13"/>
      <c r="BL342" s="13"/>
      <c r="BM342" s="107"/>
      <c r="BN342" s="104">
        <v>167</v>
      </c>
      <c r="BO342" s="104">
        <v>168</v>
      </c>
      <c r="BP342" s="1551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</row>
    <row r="343" spans="1:81" s="54" customFormat="1" ht="13.5" customHeight="1">
      <c r="A343" s="1610"/>
      <c r="B343" s="1600" t="s">
        <v>261</v>
      </c>
      <c r="C343" s="1592" t="s">
        <v>214</v>
      </c>
      <c r="D343" s="173" t="s">
        <v>215</v>
      </c>
      <c r="E343" s="174"/>
      <c r="F343" s="316">
        <v>30720</v>
      </c>
      <c r="G343" s="317">
        <v>38380</v>
      </c>
      <c r="H343" s="316">
        <v>27840</v>
      </c>
      <c r="I343" s="317">
        <v>35500</v>
      </c>
      <c r="J343" s="318" t="s">
        <v>216</v>
      </c>
      <c r="K343" s="319">
        <v>280</v>
      </c>
      <c r="L343" s="320">
        <v>350</v>
      </c>
      <c r="M343" s="321" t="s">
        <v>217</v>
      </c>
      <c r="N343" s="319">
        <v>250</v>
      </c>
      <c r="O343" s="320">
        <v>320</v>
      </c>
      <c r="P343" s="321" t="s">
        <v>217</v>
      </c>
      <c r="Q343" s="318" t="s">
        <v>216</v>
      </c>
      <c r="R343" s="322">
        <v>7660</v>
      </c>
      <c r="S343" s="323">
        <v>70</v>
      </c>
      <c r="T343" s="1612"/>
      <c r="U343" s="361">
        <v>3060</v>
      </c>
      <c r="V343" s="340" t="s">
        <v>218</v>
      </c>
      <c r="W343" s="362">
        <v>30</v>
      </c>
      <c r="X343" s="345"/>
      <c r="Y343" s="131"/>
      <c r="Z343" s="366"/>
      <c r="AA343" s="1577"/>
      <c r="AB343" s="367"/>
      <c r="AC343" s="176"/>
      <c r="AD343" s="1613"/>
      <c r="AE343" s="179"/>
      <c r="AF343" s="1594"/>
      <c r="AG343" s="41"/>
      <c r="AH343" s="41"/>
      <c r="AI343" s="1531"/>
      <c r="AJ343" s="62"/>
      <c r="AK343" s="1596" t="s">
        <v>218</v>
      </c>
      <c r="AL343" s="1597">
        <v>2700</v>
      </c>
      <c r="AM343" s="1581">
        <v>2900</v>
      </c>
      <c r="AN343" s="1570" t="s">
        <v>216</v>
      </c>
      <c r="AO343" s="373" t="s">
        <v>220</v>
      </c>
      <c r="AP343" s="374">
        <v>4800</v>
      </c>
      <c r="AQ343" s="375">
        <v>5400</v>
      </c>
      <c r="AR343" s="1577" t="s">
        <v>216</v>
      </c>
      <c r="AS343" s="1584">
        <v>2550</v>
      </c>
      <c r="AT343" s="1577" t="s">
        <v>216</v>
      </c>
      <c r="AU343" s="1587">
        <v>20</v>
      </c>
      <c r="AV343" s="1570" t="s">
        <v>216</v>
      </c>
      <c r="AW343" s="1571">
        <v>4800</v>
      </c>
      <c r="AX343" s="1573"/>
      <c r="AY343" s="386"/>
      <c r="AZ343" s="1573" t="s">
        <v>221</v>
      </c>
      <c r="BA343" s="1574">
        <v>2870</v>
      </c>
      <c r="BB343" s="1577" t="s">
        <v>216</v>
      </c>
      <c r="BC343" s="1578">
        <v>20</v>
      </c>
      <c r="BD343" s="1562" t="s">
        <v>221</v>
      </c>
      <c r="BE343" s="1563" t="s">
        <v>588</v>
      </c>
      <c r="BF343" s="1565" t="s">
        <v>588</v>
      </c>
      <c r="BG343" s="1565" t="s">
        <v>588</v>
      </c>
      <c r="BH343" s="1567" t="s">
        <v>588</v>
      </c>
      <c r="BI343" s="176"/>
      <c r="BJ343" s="1569"/>
      <c r="BK343" s="13"/>
      <c r="BL343" s="13"/>
      <c r="BM343" s="107"/>
      <c r="BN343" s="104">
        <v>169</v>
      </c>
      <c r="BO343" s="104">
        <v>170</v>
      </c>
      <c r="BP343" s="1551">
        <v>17</v>
      </c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</row>
    <row r="344" spans="1:81" s="54" customFormat="1" ht="13.5" customHeight="1">
      <c r="A344" s="1610"/>
      <c r="B344" s="1591"/>
      <c r="C344" s="1593"/>
      <c r="D344" s="177" t="s">
        <v>222</v>
      </c>
      <c r="E344" s="174"/>
      <c r="F344" s="324">
        <v>38380</v>
      </c>
      <c r="G344" s="325">
        <v>100640</v>
      </c>
      <c r="H344" s="324">
        <v>35500</v>
      </c>
      <c r="I344" s="325">
        <v>97760</v>
      </c>
      <c r="J344" s="318" t="s">
        <v>216</v>
      </c>
      <c r="K344" s="326">
        <v>350</v>
      </c>
      <c r="L344" s="327">
        <v>890</v>
      </c>
      <c r="M344" s="328" t="s">
        <v>217</v>
      </c>
      <c r="N344" s="326">
        <v>320</v>
      </c>
      <c r="O344" s="327">
        <v>860</v>
      </c>
      <c r="P344" s="328" t="s">
        <v>217</v>
      </c>
      <c r="Q344" s="318" t="s">
        <v>216</v>
      </c>
      <c r="R344" s="329">
        <v>7660</v>
      </c>
      <c r="S344" s="330">
        <v>70</v>
      </c>
      <c r="T344" s="1612"/>
      <c r="U344" s="360"/>
      <c r="V344" s="357"/>
      <c r="W344" s="360"/>
      <c r="X344" s="346"/>
      <c r="Y344" s="131"/>
      <c r="Z344" s="366"/>
      <c r="AA344" s="1577"/>
      <c r="AB344" s="367"/>
      <c r="AC344" s="176"/>
      <c r="AD344" s="1613"/>
      <c r="AE344" s="179"/>
      <c r="AF344" s="1594"/>
      <c r="AG344" s="41"/>
      <c r="AH344" s="41"/>
      <c r="AI344" s="1531"/>
      <c r="AJ344" s="62"/>
      <c r="AK344" s="1596"/>
      <c r="AL344" s="1598" t="e">
        <v>#REF!</v>
      </c>
      <c r="AM344" s="1582" t="e">
        <v>#REF!</v>
      </c>
      <c r="AN344" s="1570"/>
      <c r="AO344" s="351" t="s">
        <v>223</v>
      </c>
      <c r="AP344" s="377">
        <v>2600</v>
      </c>
      <c r="AQ344" s="378">
        <v>2900</v>
      </c>
      <c r="AR344" s="1577"/>
      <c r="AS344" s="1585"/>
      <c r="AT344" s="1577"/>
      <c r="AU344" s="1588"/>
      <c r="AV344" s="1570"/>
      <c r="AW344" s="1572"/>
      <c r="AX344" s="1573"/>
      <c r="AY344" s="386"/>
      <c r="AZ344" s="1573"/>
      <c r="BA344" s="1575"/>
      <c r="BB344" s="1577"/>
      <c r="BC344" s="1579"/>
      <c r="BD344" s="1562"/>
      <c r="BE344" s="1564"/>
      <c r="BF344" s="1566"/>
      <c r="BG344" s="1566"/>
      <c r="BH344" s="1568"/>
      <c r="BI344" s="176"/>
      <c r="BJ344" s="1569"/>
      <c r="BK344" s="13"/>
      <c r="BL344" s="13"/>
      <c r="BM344" s="107"/>
      <c r="BN344" s="104">
        <v>169</v>
      </c>
      <c r="BO344" s="104">
        <v>170</v>
      </c>
      <c r="BP344" s="1551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</row>
    <row r="345" spans="1:81" s="54" customFormat="1" ht="13.5" customHeight="1">
      <c r="A345" s="1610"/>
      <c r="B345" s="1591"/>
      <c r="C345" s="1552" t="s">
        <v>224</v>
      </c>
      <c r="D345" s="177" t="s">
        <v>225</v>
      </c>
      <c r="E345" s="174"/>
      <c r="F345" s="324">
        <v>100640</v>
      </c>
      <c r="G345" s="325">
        <v>177330</v>
      </c>
      <c r="H345" s="324">
        <v>97760</v>
      </c>
      <c r="I345" s="325">
        <v>174450</v>
      </c>
      <c r="J345" s="318" t="s">
        <v>216</v>
      </c>
      <c r="K345" s="326">
        <v>890</v>
      </c>
      <c r="L345" s="327">
        <v>1660</v>
      </c>
      <c r="M345" s="328" t="s">
        <v>217</v>
      </c>
      <c r="N345" s="326">
        <v>860</v>
      </c>
      <c r="O345" s="327">
        <v>1630</v>
      </c>
      <c r="P345" s="328" t="s">
        <v>217</v>
      </c>
      <c r="Q345" s="331"/>
      <c r="R345" s="332"/>
      <c r="S345" s="333"/>
      <c r="T345" s="1612"/>
      <c r="U345" s="332"/>
      <c r="V345" s="332"/>
      <c r="W345" s="339"/>
      <c r="X345" s="339"/>
      <c r="Y345" s="131"/>
      <c r="Z345" s="366"/>
      <c r="AA345" s="1577"/>
      <c r="AB345" s="367"/>
      <c r="AC345" s="176"/>
      <c r="AD345" s="1613"/>
      <c r="AE345" s="179"/>
      <c r="AF345" s="1594"/>
      <c r="AG345" s="41"/>
      <c r="AH345" s="41"/>
      <c r="AI345" s="1531"/>
      <c r="AJ345" s="62"/>
      <c r="AK345" s="1596"/>
      <c r="AL345" s="1598" t="e">
        <v>#REF!</v>
      </c>
      <c r="AM345" s="1582" t="e">
        <v>#REF!</v>
      </c>
      <c r="AN345" s="1570"/>
      <c r="AO345" s="351" t="s">
        <v>226</v>
      </c>
      <c r="AP345" s="377">
        <v>2300</v>
      </c>
      <c r="AQ345" s="378">
        <v>2500</v>
      </c>
      <c r="AR345" s="1577"/>
      <c r="AS345" s="1585"/>
      <c r="AT345" s="1577"/>
      <c r="AU345" s="1588"/>
      <c r="AV345" s="380"/>
      <c r="AW345" s="381"/>
      <c r="AX345" s="1573"/>
      <c r="AY345" s="386"/>
      <c r="AZ345" s="1573"/>
      <c r="BA345" s="1575"/>
      <c r="BB345" s="1577"/>
      <c r="BC345" s="1579"/>
      <c r="BD345" s="1562"/>
      <c r="BE345" s="1554">
        <v>0.02</v>
      </c>
      <c r="BF345" s="1556">
        <v>0.03</v>
      </c>
      <c r="BG345" s="1556">
        <v>0.05</v>
      </c>
      <c r="BH345" s="1558">
        <v>0.06</v>
      </c>
      <c r="BI345" s="176"/>
      <c r="BJ345" s="1560"/>
      <c r="BK345" s="13"/>
      <c r="BL345" s="13"/>
      <c r="BM345" s="107"/>
      <c r="BN345" s="104">
        <v>169</v>
      </c>
      <c r="BO345" s="104">
        <v>170</v>
      </c>
      <c r="BP345" s="1551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</row>
    <row r="346" spans="1:81" s="54" customFormat="1" ht="13.5" customHeight="1">
      <c r="A346" s="1611"/>
      <c r="B346" s="1591"/>
      <c r="C346" s="1553"/>
      <c r="D346" s="181" t="s">
        <v>53</v>
      </c>
      <c r="E346" s="174"/>
      <c r="F346" s="334">
        <v>177330</v>
      </c>
      <c r="G346" s="335"/>
      <c r="H346" s="334">
        <v>174450</v>
      </c>
      <c r="I346" s="335"/>
      <c r="J346" s="318" t="s">
        <v>216</v>
      </c>
      <c r="K346" s="329">
        <v>1660</v>
      </c>
      <c r="L346" s="336"/>
      <c r="M346" s="337" t="s">
        <v>217</v>
      </c>
      <c r="N346" s="329">
        <v>1630</v>
      </c>
      <c r="O346" s="336"/>
      <c r="P346" s="337" t="s">
        <v>217</v>
      </c>
      <c r="Q346" s="331"/>
      <c r="R346" s="332"/>
      <c r="S346" s="339"/>
      <c r="T346" s="1612"/>
      <c r="U346" s="332"/>
      <c r="V346" s="332"/>
      <c r="W346" s="339"/>
      <c r="X346" s="339"/>
      <c r="Y346" s="131"/>
      <c r="Z346" s="371"/>
      <c r="AA346" s="1577"/>
      <c r="AB346" s="372"/>
      <c r="AC346" s="176"/>
      <c r="AD346" s="1613"/>
      <c r="AE346" s="187"/>
      <c r="AF346" s="1594"/>
      <c r="AG346" s="41"/>
      <c r="AH346" s="41"/>
      <c r="AI346" s="1531"/>
      <c r="AJ346" s="62"/>
      <c r="AK346" s="1596"/>
      <c r="AL346" s="1599" t="e">
        <v>#REF!</v>
      </c>
      <c r="AM346" s="1583" t="e">
        <v>#REF!</v>
      </c>
      <c r="AN346" s="1570"/>
      <c r="AO346" s="382" t="s">
        <v>227</v>
      </c>
      <c r="AP346" s="383">
        <v>2000</v>
      </c>
      <c r="AQ346" s="384">
        <v>2300</v>
      </c>
      <c r="AR346" s="1577"/>
      <c r="AS346" s="1586"/>
      <c r="AT346" s="1577"/>
      <c r="AU346" s="1589"/>
      <c r="AV346" s="380"/>
      <c r="AW346" s="381"/>
      <c r="AX346" s="1573"/>
      <c r="AY346" s="387"/>
      <c r="AZ346" s="1573"/>
      <c r="BA346" s="1576"/>
      <c r="BB346" s="1577"/>
      <c r="BC346" s="1580"/>
      <c r="BD346" s="1562"/>
      <c r="BE346" s="1555"/>
      <c r="BF346" s="1557"/>
      <c r="BG346" s="1557"/>
      <c r="BH346" s="1559"/>
      <c r="BI346" s="176"/>
      <c r="BJ346" s="1561"/>
      <c r="BK346" s="13"/>
      <c r="BL346" s="13"/>
      <c r="BM346" s="107"/>
      <c r="BN346" s="104">
        <v>169</v>
      </c>
      <c r="BO346" s="104">
        <v>170</v>
      </c>
      <c r="BP346" s="1551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</row>
    <row r="347" spans="1:81" s="7" customFormat="1" ht="13.5" customHeight="1">
      <c r="A347" s="1609" t="s">
        <v>491</v>
      </c>
      <c r="B347" s="1600" t="s">
        <v>213</v>
      </c>
      <c r="C347" s="1592" t="s">
        <v>214</v>
      </c>
      <c r="D347" s="173" t="s">
        <v>215</v>
      </c>
      <c r="E347" s="174"/>
      <c r="F347" s="316">
        <v>119430</v>
      </c>
      <c r="G347" s="317">
        <v>126850</v>
      </c>
      <c r="H347" s="316">
        <v>94290</v>
      </c>
      <c r="I347" s="317">
        <v>101710</v>
      </c>
      <c r="J347" s="318" t="s">
        <v>216</v>
      </c>
      <c r="K347" s="319">
        <v>1170</v>
      </c>
      <c r="L347" s="320">
        <v>1240</v>
      </c>
      <c r="M347" s="321" t="s">
        <v>217</v>
      </c>
      <c r="N347" s="319">
        <v>920</v>
      </c>
      <c r="O347" s="320">
        <v>990</v>
      </c>
      <c r="P347" s="321" t="s">
        <v>217</v>
      </c>
      <c r="Q347" s="318" t="s">
        <v>216</v>
      </c>
      <c r="R347" s="322">
        <v>7420</v>
      </c>
      <c r="S347" s="323">
        <v>70</v>
      </c>
      <c r="T347" s="1612" t="s">
        <v>218</v>
      </c>
      <c r="U347" s="361">
        <v>2960</v>
      </c>
      <c r="V347" s="340" t="s">
        <v>218</v>
      </c>
      <c r="W347" s="362">
        <v>20</v>
      </c>
      <c r="X347" s="345"/>
      <c r="Y347" s="131"/>
      <c r="Z347" s="364"/>
      <c r="AA347" s="1577" t="s">
        <v>216</v>
      </c>
      <c r="AB347" s="365"/>
      <c r="AC347" s="176"/>
      <c r="AD347" s="1613" t="s">
        <v>485</v>
      </c>
      <c r="AE347" s="175"/>
      <c r="AF347" s="1604" t="s">
        <v>218</v>
      </c>
      <c r="AG347" s="1537">
        <v>30750</v>
      </c>
      <c r="AH347" s="24"/>
      <c r="AI347" s="1511" t="s">
        <v>216</v>
      </c>
      <c r="AJ347" s="1521">
        <v>230</v>
      </c>
      <c r="AK347" s="1605" t="s">
        <v>218</v>
      </c>
      <c r="AL347" s="1597">
        <v>8500</v>
      </c>
      <c r="AM347" s="1581">
        <v>9400</v>
      </c>
      <c r="AN347" s="1570" t="s">
        <v>216</v>
      </c>
      <c r="AO347" s="373" t="s">
        <v>220</v>
      </c>
      <c r="AP347" s="374">
        <v>15800</v>
      </c>
      <c r="AQ347" s="375">
        <v>17600</v>
      </c>
      <c r="AR347" s="1577" t="s">
        <v>216</v>
      </c>
      <c r="AS347" s="1584">
        <v>22250</v>
      </c>
      <c r="AT347" s="1577" t="s">
        <v>216</v>
      </c>
      <c r="AU347" s="1587">
        <v>220</v>
      </c>
      <c r="AV347" s="1570" t="s">
        <v>216</v>
      </c>
      <c r="AW347" s="1571">
        <v>4800</v>
      </c>
      <c r="AX347" s="1573" t="s">
        <v>221</v>
      </c>
      <c r="AY347" s="376"/>
      <c r="AZ347" s="1573" t="s">
        <v>221</v>
      </c>
      <c r="BA347" s="1574">
        <v>24920</v>
      </c>
      <c r="BB347" s="1577" t="s">
        <v>216</v>
      </c>
      <c r="BC347" s="1578">
        <v>240</v>
      </c>
      <c r="BD347" s="1562" t="s">
        <v>221</v>
      </c>
      <c r="BE347" s="1563" t="s">
        <v>588</v>
      </c>
      <c r="BF347" s="1565" t="s">
        <v>588</v>
      </c>
      <c r="BG347" s="1565" t="s">
        <v>588</v>
      </c>
      <c r="BH347" s="1567" t="s">
        <v>588</v>
      </c>
      <c r="BI347" s="176"/>
      <c r="BJ347" s="1608"/>
      <c r="BK347" s="13"/>
      <c r="BL347" s="13"/>
      <c r="BM347" s="3"/>
      <c r="BN347" s="104">
        <v>171</v>
      </c>
      <c r="BO347" s="104">
        <v>172</v>
      </c>
      <c r="BP347" s="1551">
        <v>1</v>
      </c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</row>
    <row r="348" spans="1:81" s="7" customFormat="1" ht="13.5" customHeight="1">
      <c r="A348" s="1610"/>
      <c r="B348" s="1591"/>
      <c r="C348" s="1593"/>
      <c r="D348" s="177" t="s">
        <v>222</v>
      </c>
      <c r="E348" s="174"/>
      <c r="F348" s="324">
        <v>126850</v>
      </c>
      <c r="G348" s="325">
        <v>187350</v>
      </c>
      <c r="H348" s="324">
        <v>101710</v>
      </c>
      <c r="I348" s="325">
        <v>162210</v>
      </c>
      <c r="J348" s="318" t="s">
        <v>216</v>
      </c>
      <c r="K348" s="326">
        <v>1240</v>
      </c>
      <c r="L348" s="327">
        <v>1750</v>
      </c>
      <c r="M348" s="328" t="s">
        <v>217</v>
      </c>
      <c r="N348" s="326">
        <v>990</v>
      </c>
      <c r="O348" s="327">
        <v>1500</v>
      </c>
      <c r="P348" s="328" t="s">
        <v>217</v>
      </c>
      <c r="Q348" s="318" t="s">
        <v>216</v>
      </c>
      <c r="R348" s="329">
        <v>7420</v>
      </c>
      <c r="S348" s="330">
        <v>70</v>
      </c>
      <c r="T348" s="1612"/>
      <c r="U348" s="360"/>
      <c r="V348" s="357"/>
      <c r="W348" s="360"/>
      <c r="X348" s="346"/>
      <c r="Y348" s="131"/>
      <c r="Z348" s="366"/>
      <c r="AA348" s="1577"/>
      <c r="AB348" s="367"/>
      <c r="AC348" s="176"/>
      <c r="AD348" s="1613"/>
      <c r="AE348" s="179"/>
      <c r="AF348" s="1604"/>
      <c r="AG348" s="1538"/>
      <c r="AH348" s="36">
        <v>28990</v>
      </c>
      <c r="AI348" s="1511"/>
      <c r="AJ348" s="1522"/>
      <c r="AK348" s="1605"/>
      <c r="AL348" s="1598" t="e">
        <v>#REF!</v>
      </c>
      <c r="AM348" s="1582" t="e">
        <v>#REF!</v>
      </c>
      <c r="AN348" s="1570"/>
      <c r="AO348" s="351" t="s">
        <v>223</v>
      </c>
      <c r="AP348" s="377">
        <v>8700</v>
      </c>
      <c r="AQ348" s="378">
        <v>9700</v>
      </c>
      <c r="AR348" s="1577"/>
      <c r="AS348" s="1585"/>
      <c r="AT348" s="1577"/>
      <c r="AU348" s="1588"/>
      <c r="AV348" s="1570"/>
      <c r="AW348" s="1572"/>
      <c r="AX348" s="1573"/>
      <c r="AY348" s="379"/>
      <c r="AZ348" s="1573"/>
      <c r="BA348" s="1575"/>
      <c r="BB348" s="1577"/>
      <c r="BC348" s="1579"/>
      <c r="BD348" s="1562"/>
      <c r="BE348" s="1564"/>
      <c r="BF348" s="1566"/>
      <c r="BG348" s="1566"/>
      <c r="BH348" s="1568"/>
      <c r="BI348" s="176"/>
      <c r="BJ348" s="1569"/>
      <c r="BK348" s="13"/>
      <c r="BL348" s="13"/>
      <c r="BM348" s="3"/>
      <c r="BN348" s="104">
        <v>171</v>
      </c>
      <c r="BO348" s="104">
        <v>172</v>
      </c>
      <c r="BP348" s="1551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</row>
    <row r="349" spans="1:81" s="7" customFormat="1" ht="13.5" customHeight="1">
      <c r="A349" s="1610"/>
      <c r="B349" s="1591"/>
      <c r="C349" s="1552" t="s">
        <v>224</v>
      </c>
      <c r="D349" s="177" t="s">
        <v>225</v>
      </c>
      <c r="E349" s="174"/>
      <c r="F349" s="324">
        <v>187350</v>
      </c>
      <c r="G349" s="325">
        <v>261550</v>
      </c>
      <c r="H349" s="324">
        <v>162210</v>
      </c>
      <c r="I349" s="325">
        <v>236410</v>
      </c>
      <c r="J349" s="318" t="s">
        <v>216</v>
      </c>
      <c r="K349" s="326">
        <v>1750</v>
      </c>
      <c r="L349" s="327">
        <v>2490</v>
      </c>
      <c r="M349" s="328" t="s">
        <v>217</v>
      </c>
      <c r="N349" s="326">
        <v>1500</v>
      </c>
      <c r="O349" s="327">
        <v>2240</v>
      </c>
      <c r="P349" s="328" t="s">
        <v>217</v>
      </c>
      <c r="Q349" s="331"/>
      <c r="R349" s="332"/>
      <c r="S349" s="333"/>
      <c r="T349" s="1612"/>
      <c r="U349" s="332"/>
      <c r="V349" s="332"/>
      <c r="W349" s="339"/>
      <c r="X349" s="339"/>
      <c r="Y349" s="131"/>
      <c r="Z349" s="366"/>
      <c r="AA349" s="1577"/>
      <c r="AB349" s="367"/>
      <c r="AC349" s="176"/>
      <c r="AD349" s="1613"/>
      <c r="AE349" s="179"/>
      <c r="AF349" s="1604" t="s">
        <v>218</v>
      </c>
      <c r="AG349" s="1543">
        <v>28990</v>
      </c>
      <c r="AH349" s="43"/>
      <c r="AI349" s="1511"/>
      <c r="AJ349" s="1522"/>
      <c r="AK349" s="1605"/>
      <c r="AL349" s="1598" t="e">
        <v>#REF!</v>
      </c>
      <c r="AM349" s="1582" t="e">
        <v>#REF!</v>
      </c>
      <c r="AN349" s="1570"/>
      <c r="AO349" s="351" t="s">
        <v>226</v>
      </c>
      <c r="AP349" s="377">
        <v>7600</v>
      </c>
      <c r="AQ349" s="378">
        <v>8400</v>
      </c>
      <c r="AR349" s="1577"/>
      <c r="AS349" s="1585"/>
      <c r="AT349" s="1577"/>
      <c r="AU349" s="1588"/>
      <c r="AV349" s="380"/>
      <c r="AW349" s="381"/>
      <c r="AX349" s="1573"/>
      <c r="AY349" s="379"/>
      <c r="AZ349" s="1573"/>
      <c r="BA349" s="1575"/>
      <c r="BB349" s="1577"/>
      <c r="BC349" s="1579"/>
      <c r="BD349" s="1562"/>
      <c r="BE349" s="1554">
        <v>0.01</v>
      </c>
      <c r="BF349" s="1556">
        <v>0.03</v>
      </c>
      <c r="BG349" s="1556">
        <v>0.04</v>
      </c>
      <c r="BH349" s="1558">
        <v>0.05</v>
      </c>
      <c r="BI349" s="176"/>
      <c r="BJ349" s="1560"/>
      <c r="BK349" s="13"/>
      <c r="BL349" s="13"/>
      <c r="BM349" s="3"/>
      <c r="BN349" s="104">
        <v>171</v>
      </c>
      <c r="BO349" s="104">
        <v>172</v>
      </c>
      <c r="BP349" s="1551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</row>
    <row r="350" spans="1:81" s="7" customFormat="1" ht="13.5" customHeight="1">
      <c r="A350" s="1610"/>
      <c r="B350" s="1591"/>
      <c r="C350" s="1553"/>
      <c r="D350" s="181" t="s">
        <v>53</v>
      </c>
      <c r="E350" s="174"/>
      <c r="F350" s="334">
        <v>261550</v>
      </c>
      <c r="G350" s="335"/>
      <c r="H350" s="334">
        <v>236410</v>
      </c>
      <c r="I350" s="335"/>
      <c r="J350" s="318" t="s">
        <v>216</v>
      </c>
      <c r="K350" s="329">
        <v>2490</v>
      </c>
      <c r="L350" s="336"/>
      <c r="M350" s="337" t="s">
        <v>217</v>
      </c>
      <c r="N350" s="329">
        <v>2240</v>
      </c>
      <c r="O350" s="336"/>
      <c r="P350" s="337" t="s">
        <v>217</v>
      </c>
      <c r="Q350" s="331"/>
      <c r="R350" s="332"/>
      <c r="S350" s="338"/>
      <c r="T350" s="1612"/>
      <c r="U350" s="332"/>
      <c r="V350" s="332"/>
      <c r="W350" s="339"/>
      <c r="X350" s="339"/>
      <c r="Y350" s="131"/>
      <c r="Z350" s="366"/>
      <c r="AA350" s="1577"/>
      <c r="AB350" s="367"/>
      <c r="AC350" s="176"/>
      <c r="AD350" s="1613"/>
      <c r="AE350" s="179"/>
      <c r="AF350" s="1604"/>
      <c r="AG350" s="1544"/>
      <c r="AH350" s="50"/>
      <c r="AI350" s="1511"/>
      <c r="AJ350" s="1523"/>
      <c r="AK350" s="1605"/>
      <c r="AL350" s="1599" t="e">
        <v>#REF!</v>
      </c>
      <c r="AM350" s="1583" t="e">
        <v>#REF!</v>
      </c>
      <c r="AN350" s="1570"/>
      <c r="AO350" s="382" t="s">
        <v>227</v>
      </c>
      <c r="AP350" s="383">
        <v>6800</v>
      </c>
      <c r="AQ350" s="384">
        <v>7500</v>
      </c>
      <c r="AR350" s="1577"/>
      <c r="AS350" s="1586"/>
      <c r="AT350" s="1577"/>
      <c r="AU350" s="1589"/>
      <c r="AV350" s="380"/>
      <c r="AW350" s="381"/>
      <c r="AX350" s="1573"/>
      <c r="AY350" s="379"/>
      <c r="AZ350" s="1573"/>
      <c r="BA350" s="1576"/>
      <c r="BB350" s="1577"/>
      <c r="BC350" s="1580"/>
      <c r="BD350" s="1562"/>
      <c r="BE350" s="1555"/>
      <c r="BF350" s="1557"/>
      <c r="BG350" s="1557"/>
      <c r="BH350" s="1559"/>
      <c r="BI350" s="176"/>
      <c r="BJ350" s="1560"/>
      <c r="BK350" s="13"/>
      <c r="BL350" s="13"/>
      <c r="BM350" s="3"/>
      <c r="BN350" s="104">
        <v>171</v>
      </c>
      <c r="BO350" s="104">
        <v>172</v>
      </c>
      <c r="BP350" s="1551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</row>
    <row r="351" spans="1:81" s="7" customFormat="1" ht="13.5" customHeight="1">
      <c r="A351" s="1610"/>
      <c r="B351" s="1590" t="s">
        <v>228</v>
      </c>
      <c r="C351" s="1592" t="s">
        <v>214</v>
      </c>
      <c r="D351" s="173" t="s">
        <v>215</v>
      </c>
      <c r="E351" s="174"/>
      <c r="F351" s="316">
        <v>86100</v>
      </c>
      <c r="G351" s="317">
        <v>93520</v>
      </c>
      <c r="H351" s="316">
        <v>69340</v>
      </c>
      <c r="I351" s="317">
        <v>76760</v>
      </c>
      <c r="J351" s="318" t="s">
        <v>216</v>
      </c>
      <c r="K351" s="319">
        <v>840</v>
      </c>
      <c r="L351" s="320">
        <v>910</v>
      </c>
      <c r="M351" s="321" t="s">
        <v>217</v>
      </c>
      <c r="N351" s="319">
        <v>670</v>
      </c>
      <c r="O351" s="320">
        <v>740</v>
      </c>
      <c r="P351" s="321" t="s">
        <v>217</v>
      </c>
      <c r="Q351" s="318" t="s">
        <v>216</v>
      </c>
      <c r="R351" s="322">
        <v>7420</v>
      </c>
      <c r="S351" s="323">
        <v>70</v>
      </c>
      <c r="T351" s="1612"/>
      <c r="U351" s="361">
        <v>2960</v>
      </c>
      <c r="V351" s="340" t="s">
        <v>218</v>
      </c>
      <c r="W351" s="362">
        <v>20</v>
      </c>
      <c r="X351" s="345"/>
      <c r="Y351" s="131"/>
      <c r="Z351" s="366"/>
      <c r="AA351" s="1577"/>
      <c r="AB351" s="367"/>
      <c r="AC351" s="176"/>
      <c r="AD351" s="1613"/>
      <c r="AE351" s="179"/>
      <c r="AF351" s="1604" t="s">
        <v>218</v>
      </c>
      <c r="AG351" s="1537">
        <v>22860</v>
      </c>
      <c r="AH351" s="24"/>
      <c r="AI351" s="1511" t="s">
        <v>216</v>
      </c>
      <c r="AJ351" s="313">
        <v>150</v>
      </c>
      <c r="AK351" s="1605" t="s">
        <v>218</v>
      </c>
      <c r="AL351" s="1597">
        <v>5900</v>
      </c>
      <c r="AM351" s="1581">
        <v>6500</v>
      </c>
      <c r="AN351" s="1570" t="s">
        <v>216</v>
      </c>
      <c r="AO351" s="373" t="s">
        <v>220</v>
      </c>
      <c r="AP351" s="374">
        <v>10900</v>
      </c>
      <c r="AQ351" s="375">
        <v>12200</v>
      </c>
      <c r="AR351" s="1577" t="s">
        <v>216</v>
      </c>
      <c r="AS351" s="1584">
        <v>14830</v>
      </c>
      <c r="AT351" s="1577" t="s">
        <v>216</v>
      </c>
      <c r="AU351" s="1587">
        <v>140</v>
      </c>
      <c r="AV351" s="1570" t="s">
        <v>216</v>
      </c>
      <c r="AW351" s="1571">
        <v>4800</v>
      </c>
      <c r="AX351" s="1573"/>
      <c r="AY351" s="379"/>
      <c r="AZ351" s="1573" t="s">
        <v>221</v>
      </c>
      <c r="BA351" s="1574">
        <v>16610</v>
      </c>
      <c r="BB351" s="1577" t="s">
        <v>216</v>
      </c>
      <c r="BC351" s="1578">
        <v>160</v>
      </c>
      <c r="BD351" s="1562" t="s">
        <v>221</v>
      </c>
      <c r="BE351" s="1563" t="s">
        <v>588</v>
      </c>
      <c r="BF351" s="1565" t="s">
        <v>588</v>
      </c>
      <c r="BG351" s="1565" t="s">
        <v>588</v>
      </c>
      <c r="BH351" s="1567" t="s">
        <v>588</v>
      </c>
      <c r="BI351" s="176"/>
      <c r="BJ351" s="1569"/>
      <c r="BK351" s="13"/>
      <c r="BL351" s="13"/>
      <c r="BM351" s="3"/>
      <c r="BN351" s="104">
        <v>173</v>
      </c>
      <c r="BO351" s="104">
        <v>174</v>
      </c>
      <c r="BP351" s="1551">
        <v>2</v>
      </c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</row>
    <row r="352" spans="1:81" s="7" customFormat="1" ht="13.5" customHeight="1">
      <c r="A352" s="1610"/>
      <c r="B352" s="1591"/>
      <c r="C352" s="1593"/>
      <c r="D352" s="177" t="s">
        <v>222</v>
      </c>
      <c r="E352" s="174"/>
      <c r="F352" s="324">
        <v>93520</v>
      </c>
      <c r="G352" s="325">
        <v>154020</v>
      </c>
      <c r="H352" s="324">
        <v>76760</v>
      </c>
      <c r="I352" s="325">
        <v>137260</v>
      </c>
      <c r="J352" s="318" t="s">
        <v>216</v>
      </c>
      <c r="K352" s="326">
        <v>910</v>
      </c>
      <c r="L352" s="327">
        <v>1420</v>
      </c>
      <c r="M352" s="328" t="s">
        <v>217</v>
      </c>
      <c r="N352" s="326">
        <v>740</v>
      </c>
      <c r="O352" s="327">
        <v>1250</v>
      </c>
      <c r="P352" s="328" t="s">
        <v>217</v>
      </c>
      <c r="Q352" s="318" t="s">
        <v>216</v>
      </c>
      <c r="R352" s="329">
        <v>7420</v>
      </c>
      <c r="S352" s="330">
        <v>70</v>
      </c>
      <c r="T352" s="1612"/>
      <c r="U352" s="360"/>
      <c r="V352" s="357"/>
      <c r="W352" s="360"/>
      <c r="X352" s="346"/>
      <c r="Y352" s="131"/>
      <c r="Z352" s="366"/>
      <c r="AA352" s="1577"/>
      <c r="AB352" s="367"/>
      <c r="AC352" s="176"/>
      <c r="AD352" s="1613"/>
      <c r="AE352" s="179"/>
      <c r="AF352" s="1604"/>
      <c r="AG352" s="1538"/>
      <c r="AH352" s="36">
        <v>21090</v>
      </c>
      <c r="AI352" s="1511"/>
      <c r="AJ352" s="314"/>
      <c r="AK352" s="1605"/>
      <c r="AL352" s="1598" t="e">
        <v>#REF!</v>
      </c>
      <c r="AM352" s="1582" t="e">
        <v>#REF!</v>
      </c>
      <c r="AN352" s="1570"/>
      <c r="AO352" s="351" t="s">
        <v>223</v>
      </c>
      <c r="AP352" s="377">
        <v>6000</v>
      </c>
      <c r="AQ352" s="378">
        <v>6700</v>
      </c>
      <c r="AR352" s="1577"/>
      <c r="AS352" s="1585"/>
      <c r="AT352" s="1577"/>
      <c r="AU352" s="1588"/>
      <c r="AV352" s="1570"/>
      <c r="AW352" s="1572"/>
      <c r="AX352" s="1573"/>
      <c r="AY352" s="379"/>
      <c r="AZ352" s="1573"/>
      <c r="BA352" s="1575"/>
      <c r="BB352" s="1577"/>
      <c r="BC352" s="1579"/>
      <c r="BD352" s="1562"/>
      <c r="BE352" s="1564"/>
      <c r="BF352" s="1566"/>
      <c r="BG352" s="1566"/>
      <c r="BH352" s="1568"/>
      <c r="BI352" s="176"/>
      <c r="BJ352" s="1569"/>
      <c r="BK352" s="13"/>
      <c r="BL352" s="13"/>
      <c r="BM352" s="3"/>
      <c r="BN352" s="104">
        <v>173</v>
      </c>
      <c r="BO352" s="104">
        <v>174</v>
      </c>
      <c r="BP352" s="1551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</row>
    <row r="353" spans="1:81" s="7" customFormat="1" ht="13.5" customHeight="1">
      <c r="A353" s="1610"/>
      <c r="B353" s="1591"/>
      <c r="C353" s="1552" t="s">
        <v>224</v>
      </c>
      <c r="D353" s="177" t="s">
        <v>225</v>
      </c>
      <c r="E353" s="174"/>
      <c r="F353" s="324">
        <v>154020</v>
      </c>
      <c r="G353" s="325">
        <v>228220</v>
      </c>
      <c r="H353" s="324">
        <v>137260</v>
      </c>
      <c r="I353" s="325">
        <v>211460</v>
      </c>
      <c r="J353" s="318" t="s">
        <v>216</v>
      </c>
      <c r="K353" s="326">
        <v>1420</v>
      </c>
      <c r="L353" s="327">
        <v>2160</v>
      </c>
      <c r="M353" s="328" t="s">
        <v>217</v>
      </c>
      <c r="N353" s="326">
        <v>1250</v>
      </c>
      <c r="O353" s="327">
        <v>1990</v>
      </c>
      <c r="P353" s="328" t="s">
        <v>217</v>
      </c>
      <c r="Q353" s="331"/>
      <c r="R353" s="332"/>
      <c r="S353" s="333"/>
      <c r="T353" s="1612"/>
      <c r="U353" s="332"/>
      <c r="V353" s="332"/>
      <c r="W353" s="339"/>
      <c r="X353" s="339"/>
      <c r="Y353" s="131"/>
      <c r="Z353" s="368"/>
      <c r="AA353" s="1577"/>
      <c r="AB353" s="367"/>
      <c r="AC353" s="176"/>
      <c r="AD353" s="1613"/>
      <c r="AE353" s="179"/>
      <c r="AF353" s="1604" t="s">
        <v>218</v>
      </c>
      <c r="AG353" s="1543">
        <v>21090</v>
      </c>
      <c r="AH353" s="43"/>
      <c r="AI353" s="1511"/>
      <c r="AJ353" s="314">
        <v>0</v>
      </c>
      <c r="AK353" s="1605"/>
      <c r="AL353" s="1598" t="e">
        <v>#REF!</v>
      </c>
      <c r="AM353" s="1582" t="e">
        <v>#REF!</v>
      </c>
      <c r="AN353" s="1570"/>
      <c r="AO353" s="351" t="s">
        <v>226</v>
      </c>
      <c r="AP353" s="377">
        <v>5200</v>
      </c>
      <c r="AQ353" s="378">
        <v>5800</v>
      </c>
      <c r="AR353" s="1577"/>
      <c r="AS353" s="1585"/>
      <c r="AT353" s="1577"/>
      <c r="AU353" s="1588"/>
      <c r="AV353" s="380"/>
      <c r="AW353" s="381"/>
      <c r="AX353" s="1573"/>
      <c r="AY353" s="379"/>
      <c r="AZ353" s="1573"/>
      <c r="BA353" s="1575"/>
      <c r="BB353" s="1577"/>
      <c r="BC353" s="1579"/>
      <c r="BD353" s="1562"/>
      <c r="BE353" s="1554">
        <v>0.01</v>
      </c>
      <c r="BF353" s="1556">
        <v>0.03</v>
      </c>
      <c r="BG353" s="1556">
        <v>0.04</v>
      </c>
      <c r="BH353" s="1558">
        <v>0.06</v>
      </c>
      <c r="BI353" s="176"/>
      <c r="BJ353" s="1560"/>
      <c r="BK353" s="13"/>
      <c r="BL353" s="13"/>
      <c r="BM353" s="3"/>
      <c r="BN353" s="104">
        <v>173</v>
      </c>
      <c r="BO353" s="104">
        <v>174</v>
      </c>
      <c r="BP353" s="1551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</row>
    <row r="354" spans="1:81" s="7" customFormat="1" ht="13.5" customHeight="1">
      <c r="A354" s="1610"/>
      <c r="B354" s="1591"/>
      <c r="C354" s="1553"/>
      <c r="D354" s="181" t="s">
        <v>53</v>
      </c>
      <c r="E354" s="174"/>
      <c r="F354" s="334">
        <v>228220</v>
      </c>
      <c r="G354" s="335"/>
      <c r="H354" s="334">
        <v>211460</v>
      </c>
      <c r="I354" s="335"/>
      <c r="J354" s="318" t="s">
        <v>216</v>
      </c>
      <c r="K354" s="329">
        <v>2160</v>
      </c>
      <c r="L354" s="336"/>
      <c r="M354" s="337" t="s">
        <v>217</v>
      </c>
      <c r="N354" s="329">
        <v>1990</v>
      </c>
      <c r="O354" s="336"/>
      <c r="P354" s="337" t="s">
        <v>217</v>
      </c>
      <c r="Q354" s="331"/>
      <c r="R354" s="332"/>
      <c r="S354" s="338"/>
      <c r="T354" s="1612"/>
      <c r="U354" s="332"/>
      <c r="V354" s="332"/>
      <c r="W354" s="339"/>
      <c r="X354" s="339"/>
      <c r="Y354" s="131"/>
      <c r="Z354" s="368"/>
      <c r="AA354" s="1577"/>
      <c r="AB354" s="367"/>
      <c r="AC354" s="176"/>
      <c r="AD354" s="1613"/>
      <c r="AE354" s="179"/>
      <c r="AF354" s="1604"/>
      <c r="AG354" s="1544"/>
      <c r="AH354" s="50"/>
      <c r="AI354" s="1511"/>
      <c r="AJ354" s="315"/>
      <c r="AK354" s="1605"/>
      <c r="AL354" s="1599" t="e">
        <v>#REF!</v>
      </c>
      <c r="AM354" s="1583" t="e">
        <v>#REF!</v>
      </c>
      <c r="AN354" s="1570"/>
      <c r="AO354" s="382" t="s">
        <v>227</v>
      </c>
      <c r="AP354" s="383">
        <v>4700</v>
      </c>
      <c r="AQ354" s="384">
        <v>5200</v>
      </c>
      <c r="AR354" s="1577"/>
      <c r="AS354" s="1586"/>
      <c r="AT354" s="1577"/>
      <c r="AU354" s="1589"/>
      <c r="AV354" s="380"/>
      <c r="AW354" s="381"/>
      <c r="AX354" s="1573"/>
      <c r="AY354" s="379"/>
      <c r="AZ354" s="1573"/>
      <c r="BA354" s="1576"/>
      <c r="BB354" s="1577"/>
      <c r="BC354" s="1580"/>
      <c r="BD354" s="1562"/>
      <c r="BE354" s="1555"/>
      <c r="BF354" s="1557"/>
      <c r="BG354" s="1557"/>
      <c r="BH354" s="1559"/>
      <c r="BI354" s="176"/>
      <c r="BJ354" s="1560"/>
      <c r="BK354" s="13"/>
      <c r="BL354" s="13"/>
      <c r="BM354" s="3"/>
      <c r="BN354" s="104">
        <v>173</v>
      </c>
      <c r="BO354" s="104">
        <v>174</v>
      </c>
      <c r="BP354" s="1551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</row>
    <row r="355" spans="1:81" s="54" customFormat="1" ht="13.5" customHeight="1">
      <c r="A355" s="1610"/>
      <c r="B355" s="1600" t="s">
        <v>230</v>
      </c>
      <c r="C355" s="1592" t="s">
        <v>214</v>
      </c>
      <c r="D355" s="173" t="s">
        <v>215</v>
      </c>
      <c r="E355" s="174"/>
      <c r="F355" s="316">
        <v>69680</v>
      </c>
      <c r="G355" s="317">
        <v>77100</v>
      </c>
      <c r="H355" s="316">
        <v>57110</v>
      </c>
      <c r="I355" s="317">
        <v>64530</v>
      </c>
      <c r="J355" s="318" t="s">
        <v>216</v>
      </c>
      <c r="K355" s="319">
        <v>670</v>
      </c>
      <c r="L355" s="320">
        <v>740</v>
      </c>
      <c r="M355" s="321" t="s">
        <v>217</v>
      </c>
      <c r="N355" s="319">
        <v>550</v>
      </c>
      <c r="O355" s="320">
        <v>620</v>
      </c>
      <c r="P355" s="321" t="s">
        <v>217</v>
      </c>
      <c r="Q355" s="318" t="s">
        <v>216</v>
      </c>
      <c r="R355" s="322">
        <v>7420</v>
      </c>
      <c r="S355" s="323">
        <v>70</v>
      </c>
      <c r="T355" s="1612"/>
      <c r="U355" s="361">
        <v>2960</v>
      </c>
      <c r="V355" s="340" t="s">
        <v>218</v>
      </c>
      <c r="W355" s="362">
        <v>20</v>
      </c>
      <c r="X355" s="345"/>
      <c r="Y355" s="131"/>
      <c r="Z355" s="368"/>
      <c r="AA355" s="1577"/>
      <c r="AB355" s="367"/>
      <c r="AC355" s="176"/>
      <c r="AD355" s="1613"/>
      <c r="AE355" s="179"/>
      <c r="AF355" s="1604" t="s">
        <v>218</v>
      </c>
      <c r="AG355" s="1537">
        <v>18910</v>
      </c>
      <c r="AH355" s="24"/>
      <c r="AI355" s="1511" t="s">
        <v>216</v>
      </c>
      <c r="AJ355" s="313">
        <v>110</v>
      </c>
      <c r="AK355" s="1605" t="s">
        <v>218</v>
      </c>
      <c r="AL355" s="1597">
        <v>5200</v>
      </c>
      <c r="AM355" s="1581">
        <v>5700</v>
      </c>
      <c r="AN355" s="1570" t="s">
        <v>216</v>
      </c>
      <c r="AO355" s="373" t="s">
        <v>220</v>
      </c>
      <c r="AP355" s="374">
        <v>9800</v>
      </c>
      <c r="AQ355" s="375">
        <v>10900</v>
      </c>
      <c r="AR355" s="1577" t="s">
        <v>216</v>
      </c>
      <c r="AS355" s="1584">
        <v>11120</v>
      </c>
      <c r="AT355" s="1577" t="s">
        <v>216</v>
      </c>
      <c r="AU355" s="1587">
        <v>110</v>
      </c>
      <c r="AV355" s="1570" t="s">
        <v>216</v>
      </c>
      <c r="AW355" s="1571">
        <v>4800</v>
      </c>
      <c r="AX355" s="1573"/>
      <c r="AY355" s="379"/>
      <c r="AZ355" s="1573" t="s">
        <v>221</v>
      </c>
      <c r="BA355" s="1574">
        <v>12460</v>
      </c>
      <c r="BB355" s="1577" t="s">
        <v>216</v>
      </c>
      <c r="BC355" s="1578">
        <v>120</v>
      </c>
      <c r="BD355" s="1562" t="s">
        <v>221</v>
      </c>
      <c r="BE355" s="1563" t="s">
        <v>588</v>
      </c>
      <c r="BF355" s="1565" t="s">
        <v>588</v>
      </c>
      <c r="BG355" s="1565" t="s">
        <v>588</v>
      </c>
      <c r="BH355" s="1567" t="s">
        <v>588</v>
      </c>
      <c r="BI355" s="176"/>
      <c r="BJ355" s="1569"/>
      <c r="BK355" s="13"/>
      <c r="BL355" s="13"/>
      <c r="BM355" s="107"/>
      <c r="BN355" s="104">
        <v>175</v>
      </c>
      <c r="BO355" s="104">
        <v>176</v>
      </c>
      <c r="BP355" s="1551">
        <v>3</v>
      </c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</row>
    <row r="356" spans="1:81" s="54" customFormat="1" ht="13.5" customHeight="1">
      <c r="A356" s="1610"/>
      <c r="B356" s="1591"/>
      <c r="C356" s="1593"/>
      <c r="D356" s="177" t="s">
        <v>222</v>
      </c>
      <c r="E356" s="174"/>
      <c r="F356" s="324">
        <v>77100</v>
      </c>
      <c r="G356" s="325">
        <v>137600</v>
      </c>
      <c r="H356" s="324">
        <v>64530</v>
      </c>
      <c r="I356" s="325">
        <v>125030</v>
      </c>
      <c r="J356" s="318" t="s">
        <v>216</v>
      </c>
      <c r="K356" s="326">
        <v>740</v>
      </c>
      <c r="L356" s="327">
        <v>1260</v>
      </c>
      <c r="M356" s="328" t="s">
        <v>217</v>
      </c>
      <c r="N356" s="326">
        <v>620</v>
      </c>
      <c r="O356" s="327">
        <v>1130</v>
      </c>
      <c r="P356" s="328" t="s">
        <v>217</v>
      </c>
      <c r="Q356" s="318" t="s">
        <v>216</v>
      </c>
      <c r="R356" s="329">
        <v>7420</v>
      </c>
      <c r="S356" s="330">
        <v>70</v>
      </c>
      <c r="T356" s="1612"/>
      <c r="U356" s="360"/>
      <c r="V356" s="357"/>
      <c r="W356" s="360"/>
      <c r="X356" s="346"/>
      <c r="Y356" s="131"/>
      <c r="Z356" s="368"/>
      <c r="AA356" s="1577"/>
      <c r="AB356" s="367"/>
      <c r="AC356" s="176"/>
      <c r="AD356" s="1613"/>
      <c r="AE356" s="179"/>
      <c r="AF356" s="1604"/>
      <c r="AG356" s="1538"/>
      <c r="AH356" s="36">
        <v>17140</v>
      </c>
      <c r="AI356" s="1511"/>
      <c r="AJ356" s="314"/>
      <c r="AK356" s="1605"/>
      <c r="AL356" s="1598" t="e">
        <v>#REF!</v>
      </c>
      <c r="AM356" s="1582" t="e">
        <v>#REF!</v>
      </c>
      <c r="AN356" s="1570"/>
      <c r="AO356" s="351" t="s">
        <v>223</v>
      </c>
      <c r="AP356" s="377">
        <v>5400</v>
      </c>
      <c r="AQ356" s="378">
        <v>6000</v>
      </c>
      <c r="AR356" s="1577"/>
      <c r="AS356" s="1585"/>
      <c r="AT356" s="1577"/>
      <c r="AU356" s="1588"/>
      <c r="AV356" s="1570"/>
      <c r="AW356" s="1572"/>
      <c r="AX356" s="1573"/>
      <c r="AY356" s="379"/>
      <c r="AZ356" s="1573"/>
      <c r="BA356" s="1575"/>
      <c r="BB356" s="1577"/>
      <c r="BC356" s="1579"/>
      <c r="BD356" s="1562"/>
      <c r="BE356" s="1564"/>
      <c r="BF356" s="1566"/>
      <c r="BG356" s="1566"/>
      <c r="BH356" s="1568"/>
      <c r="BI356" s="176"/>
      <c r="BJ356" s="1569"/>
      <c r="BK356" s="13"/>
      <c r="BL356" s="13"/>
      <c r="BM356" s="107"/>
      <c r="BN356" s="104">
        <v>175</v>
      </c>
      <c r="BO356" s="104">
        <v>176</v>
      </c>
      <c r="BP356" s="1551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</row>
    <row r="357" spans="1:81" s="54" customFormat="1" ht="13.5" customHeight="1">
      <c r="A357" s="1610"/>
      <c r="B357" s="1591"/>
      <c r="C357" s="1552" t="s">
        <v>224</v>
      </c>
      <c r="D357" s="177" t="s">
        <v>225</v>
      </c>
      <c r="E357" s="174"/>
      <c r="F357" s="324">
        <v>137600</v>
      </c>
      <c r="G357" s="325">
        <v>211800</v>
      </c>
      <c r="H357" s="324">
        <v>125030</v>
      </c>
      <c r="I357" s="325">
        <v>199230</v>
      </c>
      <c r="J357" s="318" t="s">
        <v>216</v>
      </c>
      <c r="K357" s="326">
        <v>1260</v>
      </c>
      <c r="L357" s="327">
        <v>2000</v>
      </c>
      <c r="M357" s="328" t="s">
        <v>217</v>
      </c>
      <c r="N357" s="326">
        <v>1130</v>
      </c>
      <c r="O357" s="327">
        <v>1870</v>
      </c>
      <c r="P357" s="328" t="s">
        <v>217</v>
      </c>
      <c r="Q357" s="331"/>
      <c r="R357" s="332"/>
      <c r="S357" s="333"/>
      <c r="T357" s="1612"/>
      <c r="U357" s="332"/>
      <c r="V357" s="332"/>
      <c r="W357" s="339"/>
      <c r="X357" s="339"/>
      <c r="Y357" s="131"/>
      <c r="Z357" s="368"/>
      <c r="AA357" s="1577"/>
      <c r="AB357" s="367"/>
      <c r="AC357" s="176"/>
      <c r="AD357" s="1613"/>
      <c r="AE357" s="179"/>
      <c r="AF357" s="1604" t="s">
        <v>218</v>
      </c>
      <c r="AG357" s="1543">
        <v>17140</v>
      </c>
      <c r="AH357" s="43"/>
      <c r="AI357" s="1511"/>
      <c r="AJ357" s="314">
        <v>0</v>
      </c>
      <c r="AK357" s="1605"/>
      <c r="AL357" s="1598" t="e">
        <v>#REF!</v>
      </c>
      <c r="AM357" s="1582" t="e">
        <v>#REF!</v>
      </c>
      <c r="AN357" s="1570"/>
      <c r="AO357" s="351" t="s">
        <v>226</v>
      </c>
      <c r="AP357" s="377">
        <v>4700</v>
      </c>
      <c r="AQ357" s="378">
        <v>5200</v>
      </c>
      <c r="AR357" s="1577"/>
      <c r="AS357" s="1585"/>
      <c r="AT357" s="1577"/>
      <c r="AU357" s="1588"/>
      <c r="AV357" s="380"/>
      <c r="AW357" s="381"/>
      <c r="AX357" s="1573"/>
      <c r="AY357" s="379"/>
      <c r="AZ357" s="1573"/>
      <c r="BA357" s="1575"/>
      <c r="BB357" s="1577"/>
      <c r="BC357" s="1579"/>
      <c r="BD357" s="1562"/>
      <c r="BE357" s="1554">
        <v>0.02</v>
      </c>
      <c r="BF357" s="1556">
        <v>0.03</v>
      </c>
      <c r="BG357" s="1556">
        <v>0.04</v>
      </c>
      <c r="BH357" s="1558">
        <v>0.06</v>
      </c>
      <c r="BI357" s="176"/>
      <c r="BJ357" s="1560"/>
      <c r="BK357" s="13"/>
      <c r="BL357" s="13"/>
      <c r="BM357" s="107"/>
      <c r="BN357" s="104">
        <v>175</v>
      </c>
      <c r="BO357" s="104">
        <v>176</v>
      </c>
      <c r="BP357" s="1551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</row>
    <row r="358" spans="1:81" s="54" customFormat="1" ht="13.5" customHeight="1">
      <c r="A358" s="1610"/>
      <c r="B358" s="1591"/>
      <c r="C358" s="1553"/>
      <c r="D358" s="181" t="s">
        <v>53</v>
      </c>
      <c r="E358" s="174"/>
      <c r="F358" s="334">
        <v>211800</v>
      </c>
      <c r="G358" s="335"/>
      <c r="H358" s="334">
        <v>199230</v>
      </c>
      <c r="I358" s="335"/>
      <c r="J358" s="318" t="s">
        <v>216</v>
      </c>
      <c r="K358" s="329">
        <v>2000</v>
      </c>
      <c r="L358" s="336"/>
      <c r="M358" s="337" t="s">
        <v>217</v>
      </c>
      <c r="N358" s="329">
        <v>1870</v>
      </c>
      <c r="O358" s="336"/>
      <c r="P358" s="337" t="s">
        <v>217</v>
      </c>
      <c r="Q358" s="331"/>
      <c r="R358" s="332"/>
      <c r="S358" s="338"/>
      <c r="T358" s="1612"/>
      <c r="U358" s="332"/>
      <c r="V358" s="332"/>
      <c r="W358" s="339"/>
      <c r="X358" s="339"/>
      <c r="Y358" s="131"/>
      <c r="Z358" s="368"/>
      <c r="AA358" s="1577"/>
      <c r="AB358" s="367"/>
      <c r="AC358" s="176"/>
      <c r="AD358" s="1613"/>
      <c r="AE358" s="179"/>
      <c r="AF358" s="1604"/>
      <c r="AG358" s="1544"/>
      <c r="AH358" s="50"/>
      <c r="AI358" s="1511"/>
      <c r="AJ358" s="315"/>
      <c r="AK358" s="1605"/>
      <c r="AL358" s="1599" t="e">
        <v>#REF!</v>
      </c>
      <c r="AM358" s="1583" t="e">
        <v>#REF!</v>
      </c>
      <c r="AN358" s="1570"/>
      <c r="AO358" s="382" t="s">
        <v>227</v>
      </c>
      <c r="AP358" s="383">
        <v>4200</v>
      </c>
      <c r="AQ358" s="384">
        <v>4600</v>
      </c>
      <c r="AR358" s="1577"/>
      <c r="AS358" s="1586"/>
      <c r="AT358" s="1577"/>
      <c r="AU358" s="1589"/>
      <c r="AV358" s="380"/>
      <c r="AW358" s="381"/>
      <c r="AX358" s="1573"/>
      <c r="AY358" s="379"/>
      <c r="AZ358" s="1573"/>
      <c r="BA358" s="1576"/>
      <c r="BB358" s="1577"/>
      <c r="BC358" s="1580"/>
      <c r="BD358" s="1562"/>
      <c r="BE358" s="1555"/>
      <c r="BF358" s="1557"/>
      <c r="BG358" s="1557"/>
      <c r="BH358" s="1559"/>
      <c r="BI358" s="176"/>
      <c r="BJ358" s="1560"/>
      <c r="BK358" s="13"/>
      <c r="BL358" s="13"/>
      <c r="BM358" s="107"/>
      <c r="BN358" s="104">
        <v>175</v>
      </c>
      <c r="BO358" s="104">
        <v>176</v>
      </c>
      <c r="BP358" s="1551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</row>
    <row r="359" spans="1:81" s="54" customFormat="1" ht="13.5" customHeight="1">
      <c r="A359" s="1610"/>
      <c r="B359" s="1600" t="s">
        <v>263</v>
      </c>
      <c r="C359" s="1592" t="s">
        <v>214</v>
      </c>
      <c r="D359" s="173" t="s">
        <v>215</v>
      </c>
      <c r="E359" s="174"/>
      <c r="F359" s="316">
        <v>65400</v>
      </c>
      <c r="G359" s="317">
        <v>72820</v>
      </c>
      <c r="H359" s="316">
        <v>55350</v>
      </c>
      <c r="I359" s="317">
        <v>62770</v>
      </c>
      <c r="J359" s="318" t="s">
        <v>216</v>
      </c>
      <c r="K359" s="319">
        <v>630</v>
      </c>
      <c r="L359" s="320">
        <v>700</v>
      </c>
      <c r="M359" s="321" t="s">
        <v>217</v>
      </c>
      <c r="N359" s="319">
        <v>530</v>
      </c>
      <c r="O359" s="320">
        <v>600</v>
      </c>
      <c r="P359" s="321" t="s">
        <v>217</v>
      </c>
      <c r="Q359" s="318" t="s">
        <v>216</v>
      </c>
      <c r="R359" s="322">
        <v>7420</v>
      </c>
      <c r="S359" s="323">
        <v>70</v>
      </c>
      <c r="T359" s="1612"/>
      <c r="U359" s="361">
        <v>2960</v>
      </c>
      <c r="V359" s="340" t="s">
        <v>218</v>
      </c>
      <c r="W359" s="362">
        <v>20</v>
      </c>
      <c r="X359" s="345"/>
      <c r="Y359" s="131"/>
      <c r="Z359" s="1606" t="s">
        <v>232</v>
      </c>
      <c r="AA359" s="1577"/>
      <c r="AB359" s="1607" t="s">
        <v>232</v>
      </c>
      <c r="AC359" s="134"/>
      <c r="AD359" s="1613"/>
      <c r="AE359" s="138"/>
      <c r="AF359" s="1604" t="s">
        <v>218</v>
      </c>
      <c r="AG359" s="1537">
        <v>16540</v>
      </c>
      <c r="AH359" s="24"/>
      <c r="AI359" s="1511" t="s">
        <v>216</v>
      </c>
      <c r="AJ359" s="313">
        <v>90</v>
      </c>
      <c r="AK359" s="1605" t="s">
        <v>218</v>
      </c>
      <c r="AL359" s="1597">
        <v>4700</v>
      </c>
      <c r="AM359" s="1581">
        <v>5200</v>
      </c>
      <c r="AN359" s="1570" t="s">
        <v>216</v>
      </c>
      <c r="AO359" s="373" t="s">
        <v>220</v>
      </c>
      <c r="AP359" s="374">
        <v>8800</v>
      </c>
      <c r="AQ359" s="375">
        <v>9800</v>
      </c>
      <c r="AR359" s="1577" t="s">
        <v>216</v>
      </c>
      <c r="AS359" s="1584">
        <v>8900</v>
      </c>
      <c r="AT359" s="1577" t="s">
        <v>216</v>
      </c>
      <c r="AU359" s="1587">
        <v>80</v>
      </c>
      <c r="AV359" s="1570" t="s">
        <v>216</v>
      </c>
      <c r="AW359" s="1571">
        <v>4800</v>
      </c>
      <c r="AX359" s="1573"/>
      <c r="AY359" s="379"/>
      <c r="AZ359" s="1573" t="s">
        <v>221</v>
      </c>
      <c r="BA359" s="1574">
        <v>9970</v>
      </c>
      <c r="BB359" s="1577" t="s">
        <v>216</v>
      </c>
      <c r="BC359" s="1578">
        <v>90</v>
      </c>
      <c r="BD359" s="1562" t="s">
        <v>221</v>
      </c>
      <c r="BE359" s="1563" t="s">
        <v>588</v>
      </c>
      <c r="BF359" s="1565" t="s">
        <v>588</v>
      </c>
      <c r="BG359" s="1565" t="s">
        <v>588</v>
      </c>
      <c r="BH359" s="1567" t="s">
        <v>588</v>
      </c>
      <c r="BI359" s="176"/>
      <c r="BJ359" s="1569"/>
      <c r="BK359" s="13"/>
      <c r="BL359" s="13"/>
      <c r="BM359" s="107"/>
      <c r="BN359" s="104">
        <v>177</v>
      </c>
      <c r="BO359" s="104">
        <v>178</v>
      </c>
      <c r="BP359" s="1551">
        <v>4</v>
      </c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</row>
    <row r="360" spans="1:81" s="54" customFormat="1" ht="13.5" customHeight="1">
      <c r="A360" s="1610"/>
      <c r="B360" s="1591"/>
      <c r="C360" s="1593"/>
      <c r="D360" s="177" t="s">
        <v>222</v>
      </c>
      <c r="E360" s="174"/>
      <c r="F360" s="324">
        <v>72820</v>
      </c>
      <c r="G360" s="325">
        <v>133320</v>
      </c>
      <c r="H360" s="324">
        <v>62770</v>
      </c>
      <c r="I360" s="325">
        <v>123270</v>
      </c>
      <c r="J360" s="318" t="s">
        <v>216</v>
      </c>
      <c r="K360" s="326">
        <v>700</v>
      </c>
      <c r="L360" s="327">
        <v>1210</v>
      </c>
      <c r="M360" s="328" t="s">
        <v>217</v>
      </c>
      <c r="N360" s="326">
        <v>600</v>
      </c>
      <c r="O360" s="327">
        <v>1110</v>
      </c>
      <c r="P360" s="328" t="s">
        <v>217</v>
      </c>
      <c r="Q360" s="318" t="s">
        <v>216</v>
      </c>
      <c r="R360" s="329">
        <v>7420</v>
      </c>
      <c r="S360" s="330">
        <v>70</v>
      </c>
      <c r="T360" s="1612"/>
      <c r="U360" s="360"/>
      <c r="V360" s="357"/>
      <c r="W360" s="360"/>
      <c r="X360" s="346"/>
      <c r="Y360" s="131"/>
      <c r="Z360" s="1606"/>
      <c r="AA360" s="1577"/>
      <c r="AB360" s="1607"/>
      <c r="AC360" s="134"/>
      <c r="AD360" s="1613"/>
      <c r="AE360" s="138"/>
      <c r="AF360" s="1604"/>
      <c r="AG360" s="1538"/>
      <c r="AH360" s="36">
        <v>14770</v>
      </c>
      <c r="AI360" s="1511"/>
      <c r="AJ360" s="314"/>
      <c r="AK360" s="1605"/>
      <c r="AL360" s="1598" t="e">
        <v>#REF!</v>
      </c>
      <c r="AM360" s="1582" t="e">
        <v>#REF!</v>
      </c>
      <c r="AN360" s="1570"/>
      <c r="AO360" s="351" t="s">
        <v>223</v>
      </c>
      <c r="AP360" s="377">
        <v>4800</v>
      </c>
      <c r="AQ360" s="378">
        <v>5400</v>
      </c>
      <c r="AR360" s="1577"/>
      <c r="AS360" s="1585"/>
      <c r="AT360" s="1577"/>
      <c r="AU360" s="1588"/>
      <c r="AV360" s="1570"/>
      <c r="AW360" s="1572"/>
      <c r="AX360" s="1573"/>
      <c r="AY360" s="379"/>
      <c r="AZ360" s="1573"/>
      <c r="BA360" s="1575"/>
      <c r="BB360" s="1577"/>
      <c r="BC360" s="1579"/>
      <c r="BD360" s="1562"/>
      <c r="BE360" s="1564"/>
      <c r="BF360" s="1566"/>
      <c r="BG360" s="1566"/>
      <c r="BH360" s="1568"/>
      <c r="BI360" s="176"/>
      <c r="BJ360" s="1569"/>
      <c r="BK360" s="13"/>
      <c r="BL360" s="13"/>
      <c r="BM360" s="107"/>
      <c r="BN360" s="104">
        <v>177</v>
      </c>
      <c r="BO360" s="104">
        <v>178</v>
      </c>
      <c r="BP360" s="1551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</row>
    <row r="361" spans="1:81" s="54" customFormat="1" ht="13.5" customHeight="1">
      <c r="A361" s="1610"/>
      <c r="B361" s="1591"/>
      <c r="C361" s="1552" t="s">
        <v>224</v>
      </c>
      <c r="D361" s="177" t="s">
        <v>225</v>
      </c>
      <c r="E361" s="174"/>
      <c r="F361" s="324">
        <v>133320</v>
      </c>
      <c r="G361" s="325">
        <v>207520</v>
      </c>
      <c r="H361" s="324">
        <v>123270</v>
      </c>
      <c r="I361" s="325">
        <v>197470</v>
      </c>
      <c r="J361" s="318" t="s">
        <v>216</v>
      </c>
      <c r="K361" s="326">
        <v>1210</v>
      </c>
      <c r="L361" s="327">
        <v>1950</v>
      </c>
      <c r="M361" s="328" t="s">
        <v>217</v>
      </c>
      <c r="N361" s="326">
        <v>1110</v>
      </c>
      <c r="O361" s="327">
        <v>1850</v>
      </c>
      <c r="P361" s="328" t="s">
        <v>217</v>
      </c>
      <c r="Q361" s="331"/>
      <c r="R361" s="332"/>
      <c r="S361" s="333"/>
      <c r="T361" s="1612"/>
      <c r="U361" s="332"/>
      <c r="V361" s="332"/>
      <c r="W361" s="339"/>
      <c r="X361" s="339"/>
      <c r="Y361" s="131"/>
      <c r="Z361" s="1606"/>
      <c r="AA361" s="1577"/>
      <c r="AB361" s="1607"/>
      <c r="AC361" s="134"/>
      <c r="AD361" s="1613"/>
      <c r="AE361" s="138"/>
      <c r="AF361" s="1604" t="s">
        <v>218</v>
      </c>
      <c r="AG361" s="1543">
        <v>14770</v>
      </c>
      <c r="AH361" s="43"/>
      <c r="AI361" s="1511"/>
      <c r="AJ361" s="314">
        <v>0</v>
      </c>
      <c r="AK361" s="1605"/>
      <c r="AL361" s="1598" t="e">
        <v>#REF!</v>
      </c>
      <c r="AM361" s="1582" t="e">
        <v>#REF!</v>
      </c>
      <c r="AN361" s="1570"/>
      <c r="AO361" s="351" t="s">
        <v>226</v>
      </c>
      <c r="AP361" s="377">
        <v>4200</v>
      </c>
      <c r="AQ361" s="378">
        <v>4700</v>
      </c>
      <c r="AR361" s="1577"/>
      <c r="AS361" s="1585"/>
      <c r="AT361" s="1577"/>
      <c r="AU361" s="1588"/>
      <c r="AV361" s="380"/>
      <c r="AW361" s="381"/>
      <c r="AX361" s="1573"/>
      <c r="AY361" s="379"/>
      <c r="AZ361" s="1573"/>
      <c r="BA361" s="1575"/>
      <c r="BB361" s="1577"/>
      <c r="BC361" s="1579"/>
      <c r="BD361" s="1562"/>
      <c r="BE361" s="1554">
        <v>0.02</v>
      </c>
      <c r="BF361" s="1556">
        <v>0.03</v>
      </c>
      <c r="BG361" s="1556">
        <v>0.05</v>
      </c>
      <c r="BH361" s="1558">
        <v>0.06</v>
      </c>
      <c r="BI361" s="176"/>
      <c r="BJ361" s="1560"/>
      <c r="BK361" s="13"/>
      <c r="BL361" s="13"/>
      <c r="BM361" s="107"/>
      <c r="BN361" s="104">
        <v>177</v>
      </c>
      <c r="BO361" s="104">
        <v>178</v>
      </c>
      <c r="BP361" s="1551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</row>
    <row r="362" spans="1:81" s="54" customFormat="1" ht="13.5" customHeight="1">
      <c r="A362" s="1610"/>
      <c r="B362" s="1591"/>
      <c r="C362" s="1553"/>
      <c r="D362" s="181" t="s">
        <v>53</v>
      </c>
      <c r="E362" s="174"/>
      <c r="F362" s="334">
        <v>207520</v>
      </c>
      <c r="G362" s="335"/>
      <c r="H362" s="334">
        <v>197470</v>
      </c>
      <c r="I362" s="335"/>
      <c r="J362" s="318" t="s">
        <v>216</v>
      </c>
      <c r="K362" s="329">
        <v>1950</v>
      </c>
      <c r="L362" s="336"/>
      <c r="M362" s="337" t="s">
        <v>217</v>
      </c>
      <c r="N362" s="329">
        <v>1850</v>
      </c>
      <c r="O362" s="336"/>
      <c r="P362" s="337" t="s">
        <v>217</v>
      </c>
      <c r="Q362" s="331"/>
      <c r="R362" s="332"/>
      <c r="S362" s="338"/>
      <c r="T362" s="1612"/>
      <c r="U362" s="332"/>
      <c r="V362" s="332"/>
      <c r="W362" s="339"/>
      <c r="X362" s="339"/>
      <c r="Y362" s="131"/>
      <c r="Z362" s="366" t="s">
        <v>233</v>
      </c>
      <c r="AA362" s="1577"/>
      <c r="AB362" s="367" t="s">
        <v>233</v>
      </c>
      <c r="AC362" s="146"/>
      <c r="AD362" s="1613"/>
      <c r="AE362" s="178"/>
      <c r="AF362" s="1604"/>
      <c r="AG362" s="1544"/>
      <c r="AH362" s="50"/>
      <c r="AI362" s="1511"/>
      <c r="AJ362" s="315"/>
      <c r="AK362" s="1605"/>
      <c r="AL362" s="1599" t="e">
        <v>#REF!</v>
      </c>
      <c r="AM362" s="1583" t="e">
        <v>#REF!</v>
      </c>
      <c r="AN362" s="1570"/>
      <c r="AO362" s="382" t="s">
        <v>227</v>
      </c>
      <c r="AP362" s="383">
        <v>3800</v>
      </c>
      <c r="AQ362" s="384">
        <v>4200</v>
      </c>
      <c r="AR362" s="1577"/>
      <c r="AS362" s="1586"/>
      <c r="AT362" s="1577"/>
      <c r="AU362" s="1589"/>
      <c r="AV362" s="380"/>
      <c r="AW362" s="381"/>
      <c r="AX362" s="1573"/>
      <c r="AY362" s="379"/>
      <c r="AZ362" s="1573"/>
      <c r="BA362" s="1576"/>
      <c r="BB362" s="1577"/>
      <c r="BC362" s="1580"/>
      <c r="BD362" s="1562"/>
      <c r="BE362" s="1555"/>
      <c r="BF362" s="1557"/>
      <c r="BG362" s="1557"/>
      <c r="BH362" s="1559"/>
      <c r="BI362" s="176"/>
      <c r="BJ362" s="1560"/>
      <c r="BK362" s="13"/>
      <c r="BL362" s="13"/>
      <c r="BM362" s="107"/>
      <c r="BN362" s="104">
        <v>177</v>
      </c>
      <c r="BO362" s="104">
        <v>178</v>
      </c>
      <c r="BP362" s="1551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</row>
    <row r="363" spans="1:81" s="54" customFormat="1" ht="13.5" customHeight="1">
      <c r="A363" s="1610"/>
      <c r="B363" s="1600" t="s">
        <v>234</v>
      </c>
      <c r="C363" s="1592" t="s">
        <v>214</v>
      </c>
      <c r="D363" s="173" t="s">
        <v>215</v>
      </c>
      <c r="E363" s="174"/>
      <c r="F363" s="316">
        <v>57330</v>
      </c>
      <c r="G363" s="317">
        <v>64750</v>
      </c>
      <c r="H363" s="316">
        <v>48940</v>
      </c>
      <c r="I363" s="317">
        <v>56360</v>
      </c>
      <c r="J363" s="318" t="s">
        <v>216</v>
      </c>
      <c r="K363" s="319">
        <v>550</v>
      </c>
      <c r="L363" s="320">
        <v>620</v>
      </c>
      <c r="M363" s="321" t="s">
        <v>217</v>
      </c>
      <c r="N363" s="319">
        <v>470</v>
      </c>
      <c r="O363" s="320">
        <v>540</v>
      </c>
      <c r="P363" s="321" t="s">
        <v>217</v>
      </c>
      <c r="Q363" s="318" t="s">
        <v>216</v>
      </c>
      <c r="R363" s="322">
        <v>7420</v>
      </c>
      <c r="S363" s="323">
        <v>70</v>
      </c>
      <c r="T363" s="1612"/>
      <c r="U363" s="361">
        <v>2960</v>
      </c>
      <c r="V363" s="340" t="s">
        <v>218</v>
      </c>
      <c r="W363" s="362">
        <v>20</v>
      </c>
      <c r="X363" s="345"/>
      <c r="Y363" s="131"/>
      <c r="Z363" s="366">
        <v>255500</v>
      </c>
      <c r="AA363" s="1577"/>
      <c r="AB363" s="367">
        <v>2550</v>
      </c>
      <c r="AC363" s="176"/>
      <c r="AD363" s="1613"/>
      <c r="AE363" s="179"/>
      <c r="AF363" s="1604" t="s">
        <v>218</v>
      </c>
      <c r="AG363" s="1537">
        <v>14960</v>
      </c>
      <c r="AH363" s="24"/>
      <c r="AI363" s="1511" t="s">
        <v>216</v>
      </c>
      <c r="AJ363" s="313">
        <v>70</v>
      </c>
      <c r="AK363" s="1605" t="s">
        <v>218</v>
      </c>
      <c r="AL363" s="1597">
        <v>3900</v>
      </c>
      <c r="AM363" s="1581">
        <v>4300</v>
      </c>
      <c r="AN363" s="1570" t="s">
        <v>216</v>
      </c>
      <c r="AO363" s="373" t="s">
        <v>220</v>
      </c>
      <c r="AP363" s="374">
        <v>7200</v>
      </c>
      <c r="AQ363" s="375">
        <v>8100</v>
      </c>
      <c r="AR363" s="1577" t="s">
        <v>216</v>
      </c>
      <c r="AS363" s="1584">
        <v>7410</v>
      </c>
      <c r="AT363" s="1577" t="s">
        <v>216</v>
      </c>
      <c r="AU363" s="1587">
        <v>70</v>
      </c>
      <c r="AV363" s="1570" t="s">
        <v>216</v>
      </c>
      <c r="AW363" s="1571">
        <v>4800</v>
      </c>
      <c r="AX363" s="1573"/>
      <c r="AY363" s="379"/>
      <c r="AZ363" s="1573" t="s">
        <v>221</v>
      </c>
      <c r="BA363" s="1574">
        <v>8300</v>
      </c>
      <c r="BB363" s="1577" t="s">
        <v>216</v>
      </c>
      <c r="BC363" s="1578">
        <v>80</v>
      </c>
      <c r="BD363" s="1562" t="s">
        <v>221</v>
      </c>
      <c r="BE363" s="1563" t="s">
        <v>588</v>
      </c>
      <c r="BF363" s="1565" t="s">
        <v>588</v>
      </c>
      <c r="BG363" s="1565" t="s">
        <v>588</v>
      </c>
      <c r="BH363" s="1567" t="s">
        <v>588</v>
      </c>
      <c r="BI363" s="176"/>
      <c r="BJ363" s="1569"/>
      <c r="BK363" s="13"/>
      <c r="BL363" s="13"/>
      <c r="BM363" s="107"/>
      <c r="BN363" s="104">
        <v>179</v>
      </c>
      <c r="BO363" s="104">
        <v>180</v>
      </c>
      <c r="BP363" s="1551">
        <v>5</v>
      </c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</row>
    <row r="364" spans="1:81" s="54" customFormat="1" ht="13.5" customHeight="1">
      <c r="A364" s="1610"/>
      <c r="B364" s="1591"/>
      <c r="C364" s="1593"/>
      <c r="D364" s="177" t="s">
        <v>222</v>
      </c>
      <c r="E364" s="174"/>
      <c r="F364" s="324">
        <v>64750</v>
      </c>
      <c r="G364" s="325">
        <v>125250</v>
      </c>
      <c r="H364" s="324">
        <v>56360</v>
      </c>
      <c r="I364" s="325">
        <v>116860</v>
      </c>
      <c r="J364" s="318" t="s">
        <v>216</v>
      </c>
      <c r="K364" s="326">
        <v>620</v>
      </c>
      <c r="L364" s="327">
        <v>1130</v>
      </c>
      <c r="M364" s="328" t="s">
        <v>217</v>
      </c>
      <c r="N364" s="326">
        <v>540</v>
      </c>
      <c r="O364" s="327">
        <v>1050</v>
      </c>
      <c r="P364" s="328" t="s">
        <v>217</v>
      </c>
      <c r="Q364" s="318" t="s">
        <v>216</v>
      </c>
      <c r="R364" s="329">
        <v>7420</v>
      </c>
      <c r="S364" s="330">
        <v>70</v>
      </c>
      <c r="T364" s="1612"/>
      <c r="U364" s="360"/>
      <c r="V364" s="357"/>
      <c r="W364" s="360"/>
      <c r="X364" s="346"/>
      <c r="Y364" s="131"/>
      <c r="Z364" s="369"/>
      <c r="AA364" s="1577"/>
      <c r="AB364" s="370"/>
      <c r="AC364" s="183"/>
      <c r="AD364" s="1613"/>
      <c r="AE364" s="182"/>
      <c r="AF364" s="1604"/>
      <c r="AG364" s="1538"/>
      <c r="AH364" s="36">
        <v>13190</v>
      </c>
      <c r="AI364" s="1511"/>
      <c r="AJ364" s="314"/>
      <c r="AK364" s="1605"/>
      <c r="AL364" s="1598" t="e">
        <v>#REF!</v>
      </c>
      <c r="AM364" s="1582" t="e">
        <v>#REF!</v>
      </c>
      <c r="AN364" s="1570"/>
      <c r="AO364" s="351" t="s">
        <v>223</v>
      </c>
      <c r="AP364" s="377">
        <v>4000</v>
      </c>
      <c r="AQ364" s="378">
        <v>4400</v>
      </c>
      <c r="AR364" s="1577"/>
      <c r="AS364" s="1585"/>
      <c r="AT364" s="1577"/>
      <c r="AU364" s="1588"/>
      <c r="AV364" s="1570"/>
      <c r="AW364" s="1572"/>
      <c r="AX364" s="1573"/>
      <c r="AY364" s="379"/>
      <c r="AZ364" s="1573"/>
      <c r="BA364" s="1575"/>
      <c r="BB364" s="1577"/>
      <c r="BC364" s="1579"/>
      <c r="BD364" s="1562"/>
      <c r="BE364" s="1564"/>
      <c r="BF364" s="1566"/>
      <c r="BG364" s="1566"/>
      <c r="BH364" s="1568"/>
      <c r="BI364" s="176"/>
      <c r="BJ364" s="1569"/>
      <c r="BK364" s="13"/>
      <c r="BL364" s="13"/>
      <c r="BM364" s="107"/>
      <c r="BN364" s="104">
        <v>179</v>
      </c>
      <c r="BO364" s="104">
        <v>180</v>
      </c>
      <c r="BP364" s="1551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</row>
    <row r="365" spans="1:81" s="54" customFormat="1" ht="13.5" customHeight="1">
      <c r="A365" s="1610"/>
      <c r="B365" s="1591"/>
      <c r="C365" s="1552" t="s">
        <v>224</v>
      </c>
      <c r="D365" s="177" t="s">
        <v>225</v>
      </c>
      <c r="E365" s="174"/>
      <c r="F365" s="324">
        <v>125250</v>
      </c>
      <c r="G365" s="325">
        <v>199450</v>
      </c>
      <c r="H365" s="324">
        <v>116860</v>
      </c>
      <c r="I365" s="325">
        <v>191060</v>
      </c>
      <c r="J365" s="318" t="s">
        <v>216</v>
      </c>
      <c r="K365" s="326">
        <v>1130</v>
      </c>
      <c r="L365" s="327">
        <v>1870</v>
      </c>
      <c r="M365" s="328" t="s">
        <v>217</v>
      </c>
      <c r="N365" s="326">
        <v>1050</v>
      </c>
      <c r="O365" s="327">
        <v>1790</v>
      </c>
      <c r="P365" s="328" t="s">
        <v>217</v>
      </c>
      <c r="Q365" s="331"/>
      <c r="R365" s="332"/>
      <c r="S365" s="333"/>
      <c r="T365" s="1612"/>
      <c r="U365" s="332"/>
      <c r="V365" s="332"/>
      <c r="W365" s="339"/>
      <c r="X365" s="339"/>
      <c r="Y365" s="131"/>
      <c r="Z365" s="366" t="s">
        <v>235</v>
      </c>
      <c r="AA365" s="1577"/>
      <c r="AB365" s="367" t="s">
        <v>235</v>
      </c>
      <c r="AC365" s="146"/>
      <c r="AD365" s="1613"/>
      <c r="AE365" s="178"/>
      <c r="AF365" s="1604" t="s">
        <v>218</v>
      </c>
      <c r="AG365" s="1543">
        <v>13190</v>
      </c>
      <c r="AH365" s="43"/>
      <c r="AI365" s="1511"/>
      <c r="AJ365" s="314">
        <v>0</v>
      </c>
      <c r="AK365" s="1605"/>
      <c r="AL365" s="1598" t="e">
        <v>#REF!</v>
      </c>
      <c r="AM365" s="1582" t="e">
        <v>#REF!</v>
      </c>
      <c r="AN365" s="1570"/>
      <c r="AO365" s="351" t="s">
        <v>226</v>
      </c>
      <c r="AP365" s="377">
        <v>3500</v>
      </c>
      <c r="AQ365" s="378">
        <v>3800</v>
      </c>
      <c r="AR365" s="1577"/>
      <c r="AS365" s="1585"/>
      <c r="AT365" s="1577"/>
      <c r="AU365" s="1588"/>
      <c r="AV365" s="380"/>
      <c r="AW365" s="381"/>
      <c r="AX365" s="1573"/>
      <c r="AY365" s="379"/>
      <c r="AZ365" s="1573"/>
      <c r="BA365" s="1575"/>
      <c r="BB365" s="1577"/>
      <c r="BC365" s="1579"/>
      <c r="BD365" s="1562"/>
      <c r="BE365" s="1554">
        <v>0.02</v>
      </c>
      <c r="BF365" s="1556">
        <v>0.03</v>
      </c>
      <c r="BG365" s="1556">
        <v>0.05</v>
      </c>
      <c r="BH365" s="1558">
        <v>0.06</v>
      </c>
      <c r="BI365" s="176"/>
      <c r="BJ365" s="1560"/>
      <c r="BK365" s="13"/>
      <c r="BL365" s="13"/>
      <c r="BM365" s="107"/>
      <c r="BN365" s="104">
        <v>179</v>
      </c>
      <c r="BO365" s="104">
        <v>180</v>
      </c>
      <c r="BP365" s="1551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</row>
    <row r="366" spans="1:81" s="54" customFormat="1" ht="13.5" customHeight="1">
      <c r="A366" s="1610"/>
      <c r="B366" s="1591"/>
      <c r="C366" s="1553"/>
      <c r="D366" s="181" t="s">
        <v>53</v>
      </c>
      <c r="E366" s="174"/>
      <c r="F366" s="334">
        <v>199450</v>
      </c>
      <c r="G366" s="335"/>
      <c r="H366" s="334">
        <v>191060</v>
      </c>
      <c r="I366" s="335"/>
      <c r="J366" s="318" t="s">
        <v>216</v>
      </c>
      <c r="K366" s="329">
        <v>1870</v>
      </c>
      <c r="L366" s="336"/>
      <c r="M366" s="337" t="s">
        <v>217</v>
      </c>
      <c r="N366" s="329">
        <v>1790</v>
      </c>
      <c r="O366" s="336"/>
      <c r="P366" s="337" t="s">
        <v>217</v>
      </c>
      <c r="Q366" s="331"/>
      <c r="R366" s="332"/>
      <c r="S366" s="338"/>
      <c r="T366" s="1612"/>
      <c r="U366" s="332"/>
      <c r="V366" s="332"/>
      <c r="W366" s="339"/>
      <c r="X366" s="339"/>
      <c r="Y366" s="131"/>
      <c r="Z366" s="366">
        <v>273500</v>
      </c>
      <c r="AA366" s="1577"/>
      <c r="AB366" s="367">
        <v>2730</v>
      </c>
      <c r="AC366" s="176"/>
      <c r="AD366" s="1613"/>
      <c r="AE366" s="179"/>
      <c r="AF366" s="1604"/>
      <c r="AG366" s="1544"/>
      <c r="AH366" s="50"/>
      <c r="AI366" s="1511"/>
      <c r="AJ366" s="315"/>
      <c r="AK366" s="1605"/>
      <c r="AL366" s="1599" t="e">
        <v>#REF!</v>
      </c>
      <c r="AM366" s="1583" t="e">
        <v>#REF!</v>
      </c>
      <c r="AN366" s="1570"/>
      <c r="AO366" s="382" t="s">
        <v>227</v>
      </c>
      <c r="AP366" s="383">
        <v>3100</v>
      </c>
      <c r="AQ366" s="384">
        <v>3400</v>
      </c>
      <c r="AR366" s="1577"/>
      <c r="AS366" s="1586"/>
      <c r="AT366" s="1577"/>
      <c r="AU366" s="1589"/>
      <c r="AV366" s="380"/>
      <c r="AW366" s="381"/>
      <c r="AX366" s="1573"/>
      <c r="AY366" s="379"/>
      <c r="AZ366" s="1573"/>
      <c r="BA366" s="1576"/>
      <c r="BB366" s="1577"/>
      <c r="BC366" s="1580"/>
      <c r="BD366" s="1562"/>
      <c r="BE366" s="1555"/>
      <c r="BF366" s="1557"/>
      <c r="BG366" s="1557"/>
      <c r="BH366" s="1559"/>
      <c r="BI366" s="176"/>
      <c r="BJ366" s="1560"/>
      <c r="BK366" s="13"/>
      <c r="BL366" s="13"/>
      <c r="BM366" s="107"/>
      <c r="BN366" s="104">
        <v>179</v>
      </c>
      <c r="BO366" s="104">
        <v>180</v>
      </c>
      <c r="BP366" s="1551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</row>
    <row r="367" spans="1:81" s="54" customFormat="1" ht="13.5" customHeight="1">
      <c r="A367" s="1610"/>
      <c r="B367" s="1590" t="s">
        <v>236</v>
      </c>
      <c r="C367" s="1592" t="s">
        <v>214</v>
      </c>
      <c r="D367" s="173" t="s">
        <v>215</v>
      </c>
      <c r="E367" s="174"/>
      <c r="F367" s="316">
        <v>51630</v>
      </c>
      <c r="G367" s="317">
        <v>59050</v>
      </c>
      <c r="H367" s="316">
        <v>44450</v>
      </c>
      <c r="I367" s="317">
        <v>51870</v>
      </c>
      <c r="J367" s="318" t="s">
        <v>216</v>
      </c>
      <c r="K367" s="319">
        <v>490</v>
      </c>
      <c r="L367" s="320">
        <v>560</v>
      </c>
      <c r="M367" s="321" t="s">
        <v>217</v>
      </c>
      <c r="N367" s="319">
        <v>420</v>
      </c>
      <c r="O367" s="320">
        <v>490</v>
      </c>
      <c r="P367" s="321" t="s">
        <v>217</v>
      </c>
      <c r="Q367" s="318" t="s">
        <v>216</v>
      </c>
      <c r="R367" s="322">
        <v>7420</v>
      </c>
      <c r="S367" s="323">
        <v>70</v>
      </c>
      <c r="T367" s="1612"/>
      <c r="U367" s="361">
        <v>2960</v>
      </c>
      <c r="V367" s="340" t="s">
        <v>218</v>
      </c>
      <c r="W367" s="362">
        <v>20</v>
      </c>
      <c r="X367" s="345"/>
      <c r="Y367" s="131"/>
      <c r="Z367" s="369"/>
      <c r="AA367" s="1577"/>
      <c r="AB367" s="370"/>
      <c r="AC367" s="183"/>
      <c r="AD367" s="1613"/>
      <c r="AE367" s="182"/>
      <c r="AF367" s="1604" t="s">
        <v>218</v>
      </c>
      <c r="AG367" s="1537">
        <v>13830</v>
      </c>
      <c r="AH367" s="24"/>
      <c r="AI367" s="1511" t="s">
        <v>216</v>
      </c>
      <c r="AJ367" s="313">
        <v>60</v>
      </c>
      <c r="AK367" s="1605" t="s">
        <v>218</v>
      </c>
      <c r="AL367" s="1597">
        <v>3300</v>
      </c>
      <c r="AM367" s="1581">
        <v>3700</v>
      </c>
      <c r="AN367" s="1570" t="s">
        <v>216</v>
      </c>
      <c r="AO367" s="373" t="s">
        <v>220</v>
      </c>
      <c r="AP367" s="374">
        <v>6300</v>
      </c>
      <c r="AQ367" s="375">
        <v>7100</v>
      </c>
      <c r="AR367" s="1577" t="s">
        <v>216</v>
      </c>
      <c r="AS367" s="1584">
        <v>6350</v>
      </c>
      <c r="AT367" s="1577" t="s">
        <v>216</v>
      </c>
      <c r="AU367" s="1587">
        <v>60</v>
      </c>
      <c r="AV367" s="1570" t="s">
        <v>216</v>
      </c>
      <c r="AW367" s="1571">
        <v>4800</v>
      </c>
      <c r="AX367" s="1573"/>
      <c r="AY367" s="379"/>
      <c r="AZ367" s="1573" t="s">
        <v>221</v>
      </c>
      <c r="BA367" s="1574">
        <v>7120</v>
      </c>
      <c r="BB367" s="1577" t="s">
        <v>216</v>
      </c>
      <c r="BC367" s="1578">
        <v>70</v>
      </c>
      <c r="BD367" s="1562" t="s">
        <v>221</v>
      </c>
      <c r="BE367" s="1563" t="s">
        <v>588</v>
      </c>
      <c r="BF367" s="1565" t="s">
        <v>588</v>
      </c>
      <c r="BG367" s="1565" t="s">
        <v>588</v>
      </c>
      <c r="BH367" s="1567" t="s">
        <v>588</v>
      </c>
      <c r="BI367" s="176"/>
      <c r="BJ367" s="1569"/>
      <c r="BK367" s="13"/>
      <c r="BL367" s="13"/>
      <c r="BM367" s="107"/>
      <c r="BN367" s="104">
        <v>181</v>
      </c>
      <c r="BO367" s="104">
        <v>182</v>
      </c>
      <c r="BP367" s="1551">
        <v>6</v>
      </c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</row>
    <row r="368" spans="1:81" s="54" customFormat="1" ht="13.5" customHeight="1">
      <c r="A368" s="1610"/>
      <c r="B368" s="1591"/>
      <c r="C368" s="1593"/>
      <c r="D368" s="177" t="s">
        <v>222</v>
      </c>
      <c r="E368" s="174"/>
      <c r="F368" s="324">
        <v>59050</v>
      </c>
      <c r="G368" s="325">
        <v>119550</v>
      </c>
      <c r="H368" s="324">
        <v>51870</v>
      </c>
      <c r="I368" s="325">
        <v>112370</v>
      </c>
      <c r="J368" s="318" t="s">
        <v>216</v>
      </c>
      <c r="K368" s="326">
        <v>560</v>
      </c>
      <c r="L368" s="327">
        <v>1080</v>
      </c>
      <c r="M368" s="328" t="s">
        <v>217</v>
      </c>
      <c r="N368" s="326">
        <v>490</v>
      </c>
      <c r="O368" s="327">
        <v>1000</v>
      </c>
      <c r="P368" s="328" t="s">
        <v>217</v>
      </c>
      <c r="Q368" s="318" t="s">
        <v>216</v>
      </c>
      <c r="R368" s="329">
        <v>7420</v>
      </c>
      <c r="S368" s="330">
        <v>70</v>
      </c>
      <c r="T368" s="1612"/>
      <c r="U368" s="360"/>
      <c r="V368" s="357"/>
      <c r="W368" s="360"/>
      <c r="X368" s="346"/>
      <c r="Y368" s="131"/>
      <c r="Z368" s="366" t="s">
        <v>237</v>
      </c>
      <c r="AA368" s="1577"/>
      <c r="AB368" s="367" t="s">
        <v>237</v>
      </c>
      <c r="AC368" s="146"/>
      <c r="AD368" s="1613"/>
      <c r="AE368" s="178"/>
      <c r="AF368" s="1604"/>
      <c r="AG368" s="1538"/>
      <c r="AH368" s="36">
        <v>12060</v>
      </c>
      <c r="AI368" s="1511"/>
      <c r="AJ368" s="314"/>
      <c r="AK368" s="1605"/>
      <c r="AL368" s="1598" t="e">
        <v>#REF!</v>
      </c>
      <c r="AM368" s="1582" t="e">
        <v>#REF!</v>
      </c>
      <c r="AN368" s="1570"/>
      <c r="AO368" s="351" t="s">
        <v>223</v>
      </c>
      <c r="AP368" s="377">
        <v>3500</v>
      </c>
      <c r="AQ368" s="378">
        <v>3900</v>
      </c>
      <c r="AR368" s="1577"/>
      <c r="AS368" s="1585"/>
      <c r="AT368" s="1577"/>
      <c r="AU368" s="1588"/>
      <c r="AV368" s="1570"/>
      <c r="AW368" s="1572"/>
      <c r="AX368" s="1573"/>
      <c r="AY368" s="379"/>
      <c r="AZ368" s="1573"/>
      <c r="BA368" s="1575"/>
      <c r="BB368" s="1577"/>
      <c r="BC368" s="1579"/>
      <c r="BD368" s="1562"/>
      <c r="BE368" s="1564"/>
      <c r="BF368" s="1566"/>
      <c r="BG368" s="1566"/>
      <c r="BH368" s="1568"/>
      <c r="BI368" s="176"/>
      <c r="BJ368" s="1569"/>
      <c r="BK368" s="13"/>
      <c r="BL368" s="13"/>
      <c r="BM368" s="107"/>
      <c r="BN368" s="104">
        <v>181</v>
      </c>
      <c r="BO368" s="104">
        <v>182</v>
      </c>
      <c r="BP368" s="1551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</row>
    <row r="369" spans="1:81" s="54" customFormat="1" ht="13.5" customHeight="1">
      <c r="A369" s="1610"/>
      <c r="B369" s="1591"/>
      <c r="C369" s="1552" t="s">
        <v>224</v>
      </c>
      <c r="D369" s="177" t="s">
        <v>225</v>
      </c>
      <c r="E369" s="174"/>
      <c r="F369" s="324">
        <v>119550</v>
      </c>
      <c r="G369" s="325">
        <v>193750</v>
      </c>
      <c r="H369" s="324">
        <v>112370</v>
      </c>
      <c r="I369" s="325">
        <v>186570</v>
      </c>
      <c r="J369" s="318" t="s">
        <v>216</v>
      </c>
      <c r="K369" s="326">
        <v>1080</v>
      </c>
      <c r="L369" s="327">
        <v>1820</v>
      </c>
      <c r="M369" s="328" t="s">
        <v>217</v>
      </c>
      <c r="N369" s="326">
        <v>1000</v>
      </c>
      <c r="O369" s="327">
        <v>1740</v>
      </c>
      <c r="P369" s="328" t="s">
        <v>217</v>
      </c>
      <c r="Q369" s="331"/>
      <c r="R369" s="332"/>
      <c r="S369" s="333"/>
      <c r="T369" s="1612"/>
      <c r="U369" s="332"/>
      <c r="V369" s="332"/>
      <c r="W369" s="339"/>
      <c r="X369" s="339"/>
      <c r="Y369" s="131"/>
      <c r="Z369" s="366">
        <v>309700</v>
      </c>
      <c r="AA369" s="1577"/>
      <c r="AB369" s="367">
        <v>3090</v>
      </c>
      <c r="AC369" s="176"/>
      <c r="AD369" s="1613"/>
      <c r="AE369" s="179"/>
      <c r="AF369" s="1604" t="s">
        <v>218</v>
      </c>
      <c r="AG369" s="1543">
        <v>12060</v>
      </c>
      <c r="AH369" s="43"/>
      <c r="AI369" s="1511"/>
      <c r="AJ369" s="314">
        <v>0</v>
      </c>
      <c r="AK369" s="1605"/>
      <c r="AL369" s="1598" t="e">
        <v>#REF!</v>
      </c>
      <c r="AM369" s="1582" t="e">
        <v>#REF!</v>
      </c>
      <c r="AN369" s="1570"/>
      <c r="AO369" s="351" t="s">
        <v>226</v>
      </c>
      <c r="AP369" s="377">
        <v>3000</v>
      </c>
      <c r="AQ369" s="378">
        <v>3400</v>
      </c>
      <c r="AR369" s="1577"/>
      <c r="AS369" s="1585"/>
      <c r="AT369" s="1577"/>
      <c r="AU369" s="1588"/>
      <c r="AV369" s="380"/>
      <c r="AW369" s="381"/>
      <c r="AX369" s="1573"/>
      <c r="AY369" s="379"/>
      <c r="AZ369" s="1573"/>
      <c r="BA369" s="1575"/>
      <c r="BB369" s="1577"/>
      <c r="BC369" s="1579"/>
      <c r="BD369" s="1562"/>
      <c r="BE369" s="1554">
        <v>0.02</v>
      </c>
      <c r="BF369" s="1556">
        <v>0.03</v>
      </c>
      <c r="BG369" s="1556">
        <v>0.05</v>
      </c>
      <c r="BH369" s="1558">
        <v>0.06</v>
      </c>
      <c r="BI369" s="176"/>
      <c r="BJ369" s="1560"/>
      <c r="BK369" s="13"/>
      <c r="BL369" s="13"/>
      <c r="BM369" s="107"/>
      <c r="BN369" s="104">
        <v>181</v>
      </c>
      <c r="BO369" s="104">
        <v>182</v>
      </c>
      <c r="BP369" s="1551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</row>
    <row r="370" spans="1:81" s="54" customFormat="1" ht="13.5" customHeight="1">
      <c r="A370" s="1610"/>
      <c r="B370" s="1591"/>
      <c r="C370" s="1553"/>
      <c r="D370" s="181" t="s">
        <v>53</v>
      </c>
      <c r="E370" s="174"/>
      <c r="F370" s="334">
        <v>193750</v>
      </c>
      <c r="G370" s="335"/>
      <c r="H370" s="334">
        <v>186570</v>
      </c>
      <c r="I370" s="335"/>
      <c r="J370" s="318" t="s">
        <v>216</v>
      </c>
      <c r="K370" s="329">
        <v>1820</v>
      </c>
      <c r="L370" s="336"/>
      <c r="M370" s="337" t="s">
        <v>217</v>
      </c>
      <c r="N370" s="329">
        <v>1740</v>
      </c>
      <c r="O370" s="336"/>
      <c r="P370" s="337" t="s">
        <v>217</v>
      </c>
      <c r="Q370" s="331"/>
      <c r="R370" s="332"/>
      <c r="S370" s="338"/>
      <c r="T370" s="1612"/>
      <c r="U370" s="332"/>
      <c r="V370" s="332"/>
      <c r="W370" s="339"/>
      <c r="X370" s="339"/>
      <c r="Y370" s="131"/>
      <c r="Z370" s="369"/>
      <c r="AA370" s="1577"/>
      <c r="AB370" s="370"/>
      <c r="AC370" s="183"/>
      <c r="AD370" s="1613"/>
      <c r="AE370" s="182"/>
      <c r="AF370" s="1604"/>
      <c r="AG370" s="1544"/>
      <c r="AH370" s="50"/>
      <c r="AI370" s="1511"/>
      <c r="AJ370" s="315"/>
      <c r="AK370" s="1605"/>
      <c r="AL370" s="1599" t="e">
        <v>#REF!</v>
      </c>
      <c r="AM370" s="1583" t="e">
        <v>#REF!</v>
      </c>
      <c r="AN370" s="1570"/>
      <c r="AO370" s="382" t="s">
        <v>227</v>
      </c>
      <c r="AP370" s="383">
        <v>2700</v>
      </c>
      <c r="AQ370" s="384">
        <v>3000</v>
      </c>
      <c r="AR370" s="1577"/>
      <c r="AS370" s="1586"/>
      <c r="AT370" s="1577"/>
      <c r="AU370" s="1589"/>
      <c r="AV370" s="380"/>
      <c r="AW370" s="381"/>
      <c r="AX370" s="1573"/>
      <c r="AY370" s="379"/>
      <c r="AZ370" s="1573"/>
      <c r="BA370" s="1576"/>
      <c r="BB370" s="1577"/>
      <c r="BC370" s="1580"/>
      <c r="BD370" s="1562"/>
      <c r="BE370" s="1555"/>
      <c r="BF370" s="1557"/>
      <c r="BG370" s="1557"/>
      <c r="BH370" s="1559"/>
      <c r="BI370" s="176"/>
      <c r="BJ370" s="1560"/>
      <c r="BK370" s="13"/>
      <c r="BL370" s="13"/>
      <c r="BM370" s="107"/>
      <c r="BN370" s="104">
        <v>181</v>
      </c>
      <c r="BO370" s="104">
        <v>182</v>
      </c>
      <c r="BP370" s="1551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</row>
    <row r="371" spans="1:81" s="54" customFormat="1" ht="13.5" customHeight="1">
      <c r="A371" s="1610"/>
      <c r="B371" s="1600" t="s">
        <v>238</v>
      </c>
      <c r="C371" s="1592" t="s">
        <v>214</v>
      </c>
      <c r="D371" s="173" t="s">
        <v>215</v>
      </c>
      <c r="E371" s="174"/>
      <c r="F371" s="316">
        <v>47420</v>
      </c>
      <c r="G371" s="317">
        <v>54840</v>
      </c>
      <c r="H371" s="316">
        <v>41130</v>
      </c>
      <c r="I371" s="317">
        <v>48550</v>
      </c>
      <c r="J371" s="318" t="s">
        <v>216</v>
      </c>
      <c r="K371" s="319">
        <v>450</v>
      </c>
      <c r="L371" s="320">
        <v>520</v>
      </c>
      <c r="M371" s="321" t="s">
        <v>217</v>
      </c>
      <c r="N371" s="319">
        <v>390</v>
      </c>
      <c r="O371" s="320">
        <v>460</v>
      </c>
      <c r="P371" s="321" t="s">
        <v>217</v>
      </c>
      <c r="Q371" s="318" t="s">
        <v>216</v>
      </c>
      <c r="R371" s="322">
        <v>7420</v>
      </c>
      <c r="S371" s="323">
        <v>70</v>
      </c>
      <c r="T371" s="1612"/>
      <c r="U371" s="361">
        <v>2960</v>
      </c>
      <c r="V371" s="340" t="s">
        <v>218</v>
      </c>
      <c r="W371" s="362">
        <v>20</v>
      </c>
      <c r="X371" s="345"/>
      <c r="Y371" s="131"/>
      <c r="Z371" s="366" t="s">
        <v>239</v>
      </c>
      <c r="AA371" s="1577"/>
      <c r="AB371" s="367" t="s">
        <v>239</v>
      </c>
      <c r="AC371" s="146"/>
      <c r="AD371" s="1613"/>
      <c r="AE371" s="178"/>
      <c r="AF371" s="1604" t="s">
        <v>218</v>
      </c>
      <c r="AG371" s="1537">
        <v>12990</v>
      </c>
      <c r="AH371" s="24"/>
      <c r="AI371" s="1511" t="s">
        <v>216</v>
      </c>
      <c r="AJ371" s="313">
        <v>50</v>
      </c>
      <c r="AK371" s="1605" t="s">
        <v>218</v>
      </c>
      <c r="AL371" s="1597">
        <v>3800</v>
      </c>
      <c r="AM371" s="1581">
        <v>4200</v>
      </c>
      <c r="AN371" s="1570" t="s">
        <v>216</v>
      </c>
      <c r="AO371" s="373" t="s">
        <v>220</v>
      </c>
      <c r="AP371" s="374">
        <v>7100</v>
      </c>
      <c r="AQ371" s="375">
        <v>7900</v>
      </c>
      <c r="AR371" s="1577" t="s">
        <v>216</v>
      </c>
      <c r="AS371" s="1584">
        <v>5560</v>
      </c>
      <c r="AT371" s="1577" t="s">
        <v>216</v>
      </c>
      <c r="AU371" s="1587">
        <v>50</v>
      </c>
      <c r="AV371" s="1570" t="s">
        <v>216</v>
      </c>
      <c r="AW371" s="1571">
        <v>4800</v>
      </c>
      <c r="AX371" s="1573"/>
      <c r="AY371" s="379"/>
      <c r="AZ371" s="1573" t="s">
        <v>221</v>
      </c>
      <c r="BA371" s="1574">
        <v>6230</v>
      </c>
      <c r="BB371" s="1577" t="s">
        <v>216</v>
      </c>
      <c r="BC371" s="1578">
        <v>60</v>
      </c>
      <c r="BD371" s="1562" t="s">
        <v>221</v>
      </c>
      <c r="BE371" s="1563" t="s">
        <v>588</v>
      </c>
      <c r="BF371" s="1565" t="s">
        <v>588</v>
      </c>
      <c r="BG371" s="1565" t="s">
        <v>588</v>
      </c>
      <c r="BH371" s="1567" t="s">
        <v>588</v>
      </c>
      <c r="BI371" s="176"/>
      <c r="BJ371" s="1569"/>
      <c r="BK371" s="13"/>
      <c r="BL371" s="13"/>
      <c r="BM371" s="107"/>
      <c r="BN371" s="104">
        <v>183</v>
      </c>
      <c r="BO371" s="104">
        <v>184</v>
      </c>
      <c r="BP371" s="1551">
        <v>7</v>
      </c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</row>
    <row r="372" spans="1:81" s="54" customFormat="1" ht="13.5" customHeight="1">
      <c r="A372" s="1610"/>
      <c r="B372" s="1591"/>
      <c r="C372" s="1593"/>
      <c r="D372" s="177" t="s">
        <v>222</v>
      </c>
      <c r="E372" s="174"/>
      <c r="F372" s="324">
        <v>54840</v>
      </c>
      <c r="G372" s="325">
        <v>115340</v>
      </c>
      <c r="H372" s="324">
        <v>48550</v>
      </c>
      <c r="I372" s="325">
        <v>109050</v>
      </c>
      <c r="J372" s="318" t="s">
        <v>216</v>
      </c>
      <c r="K372" s="326">
        <v>520</v>
      </c>
      <c r="L372" s="327">
        <v>1030</v>
      </c>
      <c r="M372" s="328" t="s">
        <v>217</v>
      </c>
      <c r="N372" s="326">
        <v>460</v>
      </c>
      <c r="O372" s="327">
        <v>970</v>
      </c>
      <c r="P372" s="328" t="s">
        <v>217</v>
      </c>
      <c r="Q372" s="318" t="s">
        <v>216</v>
      </c>
      <c r="R372" s="329">
        <v>7420</v>
      </c>
      <c r="S372" s="330">
        <v>70</v>
      </c>
      <c r="T372" s="1612"/>
      <c r="U372" s="360"/>
      <c r="V372" s="357"/>
      <c r="W372" s="360"/>
      <c r="X372" s="346"/>
      <c r="Y372" s="131"/>
      <c r="Z372" s="366">
        <v>345900</v>
      </c>
      <c r="AA372" s="1577"/>
      <c r="AB372" s="367">
        <v>3450</v>
      </c>
      <c r="AC372" s="176"/>
      <c r="AD372" s="1613"/>
      <c r="AE372" s="179"/>
      <c r="AF372" s="1604"/>
      <c r="AG372" s="1538"/>
      <c r="AH372" s="36">
        <v>11220</v>
      </c>
      <c r="AI372" s="1511"/>
      <c r="AJ372" s="314"/>
      <c r="AK372" s="1605"/>
      <c r="AL372" s="1598" t="e">
        <v>#REF!</v>
      </c>
      <c r="AM372" s="1582" t="e">
        <v>#REF!</v>
      </c>
      <c r="AN372" s="1570"/>
      <c r="AO372" s="351" t="s">
        <v>223</v>
      </c>
      <c r="AP372" s="377">
        <v>3900</v>
      </c>
      <c r="AQ372" s="378">
        <v>4300</v>
      </c>
      <c r="AR372" s="1577"/>
      <c r="AS372" s="1585"/>
      <c r="AT372" s="1577"/>
      <c r="AU372" s="1588"/>
      <c r="AV372" s="1570"/>
      <c r="AW372" s="1572"/>
      <c r="AX372" s="1573"/>
      <c r="AY372" s="379"/>
      <c r="AZ372" s="1573"/>
      <c r="BA372" s="1575"/>
      <c r="BB372" s="1577"/>
      <c r="BC372" s="1579"/>
      <c r="BD372" s="1562"/>
      <c r="BE372" s="1564"/>
      <c r="BF372" s="1566"/>
      <c r="BG372" s="1566"/>
      <c r="BH372" s="1568"/>
      <c r="BI372" s="176"/>
      <c r="BJ372" s="1569"/>
      <c r="BK372" s="13"/>
      <c r="BL372" s="13"/>
      <c r="BM372" s="107"/>
      <c r="BN372" s="104">
        <v>183</v>
      </c>
      <c r="BO372" s="104">
        <v>184</v>
      </c>
      <c r="BP372" s="1551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</row>
    <row r="373" spans="1:81" s="54" customFormat="1" ht="13.5" customHeight="1">
      <c r="A373" s="1610"/>
      <c r="B373" s="1591"/>
      <c r="C373" s="1552" t="s">
        <v>224</v>
      </c>
      <c r="D373" s="177" t="s">
        <v>225</v>
      </c>
      <c r="E373" s="174"/>
      <c r="F373" s="324">
        <v>115340</v>
      </c>
      <c r="G373" s="325">
        <v>189540</v>
      </c>
      <c r="H373" s="324">
        <v>109050</v>
      </c>
      <c r="I373" s="325">
        <v>183250</v>
      </c>
      <c r="J373" s="318" t="s">
        <v>216</v>
      </c>
      <c r="K373" s="326">
        <v>1030</v>
      </c>
      <c r="L373" s="327">
        <v>1770</v>
      </c>
      <c r="M373" s="328" t="s">
        <v>217</v>
      </c>
      <c r="N373" s="326">
        <v>970</v>
      </c>
      <c r="O373" s="327">
        <v>1710</v>
      </c>
      <c r="P373" s="328" t="s">
        <v>217</v>
      </c>
      <c r="Q373" s="331"/>
      <c r="R373" s="332"/>
      <c r="S373" s="333"/>
      <c r="T373" s="1612"/>
      <c r="U373" s="332"/>
      <c r="V373" s="332"/>
      <c r="W373" s="339"/>
      <c r="X373" s="339"/>
      <c r="Y373" s="131"/>
      <c r="Z373" s="369"/>
      <c r="AA373" s="1577"/>
      <c r="AB373" s="370"/>
      <c r="AC373" s="183"/>
      <c r="AD373" s="1613"/>
      <c r="AE373" s="182"/>
      <c r="AF373" s="1604" t="s">
        <v>218</v>
      </c>
      <c r="AG373" s="1543">
        <v>11220</v>
      </c>
      <c r="AH373" s="43"/>
      <c r="AI373" s="1511"/>
      <c r="AJ373" s="314">
        <v>0</v>
      </c>
      <c r="AK373" s="1605"/>
      <c r="AL373" s="1598" t="e">
        <v>#REF!</v>
      </c>
      <c r="AM373" s="1582" t="e">
        <v>#REF!</v>
      </c>
      <c r="AN373" s="1570"/>
      <c r="AO373" s="351" t="s">
        <v>226</v>
      </c>
      <c r="AP373" s="377">
        <v>3400</v>
      </c>
      <c r="AQ373" s="378">
        <v>3800</v>
      </c>
      <c r="AR373" s="1577"/>
      <c r="AS373" s="1585"/>
      <c r="AT373" s="1577"/>
      <c r="AU373" s="1588"/>
      <c r="AV373" s="380"/>
      <c r="AW373" s="381"/>
      <c r="AX373" s="1573"/>
      <c r="AY373" s="385"/>
      <c r="AZ373" s="1573"/>
      <c r="BA373" s="1575"/>
      <c r="BB373" s="1577"/>
      <c r="BC373" s="1579"/>
      <c r="BD373" s="1562"/>
      <c r="BE373" s="1554">
        <v>0.02</v>
      </c>
      <c r="BF373" s="1556">
        <v>0.03</v>
      </c>
      <c r="BG373" s="1556">
        <v>0.05</v>
      </c>
      <c r="BH373" s="1558">
        <v>0.06</v>
      </c>
      <c r="BI373" s="176"/>
      <c r="BJ373" s="1560"/>
      <c r="BK373" s="13"/>
      <c r="BL373" s="13"/>
      <c r="BM373" s="107"/>
      <c r="BN373" s="104">
        <v>183</v>
      </c>
      <c r="BO373" s="104">
        <v>184</v>
      </c>
      <c r="BP373" s="1551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</row>
    <row r="374" spans="1:81" s="54" customFormat="1" ht="13.5" customHeight="1">
      <c r="A374" s="1610"/>
      <c r="B374" s="1591"/>
      <c r="C374" s="1553"/>
      <c r="D374" s="181" t="s">
        <v>53</v>
      </c>
      <c r="E374" s="174"/>
      <c r="F374" s="334">
        <v>189540</v>
      </c>
      <c r="G374" s="335"/>
      <c r="H374" s="334">
        <v>183250</v>
      </c>
      <c r="I374" s="335"/>
      <c r="J374" s="318" t="s">
        <v>216</v>
      </c>
      <c r="K374" s="329">
        <v>1770</v>
      </c>
      <c r="L374" s="336"/>
      <c r="M374" s="337" t="s">
        <v>217</v>
      </c>
      <c r="N374" s="329">
        <v>1710</v>
      </c>
      <c r="O374" s="336"/>
      <c r="P374" s="337" t="s">
        <v>217</v>
      </c>
      <c r="Q374" s="331"/>
      <c r="R374" s="332"/>
      <c r="S374" s="338"/>
      <c r="T374" s="1612"/>
      <c r="U374" s="332"/>
      <c r="V374" s="332"/>
      <c r="W374" s="339"/>
      <c r="X374" s="339"/>
      <c r="Y374" s="131"/>
      <c r="Z374" s="366" t="s">
        <v>240</v>
      </c>
      <c r="AA374" s="1577"/>
      <c r="AB374" s="367" t="s">
        <v>240</v>
      </c>
      <c r="AC374" s="146"/>
      <c r="AD374" s="1613"/>
      <c r="AE374" s="178"/>
      <c r="AF374" s="1604"/>
      <c r="AG374" s="1544"/>
      <c r="AH374" s="50"/>
      <c r="AI374" s="1511"/>
      <c r="AJ374" s="315"/>
      <c r="AK374" s="1605"/>
      <c r="AL374" s="1599" t="e">
        <v>#REF!</v>
      </c>
      <c r="AM374" s="1583" t="e">
        <v>#REF!</v>
      </c>
      <c r="AN374" s="1570"/>
      <c r="AO374" s="382" t="s">
        <v>227</v>
      </c>
      <c r="AP374" s="383">
        <v>3000</v>
      </c>
      <c r="AQ374" s="384">
        <v>3400</v>
      </c>
      <c r="AR374" s="1577"/>
      <c r="AS374" s="1586"/>
      <c r="AT374" s="1577"/>
      <c r="AU374" s="1589"/>
      <c r="AV374" s="380"/>
      <c r="AW374" s="381"/>
      <c r="AX374" s="1573"/>
      <c r="AY374" s="385"/>
      <c r="AZ374" s="1573"/>
      <c r="BA374" s="1576"/>
      <c r="BB374" s="1577"/>
      <c r="BC374" s="1580"/>
      <c r="BD374" s="1562"/>
      <c r="BE374" s="1555"/>
      <c r="BF374" s="1557"/>
      <c r="BG374" s="1557"/>
      <c r="BH374" s="1559"/>
      <c r="BI374" s="176"/>
      <c r="BJ374" s="1560"/>
      <c r="BK374" s="13"/>
      <c r="BL374" s="13"/>
      <c r="BM374" s="107"/>
      <c r="BN374" s="104">
        <v>183</v>
      </c>
      <c r="BO374" s="104">
        <v>184</v>
      </c>
      <c r="BP374" s="1551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</row>
    <row r="375" spans="1:81" s="54" customFormat="1" ht="13.5" customHeight="1">
      <c r="A375" s="1610"/>
      <c r="B375" s="1600" t="s">
        <v>241</v>
      </c>
      <c r="C375" s="1592" t="s">
        <v>214</v>
      </c>
      <c r="D375" s="173" t="s">
        <v>215</v>
      </c>
      <c r="E375" s="174"/>
      <c r="F375" s="316">
        <v>44090</v>
      </c>
      <c r="G375" s="317">
        <v>51510</v>
      </c>
      <c r="H375" s="316">
        <v>38500</v>
      </c>
      <c r="I375" s="317">
        <v>45920</v>
      </c>
      <c r="J375" s="318" t="s">
        <v>216</v>
      </c>
      <c r="K375" s="319">
        <v>420</v>
      </c>
      <c r="L375" s="320">
        <v>490</v>
      </c>
      <c r="M375" s="321" t="s">
        <v>217</v>
      </c>
      <c r="N375" s="319">
        <v>360</v>
      </c>
      <c r="O375" s="320">
        <v>430</v>
      </c>
      <c r="P375" s="321" t="s">
        <v>217</v>
      </c>
      <c r="Q375" s="318" t="s">
        <v>216</v>
      </c>
      <c r="R375" s="322">
        <v>7420</v>
      </c>
      <c r="S375" s="323">
        <v>70</v>
      </c>
      <c r="T375" s="1612"/>
      <c r="U375" s="361">
        <v>2960</v>
      </c>
      <c r="V375" s="340" t="s">
        <v>218</v>
      </c>
      <c r="W375" s="362">
        <v>20</v>
      </c>
      <c r="X375" s="345"/>
      <c r="Y375" s="131"/>
      <c r="Z375" s="366">
        <v>382000</v>
      </c>
      <c r="AA375" s="1577"/>
      <c r="AB375" s="367">
        <v>3820</v>
      </c>
      <c r="AC375" s="176"/>
      <c r="AD375" s="1613"/>
      <c r="AE375" s="179"/>
      <c r="AF375" s="1604" t="s">
        <v>218</v>
      </c>
      <c r="AG375" s="1537">
        <v>12330</v>
      </c>
      <c r="AH375" s="24"/>
      <c r="AI375" s="1511" t="s">
        <v>216</v>
      </c>
      <c r="AJ375" s="313">
        <v>50</v>
      </c>
      <c r="AK375" s="1605" t="s">
        <v>218</v>
      </c>
      <c r="AL375" s="1597">
        <v>3400</v>
      </c>
      <c r="AM375" s="1581">
        <v>3700</v>
      </c>
      <c r="AN375" s="1570" t="s">
        <v>216</v>
      </c>
      <c r="AO375" s="373" t="s">
        <v>220</v>
      </c>
      <c r="AP375" s="374">
        <v>6300</v>
      </c>
      <c r="AQ375" s="375">
        <v>7100</v>
      </c>
      <c r="AR375" s="1577" t="s">
        <v>216</v>
      </c>
      <c r="AS375" s="1584">
        <v>4940</v>
      </c>
      <c r="AT375" s="1577" t="s">
        <v>216</v>
      </c>
      <c r="AU375" s="1587">
        <v>40</v>
      </c>
      <c r="AV375" s="1570" t="s">
        <v>216</v>
      </c>
      <c r="AW375" s="1571">
        <v>4800</v>
      </c>
      <c r="AX375" s="1573"/>
      <c r="AY375" s="385"/>
      <c r="AZ375" s="1573" t="s">
        <v>221</v>
      </c>
      <c r="BA375" s="1574">
        <v>5530</v>
      </c>
      <c r="BB375" s="1577" t="s">
        <v>216</v>
      </c>
      <c r="BC375" s="1578">
        <v>50</v>
      </c>
      <c r="BD375" s="1562" t="s">
        <v>221</v>
      </c>
      <c r="BE375" s="1563" t="s">
        <v>588</v>
      </c>
      <c r="BF375" s="1565" t="s">
        <v>588</v>
      </c>
      <c r="BG375" s="1565" t="s">
        <v>588</v>
      </c>
      <c r="BH375" s="1567" t="s">
        <v>588</v>
      </c>
      <c r="BI375" s="176"/>
      <c r="BJ375" s="1569"/>
      <c r="BK375" s="13"/>
      <c r="BL375" s="13"/>
      <c r="BM375" s="107"/>
      <c r="BN375" s="104">
        <v>185</v>
      </c>
      <c r="BO375" s="104">
        <v>186</v>
      </c>
      <c r="BP375" s="1551">
        <v>8</v>
      </c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</row>
    <row r="376" spans="1:81" s="54" customFormat="1" ht="13.5" customHeight="1">
      <c r="A376" s="1610"/>
      <c r="B376" s="1591"/>
      <c r="C376" s="1593"/>
      <c r="D376" s="177" t="s">
        <v>222</v>
      </c>
      <c r="E376" s="174"/>
      <c r="F376" s="324">
        <v>51510</v>
      </c>
      <c r="G376" s="325">
        <v>112010</v>
      </c>
      <c r="H376" s="324">
        <v>45920</v>
      </c>
      <c r="I376" s="325">
        <v>106420</v>
      </c>
      <c r="J376" s="318" t="s">
        <v>216</v>
      </c>
      <c r="K376" s="326">
        <v>490</v>
      </c>
      <c r="L376" s="327">
        <v>1000</v>
      </c>
      <c r="M376" s="328" t="s">
        <v>217</v>
      </c>
      <c r="N376" s="326">
        <v>430</v>
      </c>
      <c r="O376" s="327">
        <v>940</v>
      </c>
      <c r="P376" s="328" t="s">
        <v>217</v>
      </c>
      <c r="Q376" s="318" t="s">
        <v>216</v>
      </c>
      <c r="R376" s="329">
        <v>7420</v>
      </c>
      <c r="S376" s="330">
        <v>70</v>
      </c>
      <c r="T376" s="1612"/>
      <c r="U376" s="360"/>
      <c r="V376" s="357"/>
      <c r="W376" s="360"/>
      <c r="X376" s="346"/>
      <c r="Y376" s="131"/>
      <c r="Z376" s="369"/>
      <c r="AA376" s="1577"/>
      <c r="AB376" s="370"/>
      <c r="AC376" s="183"/>
      <c r="AD376" s="1613"/>
      <c r="AE376" s="182"/>
      <c r="AF376" s="1604"/>
      <c r="AG376" s="1538"/>
      <c r="AH376" s="36">
        <v>10560</v>
      </c>
      <c r="AI376" s="1511"/>
      <c r="AJ376" s="314"/>
      <c r="AK376" s="1605"/>
      <c r="AL376" s="1598" t="e">
        <v>#REF!</v>
      </c>
      <c r="AM376" s="1582" t="e">
        <v>#REF!</v>
      </c>
      <c r="AN376" s="1570"/>
      <c r="AO376" s="351" t="s">
        <v>223</v>
      </c>
      <c r="AP376" s="377">
        <v>3500</v>
      </c>
      <c r="AQ376" s="378">
        <v>3900</v>
      </c>
      <c r="AR376" s="1577"/>
      <c r="AS376" s="1585"/>
      <c r="AT376" s="1577"/>
      <c r="AU376" s="1588"/>
      <c r="AV376" s="1570"/>
      <c r="AW376" s="1572"/>
      <c r="AX376" s="1573"/>
      <c r="AY376" s="385"/>
      <c r="AZ376" s="1573"/>
      <c r="BA376" s="1575"/>
      <c r="BB376" s="1577"/>
      <c r="BC376" s="1579"/>
      <c r="BD376" s="1562"/>
      <c r="BE376" s="1564"/>
      <c r="BF376" s="1566"/>
      <c r="BG376" s="1566"/>
      <c r="BH376" s="1568"/>
      <c r="BI376" s="176"/>
      <c r="BJ376" s="1569"/>
      <c r="BK376" s="13"/>
      <c r="BL376" s="13"/>
      <c r="BM376" s="107"/>
      <c r="BN376" s="104">
        <v>185</v>
      </c>
      <c r="BO376" s="104">
        <v>186</v>
      </c>
      <c r="BP376" s="1551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</row>
    <row r="377" spans="1:81" s="54" customFormat="1" ht="13.5" customHeight="1">
      <c r="A377" s="1610"/>
      <c r="B377" s="1591"/>
      <c r="C377" s="1552" t="s">
        <v>224</v>
      </c>
      <c r="D377" s="177" t="s">
        <v>225</v>
      </c>
      <c r="E377" s="174"/>
      <c r="F377" s="324">
        <v>112010</v>
      </c>
      <c r="G377" s="325">
        <v>186210</v>
      </c>
      <c r="H377" s="324">
        <v>106420</v>
      </c>
      <c r="I377" s="325">
        <v>180620</v>
      </c>
      <c r="J377" s="318" t="s">
        <v>216</v>
      </c>
      <c r="K377" s="326">
        <v>1000</v>
      </c>
      <c r="L377" s="327">
        <v>1740</v>
      </c>
      <c r="M377" s="328" t="s">
        <v>217</v>
      </c>
      <c r="N377" s="326">
        <v>940</v>
      </c>
      <c r="O377" s="327">
        <v>1680</v>
      </c>
      <c r="P377" s="328" t="s">
        <v>217</v>
      </c>
      <c r="Q377" s="331"/>
      <c r="R377" s="332"/>
      <c r="S377" s="333"/>
      <c r="T377" s="1612"/>
      <c r="U377" s="332"/>
      <c r="V377" s="332"/>
      <c r="W377" s="339"/>
      <c r="X377" s="339"/>
      <c r="Y377" s="131"/>
      <c r="Z377" s="366" t="s">
        <v>242</v>
      </c>
      <c r="AA377" s="1577"/>
      <c r="AB377" s="367" t="s">
        <v>242</v>
      </c>
      <c r="AC377" s="146"/>
      <c r="AD377" s="1613"/>
      <c r="AE377" s="178"/>
      <c r="AF377" s="1604" t="s">
        <v>218</v>
      </c>
      <c r="AG377" s="1543">
        <v>10560</v>
      </c>
      <c r="AH377" s="43"/>
      <c r="AI377" s="1511"/>
      <c r="AJ377" s="314">
        <v>0</v>
      </c>
      <c r="AK377" s="1605"/>
      <c r="AL377" s="1598" t="e">
        <v>#REF!</v>
      </c>
      <c r="AM377" s="1582" t="e">
        <v>#REF!</v>
      </c>
      <c r="AN377" s="1570"/>
      <c r="AO377" s="351" t="s">
        <v>226</v>
      </c>
      <c r="AP377" s="377">
        <v>3000</v>
      </c>
      <c r="AQ377" s="378">
        <v>3400</v>
      </c>
      <c r="AR377" s="1577"/>
      <c r="AS377" s="1585"/>
      <c r="AT377" s="1577"/>
      <c r="AU377" s="1588"/>
      <c r="AV377" s="380"/>
      <c r="AW377" s="381"/>
      <c r="AX377" s="1573"/>
      <c r="AY377" s="386"/>
      <c r="AZ377" s="1573"/>
      <c r="BA377" s="1575"/>
      <c r="BB377" s="1577"/>
      <c r="BC377" s="1579"/>
      <c r="BD377" s="1562"/>
      <c r="BE377" s="1554">
        <v>0.02</v>
      </c>
      <c r="BF377" s="1556">
        <v>0.03</v>
      </c>
      <c r="BG377" s="1556">
        <v>0.05</v>
      </c>
      <c r="BH377" s="1558">
        <v>0.06</v>
      </c>
      <c r="BI377" s="176"/>
      <c r="BJ377" s="1560"/>
      <c r="BK377" s="13"/>
      <c r="BL377" s="13"/>
      <c r="BM377" s="107"/>
      <c r="BN377" s="104">
        <v>185</v>
      </c>
      <c r="BO377" s="104">
        <v>186</v>
      </c>
      <c r="BP377" s="1551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</row>
    <row r="378" spans="1:81" s="54" customFormat="1" ht="13.5" customHeight="1">
      <c r="A378" s="1610"/>
      <c r="B378" s="1591"/>
      <c r="C378" s="1553"/>
      <c r="D378" s="181" t="s">
        <v>53</v>
      </c>
      <c r="E378" s="174"/>
      <c r="F378" s="334">
        <v>186210</v>
      </c>
      <c r="G378" s="335"/>
      <c r="H378" s="334">
        <v>180620</v>
      </c>
      <c r="I378" s="335"/>
      <c r="J378" s="318" t="s">
        <v>216</v>
      </c>
      <c r="K378" s="329">
        <v>1740</v>
      </c>
      <c r="L378" s="336"/>
      <c r="M378" s="337" t="s">
        <v>217</v>
      </c>
      <c r="N378" s="329">
        <v>1680</v>
      </c>
      <c r="O378" s="336"/>
      <c r="P378" s="337" t="s">
        <v>217</v>
      </c>
      <c r="Q378" s="331"/>
      <c r="R378" s="332"/>
      <c r="S378" s="338"/>
      <c r="T378" s="1612"/>
      <c r="U378" s="332"/>
      <c r="V378" s="332"/>
      <c r="W378" s="339"/>
      <c r="X378" s="339"/>
      <c r="Y378" s="131"/>
      <c r="Z378" s="366">
        <v>418200</v>
      </c>
      <c r="AA378" s="1577"/>
      <c r="AB378" s="367">
        <v>4180</v>
      </c>
      <c r="AC378" s="176"/>
      <c r="AD378" s="1613"/>
      <c r="AE378" s="179"/>
      <c r="AF378" s="1604"/>
      <c r="AG378" s="1544"/>
      <c r="AH378" s="50"/>
      <c r="AI378" s="1511"/>
      <c r="AJ378" s="315"/>
      <c r="AK378" s="1605"/>
      <c r="AL378" s="1599" t="e">
        <v>#REF!</v>
      </c>
      <c r="AM378" s="1583" t="e">
        <v>#REF!</v>
      </c>
      <c r="AN378" s="1570"/>
      <c r="AO378" s="382" t="s">
        <v>227</v>
      </c>
      <c r="AP378" s="383">
        <v>2700</v>
      </c>
      <c r="AQ378" s="384">
        <v>3000</v>
      </c>
      <c r="AR378" s="1577"/>
      <c r="AS378" s="1586"/>
      <c r="AT378" s="1577"/>
      <c r="AU378" s="1589"/>
      <c r="AV378" s="380"/>
      <c r="AW378" s="381"/>
      <c r="AX378" s="1573"/>
      <c r="AY378" s="386"/>
      <c r="AZ378" s="1573"/>
      <c r="BA378" s="1576"/>
      <c r="BB378" s="1577"/>
      <c r="BC378" s="1580"/>
      <c r="BD378" s="1562"/>
      <c r="BE378" s="1555"/>
      <c r="BF378" s="1557"/>
      <c r="BG378" s="1557"/>
      <c r="BH378" s="1559"/>
      <c r="BI378" s="176"/>
      <c r="BJ378" s="1560"/>
      <c r="BK378" s="13"/>
      <c r="BL378" s="13"/>
      <c r="BM378" s="107"/>
      <c r="BN378" s="104">
        <v>185</v>
      </c>
      <c r="BO378" s="104">
        <v>186</v>
      </c>
      <c r="BP378" s="1551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</row>
    <row r="379" spans="1:81" s="54" customFormat="1" ht="13.5" customHeight="1">
      <c r="A379" s="1610"/>
      <c r="B379" s="1600" t="s">
        <v>243</v>
      </c>
      <c r="C379" s="1592" t="s">
        <v>214</v>
      </c>
      <c r="D379" s="173" t="s">
        <v>215</v>
      </c>
      <c r="E379" s="174"/>
      <c r="F379" s="316">
        <v>38200</v>
      </c>
      <c r="G379" s="317">
        <v>45620</v>
      </c>
      <c r="H379" s="316">
        <v>33170</v>
      </c>
      <c r="I379" s="317">
        <v>40590</v>
      </c>
      <c r="J379" s="318" t="s">
        <v>216</v>
      </c>
      <c r="K379" s="319">
        <v>360</v>
      </c>
      <c r="L379" s="320">
        <v>430</v>
      </c>
      <c r="M379" s="321" t="s">
        <v>217</v>
      </c>
      <c r="N379" s="319">
        <v>310</v>
      </c>
      <c r="O379" s="320">
        <v>380</v>
      </c>
      <c r="P379" s="321" t="s">
        <v>217</v>
      </c>
      <c r="Q379" s="318" t="s">
        <v>216</v>
      </c>
      <c r="R379" s="322">
        <v>7420</v>
      </c>
      <c r="S379" s="323">
        <v>70</v>
      </c>
      <c r="T379" s="1612"/>
      <c r="U379" s="361">
        <v>2960</v>
      </c>
      <c r="V379" s="340" t="s">
        <v>218</v>
      </c>
      <c r="W379" s="362">
        <v>20</v>
      </c>
      <c r="X379" s="345"/>
      <c r="Y379" s="131"/>
      <c r="Z379" s="369"/>
      <c r="AA379" s="1577"/>
      <c r="AB379" s="370"/>
      <c r="AC379" s="183"/>
      <c r="AD379" s="1613"/>
      <c r="AE379" s="182"/>
      <c r="AF379" s="1594"/>
      <c r="AG379" s="41"/>
      <c r="AH379" s="41"/>
      <c r="AI379" s="1531"/>
      <c r="AJ379" s="61"/>
      <c r="AK379" s="1596" t="s">
        <v>218</v>
      </c>
      <c r="AL379" s="1597">
        <v>3000</v>
      </c>
      <c r="AM379" s="1581">
        <v>3400</v>
      </c>
      <c r="AN379" s="1570" t="s">
        <v>216</v>
      </c>
      <c r="AO379" s="373" t="s">
        <v>220</v>
      </c>
      <c r="AP379" s="374">
        <v>5500</v>
      </c>
      <c r="AQ379" s="375">
        <v>6200</v>
      </c>
      <c r="AR379" s="1577" t="s">
        <v>216</v>
      </c>
      <c r="AS379" s="1584">
        <v>4450</v>
      </c>
      <c r="AT379" s="1577" t="s">
        <v>216</v>
      </c>
      <c r="AU379" s="1587">
        <v>40</v>
      </c>
      <c r="AV379" s="1570" t="s">
        <v>216</v>
      </c>
      <c r="AW379" s="1571">
        <v>4800</v>
      </c>
      <c r="AX379" s="1573"/>
      <c r="AY379" s="1603" t="s">
        <v>262</v>
      </c>
      <c r="AZ379" s="1573" t="s">
        <v>221</v>
      </c>
      <c r="BA379" s="1574">
        <v>4980</v>
      </c>
      <c r="BB379" s="1577" t="s">
        <v>216</v>
      </c>
      <c r="BC379" s="1578">
        <v>40</v>
      </c>
      <c r="BD379" s="1562" t="s">
        <v>221</v>
      </c>
      <c r="BE379" s="1563" t="s">
        <v>588</v>
      </c>
      <c r="BF379" s="1565" t="s">
        <v>588</v>
      </c>
      <c r="BG379" s="1565" t="s">
        <v>588</v>
      </c>
      <c r="BH379" s="1567" t="s">
        <v>588</v>
      </c>
      <c r="BI379" s="176"/>
      <c r="BJ379" s="1542" t="s">
        <v>229</v>
      </c>
      <c r="BK379" s="13"/>
      <c r="BL379" s="13"/>
      <c r="BM379" s="107"/>
      <c r="BN379" s="104">
        <v>187</v>
      </c>
      <c r="BO379" s="104">
        <v>188</v>
      </c>
      <c r="BP379" s="1551">
        <v>9</v>
      </c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</row>
    <row r="380" spans="1:81" s="54" customFormat="1" ht="13.5" customHeight="1">
      <c r="A380" s="1610"/>
      <c r="B380" s="1591"/>
      <c r="C380" s="1593"/>
      <c r="D380" s="177" t="s">
        <v>222</v>
      </c>
      <c r="E380" s="174"/>
      <c r="F380" s="324">
        <v>45620</v>
      </c>
      <c r="G380" s="325">
        <v>106120</v>
      </c>
      <c r="H380" s="324">
        <v>40590</v>
      </c>
      <c r="I380" s="325">
        <v>101090</v>
      </c>
      <c r="J380" s="318" t="s">
        <v>216</v>
      </c>
      <c r="K380" s="326">
        <v>430</v>
      </c>
      <c r="L380" s="327">
        <v>940</v>
      </c>
      <c r="M380" s="328" t="s">
        <v>217</v>
      </c>
      <c r="N380" s="326">
        <v>380</v>
      </c>
      <c r="O380" s="327">
        <v>890</v>
      </c>
      <c r="P380" s="328" t="s">
        <v>217</v>
      </c>
      <c r="Q380" s="318" t="s">
        <v>216</v>
      </c>
      <c r="R380" s="329">
        <v>7420</v>
      </c>
      <c r="S380" s="330">
        <v>70</v>
      </c>
      <c r="T380" s="1612"/>
      <c r="U380" s="360"/>
      <c r="V380" s="357"/>
      <c r="W380" s="360"/>
      <c r="X380" s="346"/>
      <c r="Y380" s="131"/>
      <c r="Z380" s="366" t="s">
        <v>244</v>
      </c>
      <c r="AA380" s="1577"/>
      <c r="AB380" s="367" t="s">
        <v>244</v>
      </c>
      <c r="AC380" s="146"/>
      <c r="AD380" s="1613"/>
      <c r="AE380" s="178" t="s">
        <v>245</v>
      </c>
      <c r="AF380" s="1594"/>
      <c r="AG380" s="41"/>
      <c r="AH380" s="41"/>
      <c r="AI380" s="1531"/>
      <c r="AJ380" s="62"/>
      <c r="AK380" s="1596"/>
      <c r="AL380" s="1598" t="e">
        <v>#REF!</v>
      </c>
      <c r="AM380" s="1582" t="e">
        <v>#REF!</v>
      </c>
      <c r="AN380" s="1570"/>
      <c r="AO380" s="351" t="s">
        <v>223</v>
      </c>
      <c r="AP380" s="377">
        <v>3000</v>
      </c>
      <c r="AQ380" s="378">
        <v>3400</v>
      </c>
      <c r="AR380" s="1577"/>
      <c r="AS380" s="1585"/>
      <c r="AT380" s="1577"/>
      <c r="AU380" s="1588"/>
      <c r="AV380" s="1570"/>
      <c r="AW380" s="1572"/>
      <c r="AX380" s="1573"/>
      <c r="AY380" s="1603"/>
      <c r="AZ380" s="1573"/>
      <c r="BA380" s="1575"/>
      <c r="BB380" s="1577"/>
      <c r="BC380" s="1579"/>
      <c r="BD380" s="1562"/>
      <c r="BE380" s="1564"/>
      <c r="BF380" s="1566"/>
      <c r="BG380" s="1566"/>
      <c r="BH380" s="1568"/>
      <c r="BI380" s="176"/>
      <c r="BJ380" s="1542"/>
      <c r="BK380" s="13"/>
      <c r="BL380" s="13"/>
      <c r="BM380" s="107"/>
      <c r="BN380" s="104">
        <v>187</v>
      </c>
      <c r="BO380" s="104">
        <v>188</v>
      </c>
      <c r="BP380" s="1551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</row>
    <row r="381" spans="1:81" s="54" customFormat="1" ht="13.5" customHeight="1">
      <c r="A381" s="1610"/>
      <c r="B381" s="1591"/>
      <c r="C381" s="1552" t="s">
        <v>224</v>
      </c>
      <c r="D381" s="177" t="s">
        <v>225</v>
      </c>
      <c r="E381" s="174"/>
      <c r="F381" s="324">
        <v>106120</v>
      </c>
      <c r="G381" s="325">
        <v>180320</v>
      </c>
      <c r="H381" s="324">
        <v>101090</v>
      </c>
      <c r="I381" s="325">
        <v>175290</v>
      </c>
      <c r="J381" s="318" t="s">
        <v>216</v>
      </c>
      <c r="K381" s="326">
        <v>940</v>
      </c>
      <c r="L381" s="327">
        <v>1680</v>
      </c>
      <c r="M381" s="328" t="s">
        <v>217</v>
      </c>
      <c r="N381" s="326">
        <v>890</v>
      </c>
      <c r="O381" s="327">
        <v>1630</v>
      </c>
      <c r="P381" s="328" t="s">
        <v>217</v>
      </c>
      <c r="Q381" s="331"/>
      <c r="R381" s="332"/>
      <c r="S381" s="333"/>
      <c r="T381" s="1612"/>
      <c r="U381" s="332"/>
      <c r="V381" s="332"/>
      <c r="W381" s="339"/>
      <c r="X381" s="339"/>
      <c r="Y381" s="131"/>
      <c r="Z381" s="366">
        <v>454400</v>
      </c>
      <c r="AA381" s="1577"/>
      <c r="AB381" s="367">
        <v>4540</v>
      </c>
      <c r="AC381" s="176"/>
      <c r="AD381" s="1613"/>
      <c r="AE381" s="186" t="s">
        <v>246</v>
      </c>
      <c r="AF381" s="1594"/>
      <c r="AG381" s="41"/>
      <c r="AH381" s="41"/>
      <c r="AI381" s="1531"/>
      <c r="AJ381" s="62"/>
      <c r="AK381" s="1596"/>
      <c r="AL381" s="1598" t="e">
        <v>#REF!</v>
      </c>
      <c r="AM381" s="1582" t="e">
        <v>#REF!</v>
      </c>
      <c r="AN381" s="1570"/>
      <c r="AO381" s="351" t="s">
        <v>226</v>
      </c>
      <c r="AP381" s="377">
        <v>2600</v>
      </c>
      <c r="AQ381" s="378">
        <v>2900</v>
      </c>
      <c r="AR381" s="1577"/>
      <c r="AS381" s="1585"/>
      <c r="AT381" s="1577"/>
      <c r="AU381" s="1588"/>
      <c r="AV381" s="380"/>
      <c r="AW381" s="381"/>
      <c r="AX381" s="1573"/>
      <c r="AY381" s="1602">
        <v>0.1</v>
      </c>
      <c r="AZ381" s="1573"/>
      <c r="BA381" s="1575"/>
      <c r="BB381" s="1577"/>
      <c r="BC381" s="1579"/>
      <c r="BD381" s="1562"/>
      <c r="BE381" s="1554">
        <v>0.02</v>
      </c>
      <c r="BF381" s="1556">
        <v>0.03</v>
      </c>
      <c r="BG381" s="1556">
        <v>0.05</v>
      </c>
      <c r="BH381" s="1558">
        <v>0.06</v>
      </c>
      <c r="BI381" s="176"/>
      <c r="BJ381" s="1601" t="s">
        <v>486</v>
      </c>
      <c r="BK381" s="13"/>
      <c r="BL381" s="13"/>
      <c r="BM381" s="107"/>
      <c r="BN381" s="104">
        <v>187</v>
      </c>
      <c r="BO381" s="104">
        <v>188</v>
      </c>
      <c r="BP381" s="1551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</row>
    <row r="382" spans="1:81" s="54" customFormat="1" ht="13.5" customHeight="1">
      <c r="A382" s="1610"/>
      <c r="B382" s="1591"/>
      <c r="C382" s="1553"/>
      <c r="D382" s="181" t="s">
        <v>53</v>
      </c>
      <c r="E382" s="174"/>
      <c r="F382" s="334">
        <v>180320</v>
      </c>
      <c r="G382" s="335"/>
      <c r="H382" s="334">
        <v>175290</v>
      </c>
      <c r="I382" s="335"/>
      <c r="J382" s="318" t="s">
        <v>216</v>
      </c>
      <c r="K382" s="329">
        <v>1680</v>
      </c>
      <c r="L382" s="336"/>
      <c r="M382" s="337" t="s">
        <v>217</v>
      </c>
      <c r="N382" s="329">
        <v>1630</v>
      </c>
      <c r="O382" s="336"/>
      <c r="P382" s="337" t="s">
        <v>217</v>
      </c>
      <c r="Q382" s="331"/>
      <c r="R382" s="332"/>
      <c r="S382" s="338"/>
      <c r="T382" s="1612"/>
      <c r="U382" s="332"/>
      <c r="V382" s="332"/>
      <c r="W382" s="339"/>
      <c r="X382" s="339"/>
      <c r="Y382" s="131"/>
      <c r="Z382" s="369"/>
      <c r="AA382" s="1577"/>
      <c r="AB382" s="370"/>
      <c r="AC382" s="183"/>
      <c r="AD382" s="1613"/>
      <c r="AE382" s="182"/>
      <c r="AF382" s="1594"/>
      <c r="AG382" s="41"/>
      <c r="AH382" s="41"/>
      <c r="AI382" s="1531"/>
      <c r="AJ382" s="62"/>
      <c r="AK382" s="1596"/>
      <c r="AL382" s="1599" t="e">
        <v>#REF!</v>
      </c>
      <c r="AM382" s="1583" t="e">
        <v>#REF!</v>
      </c>
      <c r="AN382" s="1570"/>
      <c r="AO382" s="382" t="s">
        <v>227</v>
      </c>
      <c r="AP382" s="383">
        <v>2400</v>
      </c>
      <c r="AQ382" s="384">
        <v>2600</v>
      </c>
      <c r="AR382" s="1577"/>
      <c r="AS382" s="1586"/>
      <c r="AT382" s="1577"/>
      <c r="AU382" s="1589"/>
      <c r="AV382" s="380"/>
      <c r="AW382" s="381"/>
      <c r="AX382" s="1573"/>
      <c r="AY382" s="1602"/>
      <c r="AZ382" s="1573"/>
      <c r="BA382" s="1576"/>
      <c r="BB382" s="1577"/>
      <c r="BC382" s="1580"/>
      <c r="BD382" s="1562"/>
      <c r="BE382" s="1555"/>
      <c r="BF382" s="1557"/>
      <c r="BG382" s="1557"/>
      <c r="BH382" s="1559"/>
      <c r="BI382" s="176"/>
      <c r="BJ382" s="1601"/>
      <c r="BK382" s="13"/>
      <c r="BL382" s="13"/>
      <c r="BM382" s="107"/>
      <c r="BN382" s="104">
        <v>187</v>
      </c>
      <c r="BO382" s="104">
        <v>188</v>
      </c>
      <c r="BP382" s="1551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</row>
    <row r="383" spans="1:81" s="54" customFormat="1" ht="13.5" customHeight="1">
      <c r="A383" s="1610"/>
      <c r="B383" s="1600" t="s">
        <v>247</v>
      </c>
      <c r="C383" s="1592" t="s">
        <v>214</v>
      </c>
      <c r="D383" s="173" t="s">
        <v>215</v>
      </c>
      <c r="E383" s="174"/>
      <c r="F383" s="316">
        <v>36360</v>
      </c>
      <c r="G383" s="317">
        <v>43780</v>
      </c>
      <c r="H383" s="316">
        <v>31780</v>
      </c>
      <c r="I383" s="317">
        <v>39200</v>
      </c>
      <c r="J383" s="318" t="s">
        <v>216</v>
      </c>
      <c r="K383" s="319">
        <v>340</v>
      </c>
      <c r="L383" s="320">
        <v>410</v>
      </c>
      <c r="M383" s="321" t="s">
        <v>217</v>
      </c>
      <c r="N383" s="319">
        <v>290</v>
      </c>
      <c r="O383" s="320">
        <v>360</v>
      </c>
      <c r="P383" s="321" t="s">
        <v>217</v>
      </c>
      <c r="Q383" s="318" t="s">
        <v>216</v>
      </c>
      <c r="R383" s="322">
        <v>7420</v>
      </c>
      <c r="S383" s="323">
        <v>70</v>
      </c>
      <c r="T383" s="1612"/>
      <c r="U383" s="361">
        <v>2960</v>
      </c>
      <c r="V383" s="340" t="s">
        <v>218</v>
      </c>
      <c r="W383" s="362">
        <v>20</v>
      </c>
      <c r="X383" s="345"/>
      <c r="Y383" s="131"/>
      <c r="Z383" s="366" t="s">
        <v>248</v>
      </c>
      <c r="AA383" s="1577"/>
      <c r="AB383" s="367" t="s">
        <v>248</v>
      </c>
      <c r="AC383" s="146"/>
      <c r="AD383" s="1613"/>
      <c r="AE383" s="178"/>
      <c r="AF383" s="1594"/>
      <c r="AG383" s="41"/>
      <c r="AH383" s="41"/>
      <c r="AI383" s="1531"/>
      <c r="AJ383" s="62"/>
      <c r="AK383" s="1596" t="s">
        <v>218</v>
      </c>
      <c r="AL383" s="1597">
        <v>3300</v>
      </c>
      <c r="AM383" s="1581">
        <v>3700</v>
      </c>
      <c r="AN383" s="1570" t="s">
        <v>216</v>
      </c>
      <c r="AO383" s="373" t="s">
        <v>220</v>
      </c>
      <c r="AP383" s="374">
        <v>6100</v>
      </c>
      <c r="AQ383" s="375">
        <v>6800</v>
      </c>
      <c r="AR383" s="1577" t="s">
        <v>216</v>
      </c>
      <c r="AS383" s="1584">
        <v>4040</v>
      </c>
      <c r="AT383" s="1577" t="s">
        <v>216</v>
      </c>
      <c r="AU383" s="1587">
        <v>40</v>
      </c>
      <c r="AV383" s="1570" t="s">
        <v>216</v>
      </c>
      <c r="AW383" s="1571">
        <v>4800</v>
      </c>
      <c r="AX383" s="1573"/>
      <c r="AY383" s="386"/>
      <c r="AZ383" s="1573" t="s">
        <v>221</v>
      </c>
      <c r="BA383" s="1574">
        <v>4530</v>
      </c>
      <c r="BB383" s="1577" t="s">
        <v>216</v>
      </c>
      <c r="BC383" s="1578">
        <v>40</v>
      </c>
      <c r="BD383" s="1562" t="s">
        <v>221</v>
      </c>
      <c r="BE383" s="1563" t="s">
        <v>588</v>
      </c>
      <c r="BF383" s="1565" t="s">
        <v>588</v>
      </c>
      <c r="BG383" s="1565" t="s">
        <v>588</v>
      </c>
      <c r="BH383" s="1567" t="s">
        <v>588</v>
      </c>
      <c r="BI383" s="176"/>
      <c r="BJ383" s="1569"/>
      <c r="BK383" s="13"/>
      <c r="BL383" s="13"/>
      <c r="BM383" s="107"/>
      <c r="BN383" s="104">
        <v>189</v>
      </c>
      <c r="BO383" s="104">
        <v>190</v>
      </c>
      <c r="BP383" s="1551">
        <v>10</v>
      </c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</row>
    <row r="384" spans="1:81" s="54" customFormat="1" ht="13.5" customHeight="1">
      <c r="A384" s="1610"/>
      <c r="B384" s="1591"/>
      <c r="C384" s="1593"/>
      <c r="D384" s="177" t="s">
        <v>222</v>
      </c>
      <c r="E384" s="174"/>
      <c r="F384" s="324">
        <v>43780</v>
      </c>
      <c r="G384" s="325">
        <v>104280</v>
      </c>
      <c r="H384" s="324">
        <v>39200</v>
      </c>
      <c r="I384" s="325">
        <v>99700</v>
      </c>
      <c r="J384" s="318" t="s">
        <v>216</v>
      </c>
      <c r="K384" s="326">
        <v>410</v>
      </c>
      <c r="L384" s="327">
        <v>920</v>
      </c>
      <c r="M384" s="328" t="s">
        <v>217</v>
      </c>
      <c r="N384" s="326">
        <v>360</v>
      </c>
      <c r="O384" s="327">
        <v>880</v>
      </c>
      <c r="P384" s="328" t="s">
        <v>217</v>
      </c>
      <c r="Q384" s="318" t="s">
        <v>216</v>
      </c>
      <c r="R384" s="329">
        <v>7420</v>
      </c>
      <c r="S384" s="330">
        <v>70</v>
      </c>
      <c r="T384" s="1612"/>
      <c r="U384" s="360"/>
      <c r="V384" s="357"/>
      <c r="W384" s="360"/>
      <c r="X384" s="346"/>
      <c r="Y384" s="131"/>
      <c r="Z384" s="366">
        <v>490500</v>
      </c>
      <c r="AA384" s="1577"/>
      <c r="AB384" s="367">
        <v>4900</v>
      </c>
      <c r="AC384" s="176"/>
      <c r="AD384" s="1613"/>
      <c r="AE384" s="179"/>
      <c r="AF384" s="1594"/>
      <c r="AG384" s="41"/>
      <c r="AH384" s="41"/>
      <c r="AI384" s="1531"/>
      <c r="AJ384" s="62"/>
      <c r="AK384" s="1596"/>
      <c r="AL384" s="1598" t="e">
        <v>#REF!</v>
      </c>
      <c r="AM384" s="1582" t="e">
        <v>#REF!</v>
      </c>
      <c r="AN384" s="1570"/>
      <c r="AO384" s="351" t="s">
        <v>223</v>
      </c>
      <c r="AP384" s="377">
        <v>3300</v>
      </c>
      <c r="AQ384" s="378">
        <v>3700</v>
      </c>
      <c r="AR384" s="1577"/>
      <c r="AS384" s="1585"/>
      <c r="AT384" s="1577"/>
      <c r="AU384" s="1588"/>
      <c r="AV384" s="1570"/>
      <c r="AW384" s="1572"/>
      <c r="AX384" s="1573"/>
      <c r="AY384" s="386"/>
      <c r="AZ384" s="1573"/>
      <c r="BA384" s="1575"/>
      <c r="BB384" s="1577"/>
      <c r="BC384" s="1579"/>
      <c r="BD384" s="1562"/>
      <c r="BE384" s="1564"/>
      <c r="BF384" s="1566"/>
      <c r="BG384" s="1566"/>
      <c r="BH384" s="1568"/>
      <c r="BI384" s="176"/>
      <c r="BJ384" s="1569"/>
      <c r="BK384" s="13"/>
      <c r="BL384" s="13"/>
      <c r="BM384" s="107"/>
      <c r="BN384" s="104">
        <v>189</v>
      </c>
      <c r="BO384" s="104">
        <v>190</v>
      </c>
      <c r="BP384" s="1551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</row>
    <row r="385" spans="1:81" s="54" customFormat="1" ht="13.5" customHeight="1">
      <c r="A385" s="1610"/>
      <c r="B385" s="1591"/>
      <c r="C385" s="1552" t="s">
        <v>224</v>
      </c>
      <c r="D385" s="177" t="s">
        <v>225</v>
      </c>
      <c r="E385" s="174"/>
      <c r="F385" s="324">
        <v>104280</v>
      </c>
      <c r="G385" s="325">
        <v>178480</v>
      </c>
      <c r="H385" s="324">
        <v>99700</v>
      </c>
      <c r="I385" s="325">
        <v>173900</v>
      </c>
      <c r="J385" s="318" t="s">
        <v>216</v>
      </c>
      <c r="K385" s="326">
        <v>920</v>
      </c>
      <c r="L385" s="327">
        <v>1660</v>
      </c>
      <c r="M385" s="328" t="s">
        <v>217</v>
      </c>
      <c r="N385" s="326">
        <v>880</v>
      </c>
      <c r="O385" s="327">
        <v>1620</v>
      </c>
      <c r="P385" s="328" t="s">
        <v>217</v>
      </c>
      <c r="Q385" s="331"/>
      <c r="R385" s="332"/>
      <c r="S385" s="333"/>
      <c r="T385" s="1612"/>
      <c r="U385" s="332"/>
      <c r="V385" s="332"/>
      <c r="W385" s="339"/>
      <c r="X385" s="339"/>
      <c r="Y385" s="131"/>
      <c r="Z385" s="369"/>
      <c r="AA385" s="1577"/>
      <c r="AB385" s="370"/>
      <c r="AC385" s="183"/>
      <c r="AD385" s="1613"/>
      <c r="AE385" s="182"/>
      <c r="AF385" s="1594"/>
      <c r="AG385" s="41"/>
      <c r="AH385" s="41"/>
      <c r="AI385" s="1531"/>
      <c r="AJ385" s="62"/>
      <c r="AK385" s="1596"/>
      <c r="AL385" s="1598" t="e">
        <v>#REF!</v>
      </c>
      <c r="AM385" s="1582" t="e">
        <v>#REF!</v>
      </c>
      <c r="AN385" s="1570"/>
      <c r="AO385" s="351" t="s">
        <v>226</v>
      </c>
      <c r="AP385" s="377">
        <v>2900</v>
      </c>
      <c r="AQ385" s="378">
        <v>3200</v>
      </c>
      <c r="AR385" s="1577"/>
      <c r="AS385" s="1585"/>
      <c r="AT385" s="1577"/>
      <c r="AU385" s="1588"/>
      <c r="AV385" s="380"/>
      <c r="AW385" s="381"/>
      <c r="AX385" s="1573"/>
      <c r="AY385" s="386"/>
      <c r="AZ385" s="1573"/>
      <c r="BA385" s="1575"/>
      <c r="BB385" s="1577"/>
      <c r="BC385" s="1579"/>
      <c r="BD385" s="1562"/>
      <c r="BE385" s="1554">
        <v>0.02</v>
      </c>
      <c r="BF385" s="1556">
        <v>0.03</v>
      </c>
      <c r="BG385" s="1556">
        <v>0.05</v>
      </c>
      <c r="BH385" s="1558">
        <v>0.06</v>
      </c>
      <c r="BI385" s="176"/>
      <c r="BJ385" s="1560"/>
      <c r="BK385" s="13"/>
      <c r="BL385" s="13"/>
      <c r="BM385" s="107"/>
      <c r="BN385" s="104">
        <v>189</v>
      </c>
      <c r="BO385" s="104">
        <v>190</v>
      </c>
      <c r="BP385" s="1551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</row>
    <row r="386" spans="1:81" s="54" customFormat="1" ht="13.5" customHeight="1">
      <c r="A386" s="1610"/>
      <c r="B386" s="1591"/>
      <c r="C386" s="1553"/>
      <c r="D386" s="181" t="s">
        <v>53</v>
      </c>
      <c r="E386" s="174"/>
      <c r="F386" s="334">
        <v>178480</v>
      </c>
      <c r="G386" s="335"/>
      <c r="H386" s="334">
        <v>173900</v>
      </c>
      <c r="I386" s="335"/>
      <c r="J386" s="318" t="s">
        <v>216</v>
      </c>
      <c r="K386" s="329">
        <v>1660</v>
      </c>
      <c r="L386" s="336"/>
      <c r="M386" s="337" t="s">
        <v>217</v>
      </c>
      <c r="N386" s="329">
        <v>1620</v>
      </c>
      <c r="O386" s="336"/>
      <c r="P386" s="337" t="s">
        <v>217</v>
      </c>
      <c r="Q386" s="331"/>
      <c r="R386" s="332"/>
      <c r="S386" s="338"/>
      <c r="T386" s="1612"/>
      <c r="U386" s="332"/>
      <c r="V386" s="332"/>
      <c r="W386" s="339"/>
      <c r="X386" s="339"/>
      <c r="Y386" s="131"/>
      <c r="Z386" s="366" t="s">
        <v>249</v>
      </c>
      <c r="AA386" s="1577"/>
      <c r="AB386" s="367" t="s">
        <v>249</v>
      </c>
      <c r="AC386" s="146"/>
      <c r="AD386" s="1613"/>
      <c r="AE386" s="178"/>
      <c r="AF386" s="1594"/>
      <c r="AG386" s="41"/>
      <c r="AH386" s="41"/>
      <c r="AI386" s="1531"/>
      <c r="AJ386" s="62"/>
      <c r="AK386" s="1596"/>
      <c r="AL386" s="1599" t="e">
        <v>#REF!</v>
      </c>
      <c r="AM386" s="1583" t="e">
        <v>#REF!</v>
      </c>
      <c r="AN386" s="1570"/>
      <c r="AO386" s="382" t="s">
        <v>227</v>
      </c>
      <c r="AP386" s="383">
        <v>2600</v>
      </c>
      <c r="AQ386" s="384">
        <v>2900</v>
      </c>
      <c r="AR386" s="1577"/>
      <c r="AS386" s="1586"/>
      <c r="AT386" s="1577"/>
      <c r="AU386" s="1589"/>
      <c r="AV386" s="380"/>
      <c r="AW386" s="381"/>
      <c r="AX386" s="1573"/>
      <c r="AY386" s="386"/>
      <c r="AZ386" s="1573"/>
      <c r="BA386" s="1576"/>
      <c r="BB386" s="1577"/>
      <c r="BC386" s="1580"/>
      <c r="BD386" s="1562"/>
      <c r="BE386" s="1555"/>
      <c r="BF386" s="1557"/>
      <c r="BG386" s="1557"/>
      <c r="BH386" s="1559"/>
      <c r="BI386" s="176"/>
      <c r="BJ386" s="1560"/>
      <c r="BK386" s="13"/>
      <c r="BL386" s="13"/>
      <c r="BM386" s="107"/>
      <c r="BN386" s="104">
        <v>189</v>
      </c>
      <c r="BO386" s="104">
        <v>190</v>
      </c>
      <c r="BP386" s="1551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</row>
    <row r="387" spans="1:81" s="54" customFormat="1" ht="13.5" customHeight="1">
      <c r="A387" s="1610"/>
      <c r="B387" s="1590" t="s">
        <v>250</v>
      </c>
      <c r="C387" s="1592" t="s">
        <v>214</v>
      </c>
      <c r="D387" s="173" t="s">
        <v>215</v>
      </c>
      <c r="E387" s="174"/>
      <c r="F387" s="316">
        <v>34780</v>
      </c>
      <c r="G387" s="317">
        <v>42200</v>
      </c>
      <c r="H387" s="316">
        <v>30590</v>
      </c>
      <c r="I387" s="317">
        <v>38010</v>
      </c>
      <c r="J387" s="318" t="s">
        <v>216</v>
      </c>
      <c r="K387" s="319">
        <v>320</v>
      </c>
      <c r="L387" s="320">
        <v>390</v>
      </c>
      <c r="M387" s="321" t="s">
        <v>217</v>
      </c>
      <c r="N387" s="319">
        <v>280</v>
      </c>
      <c r="O387" s="320">
        <v>350</v>
      </c>
      <c r="P387" s="321" t="s">
        <v>217</v>
      </c>
      <c r="Q387" s="318" t="s">
        <v>216</v>
      </c>
      <c r="R387" s="322">
        <v>7420</v>
      </c>
      <c r="S387" s="323">
        <v>70</v>
      </c>
      <c r="T387" s="1612"/>
      <c r="U387" s="361">
        <v>2960</v>
      </c>
      <c r="V387" s="340" t="s">
        <v>218</v>
      </c>
      <c r="W387" s="362">
        <v>20</v>
      </c>
      <c r="X387" s="345"/>
      <c r="Y387" s="131"/>
      <c r="Z387" s="366">
        <v>526700</v>
      </c>
      <c r="AA387" s="1577"/>
      <c r="AB387" s="367">
        <v>5260</v>
      </c>
      <c r="AC387" s="176"/>
      <c r="AD387" s="1613"/>
      <c r="AE387" s="179"/>
      <c r="AF387" s="1594"/>
      <c r="AG387" s="41"/>
      <c r="AH387" s="41"/>
      <c r="AI387" s="1531"/>
      <c r="AJ387" s="62"/>
      <c r="AK387" s="1596" t="s">
        <v>218</v>
      </c>
      <c r="AL387" s="1597">
        <v>3000</v>
      </c>
      <c r="AM387" s="1581">
        <v>3400</v>
      </c>
      <c r="AN387" s="1570" t="s">
        <v>216</v>
      </c>
      <c r="AO387" s="373" t="s">
        <v>220</v>
      </c>
      <c r="AP387" s="374">
        <v>5500</v>
      </c>
      <c r="AQ387" s="375">
        <v>6200</v>
      </c>
      <c r="AR387" s="1577" t="s">
        <v>216</v>
      </c>
      <c r="AS387" s="1584">
        <v>3700</v>
      </c>
      <c r="AT387" s="1577" t="s">
        <v>216</v>
      </c>
      <c r="AU387" s="1587">
        <v>30</v>
      </c>
      <c r="AV387" s="1570" t="s">
        <v>216</v>
      </c>
      <c r="AW387" s="1571">
        <v>4800</v>
      </c>
      <c r="AX387" s="1573"/>
      <c r="AY387" s="386"/>
      <c r="AZ387" s="1573" t="s">
        <v>221</v>
      </c>
      <c r="BA387" s="1574">
        <v>4150</v>
      </c>
      <c r="BB387" s="1577" t="s">
        <v>216</v>
      </c>
      <c r="BC387" s="1578">
        <v>40</v>
      </c>
      <c r="BD387" s="1562" t="s">
        <v>221</v>
      </c>
      <c r="BE387" s="1563" t="s">
        <v>588</v>
      </c>
      <c r="BF387" s="1565" t="s">
        <v>588</v>
      </c>
      <c r="BG387" s="1565" t="s">
        <v>588</v>
      </c>
      <c r="BH387" s="1567" t="s">
        <v>588</v>
      </c>
      <c r="BI387" s="176"/>
      <c r="BJ387" s="1569"/>
      <c r="BK387" s="13"/>
      <c r="BL387" s="13"/>
      <c r="BM387" s="107"/>
      <c r="BN387" s="104">
        <v>191</v>
      </c>
      <c r="BO387" s="104">
        <v>192</v>
      </c>
      <c r="BP387" s="1551">
        <v>11</v>
      </c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</row>
    <row r="388" spans="1:81" s="54" customFormat="1" ht="13.5" customHeight="1">
      <c r="A388" s="1610"/>
      <c r="B388" s="1591"/>
      <c r="C388" s="1593"/>
      <c r="D388" s="177" t="s">
        <v>222</v>
      </c>
      <c r="E388" s="174"/>
      <c r="F388" s="324">
        <v>42200</v>
      </c>
      <c r="G388" s="325">
        <v>102700</v>
      </c>
      <c r="H388" s="324">
        <v>38010</v>
      </c>
      <c r="I388" s="325">
        <v>98510</v>
      </c>
      <c r="J388" s="318" t="s">
        <v>216</v>
      </c>
      <c r="K388" s="326">
        <v>390</v>
      </c>
      <c r="L388" s="327">
        <v>910</v>
      </c>
      <c r="M388" s="328" t="s">
        <v>217</v>
      </c>
      <c r="N388" s="326">
        <v>350</v>
      </c>
      <c r="O388" s="327">
        <v>860</v>
      </c>
      <c r="P388" s="328" t="s">
        <v>217</v>
      </c>
      <c r="Q388" s="318" t="s">
        <v>216</v>
      </c>
      <c r="R388" s="329">
        <v>7420</v>
      </c>
      <c r="S388" s="330">
        <v>70</v>
      </c>
      <c r="T388" s="1612"/>
      <c r="U388" s="360"/>
      <c r="V388" s="357"/>
      <c r="W388" s="360"/>
      <c r="X388" s="346"/>
      <c r="Y388" s="131"/>
      <c r="Z388" s="369"/>
      <c r="AA388" s="1577"/>
      <c r="AB388" s="370"/>
      <c r="AC388" s="183"/>
      <c r="AD388" s="1613"/>
      <c r="AE388" s="182"/>
      <c r="AF388" s="1594"/>
      <c r="AG388" s="41"/>
      <c r="AH388" s="41"/>
      <c r="AI388" s="1531"/>
      <c r="AJ388" s="62"/>
      <c r="AK388" s="1596"/>
      <c r="AL388" s="1598" t="e">
        <v>#REF!</v>
      </c>
      <c r="AM388" s="1582" t="e">
        <v>#REF!</v>
      </c>
      <c r="AN388" s="1570"/>
      <c r="AO388" s="351" t="s">
        <v>223</v>
      </c>
      <c r="AP388" s="377">
        <v>3000</v>
      </c>
      <c r="AQ388" s="378">
        <v>3400</v>
      </c>
      <c r="AR388" s="1577"/>
      <c r="AS388" s="1585"/>
      <c r="AT388" s="1577"/>
      <c r="AU388" s="1588"/>
      <c r="AV388" s="1570"/>
      <c r="AW388" s="1572"/>
      <c r="AX388" s="1573"/>
      <c r="AY388" s="386"/>
      <c r="AZ388" s="1573"/>
      <c r="BA388" s="1575"/>
      <c r="BB388" s="1577"/>
      <c r="BC388" s="1579"/>
      <c r="BD388" s="1562"/>
      <c r="BE388" s="1564"/>
      <c r="BF388" s="1566"/>
      <c r="BG388" s="1566"/>
      <c r="BH388" s="1568"/>
      <c r="BI388" s="176"/>
      <c r="BJ388" s="1569"/>
      <c r="BK388" s="13"/>
      <c r="BL388" s="13"/>
      <c r="BM388" s="107"/>
      <c r="BN388" s="104">
        <v>191</v>
      </c>
      <c r="BO388" s="104">
        <v>192</v>
      </c>
      <c r="BP388" s="1551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</row>
    <row r="389" spans="1:81" s="54" customFormat="1" ht="13.5" customHeight="1">
      <c r="A389" s="1610"/>
      <c r="B389" s="1591"/>
      <c r="C389" s="1552" t="s">
        <v>224</v>
      </c>
      <c r="D389" s="177" t="s">
        <v>225</v>
      </c>
      <c r="E389" s="174"/>
      <c r="F389" s="324">
        <v>102700</v>
      </c>
      <c r="G389" s="325">
        <v>176900</v>
      </c>
      <c r="H389" s="324">
        <v>98510</v>
      </c>
      <c r="I389" s="325">
        <v>172710</v>
      </c>
      <c r="J389" s="318" t="s">
        <v>216</v>
      </c>
      <c r="K389" s="326">
        <v>910</v>
      </c>
      <c r="L389" s="327">
        <v>1650</v>
      </c>
      <c r="M389" s="328" t="s">
        <v>217</v>
      </c>
      <c r="N389" s="326">
        <v>860</v>
      </c>
      <c r="O389" s="327">
        <v>1600</v>
      </c>
      <c r="P389" s="328" t="s">
        <v>217</v>
      </c>
      <c r="Q389" s="331"/>
      <c r="R389" s="332"/>
      <c r="S389" s="333"/>
      <c r="T389" s="1612"/>
      <c r="U389" s="332"/>
      <c r="V389" s="332"/>
      <c r="W389" s="339"/>
      <c r="X389" s="339"/>
      <c r="Y389" s="131"/>
      <c r="Z389" s="366" t="s">
        <v>251</v>
      </c>
      <c r="AA389" s="1577"/>
      <c r="AB389" s="367" t="s">
        <v>251</v>
      </c>
      <c r="AC389" s="146"/>
      <c r="AD389" s="1613"/>
      <c r="AE389" s="178"/>
      <c r="AF389" s="1594"/>
      <c r="AG389" s="41"/>
      <c r="AH389" s="41"/>
      <c r="AI389" s="1531"/>
      <c r="AJ389" s="62"/>
      <c r="AK389" s="1596"/>
      <c r="AL389" s="1598" t="e">
        <v>#REF!</v>
      </c>
      <c r="AM389" s="1582" t="e">
        <v>#REF!</v>
      </c>
      <c r="AN389" s="1570"/>
      <c r="AO389" s="351" t="s">
        <v>226</v>
      </c>
      <c r="AP389" s="377">
        <v>2600</v>
      </c>
      <c r="AQ389" s="378">
        <v>2900</v>
      </c>
      <c r="AR389" s="1577"/>
      <c r="AS389" s="1585"/>
      <c r="AT389" s="1577"/>
      <c r="AU389" s="1588"/>
      <c r="AV389" s="380"/>
      <c r="AW389" s="381"/>
      <c r="AX389" s="1573"/>
      <c r="AY389" s="386"/>
      <c r="AZ389" s="1573"/>
      <c r="BA389" s="1575"/>
      <c r="BB389" s="1577"/>
      <c r="BC389" s="1579"/>
      <c r="BD389" s="1562"/>
      <c r="BE389" s="1554">
        <v>0.02</v>
      </c>
      <c r="BF389" s="1556">
        <v>0.03</v>
      </c>
      <c r="BG389" s="1556">
        <v>0.05</v>
      </c>
      <c r="BH389" s="1558">
        <v>0.06</v>
      </c>
      <c r="BI389" s="176"/>
      <c r="BJ389" s="1560"/>
      <c r="BK389" s="13"/>
      <c r="BL389" s="13"/>
      <c r="BM389" s="107"/>
      <c r="BN389" s="104">
        <v>191</v>
      </c>
      <c r="BO389" s="104">
        <v>192</v>
      </c>
      <c r="BP389" s="1551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</row>
    <row r="390" spans="1:81" s="54" customFormat="1" ht="13.5" customHeight="1">
      <c r="A390" s="1610"/>
      <c r="B390" s="1591"/>
      <c r="C390" s="1553"/>
      <c r="D390" s="181" t="s">
        <v>53</v>
      </c>
      <c r="E390" s="174"/>
      <c r="F390" s="334">
        <v>176900</v>
      </c>
      <c r="G390" s="335"/>
      <c r="H390" s="334">
        <v>172710</v>
      </c>
      <c r="I390" s="335"/>
      <c r="J390" s="318" t="s">
        <v>216</v>
      </c>
      <c r="K390" s="329">
        <v>1650</v>
      </c>
      <c r="L390" s="336"/>
      <c r="M390" s="337" t="s">
        <v>217</v>
      </c>
      <c r="N390" s="329">
        <v>1600</v>
      </c>
      <c r="O390" s="336"/>
      <c r="P390" s="337" t="s">
        <v>217</v>
      </c>
      <c r="Q390" s="331"/>
      <c r="R390" s="332"/>
      <c r="S390" s="338"/>
      <c r="T390" s="1612"/>
      <c r="U390" s="332"/>
      <c r="V390" s="332"/>
      <c r="W390" s="339"/>
      <c r="X390" s="339"/>
      <c r="Y390" s="131"/>
      <c r="Z390" s="366">
        <v>562900</v>
      </c>
      <c r="AA390" s="1577"/>
      <c r="AB390" s="367">
        <v>5620</v>
      </c>
      <c r="AC390" s="176"/>
      <c r="AD390" s="1613"/>
      <c r="AE390" s="179"/>
      <c r="AF390" s="1594"/>
      <c r="AG390" s="41"/>
      <c r="AH390" s="41"/>
      <c r="AI390" s="1531"/>
      <c r="AJ390" s="62"/>
      <c r="AK390" s="1596"/>
      <c r="AL390" s="1599" t="e">
        <v>#REF!</v>
      </c>
      <c r="AM390" s="1583" t="e">
        <v>#REF!</v>
      </c>
      <c r="AN390" s="1570"/>
      <c r="AO390" s="382" t="s">
        <v>227</v>
      </c>
      <c r="AP390" s="383">
        <v>2400</v>
      </c>
      <c r="AQ390" s="384">
        <v>2600</v>
      </c>
      <c r="AR390" s="1577"/>
      <c r="AS390" s="1586"/>
      <c r="AT390" s="1577"/>
      <c r="AU390" s="1589"/>
      <c r="AV390" s="380"/>
      <c r="AW390" s="381"/>
      <c r="AX390" s="1573"/>
      <c r="AY390" s="386"/>
      <c r="AZ390" s="1573"/>
      <c r="BA390" s="1576"/>
      <c r="BB390" s="1577"/>
      <c r="BC390" s="1580"/>
      <c r="BD390" s="1562"/>
      <c r="BE390" s="1555"/>
      <c r="BF390" s="1557"/>
      <c r="BG390" s="1557"/>
      <c r="BH390" s="1559"/>
      <c r="BI390" s="176"/>
      <c r="BJ390" s="1560"/>
      <c r="BK390" s="13"/>
      <c r="BL390" s="13"/>
      <c r="BM390" s="107"/>
      <c r="BN390" s="104">
        <v>191</v>
      </c>
      <c r="BO390" s="104">
        <v>192</v>
      </c>
      <c r="BP390" s="1551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</row>
    <row r="391" spans="1:81" ht="13.5" customHeight="1">
      <c r="A391" s="1610"/>
      <c r="B391" s="1590" t="s">
        <v>252</v>
      </c>
      <c r="C391" s="1592" t="s">
        <v>214</v>
      </c>
      <c r="D391" s="173" t="s">
        <v>215</v>
      </c>
      <c r="E391" s="174"/>
      <c r="F391" s="316">
        <v>33450</v>
      </c>
      <c r="G391" s="317">
        <v>40870</v>
      </c>
      <c r="H391" s="316">
        <v>29580</v>
      </c>
      <c r="I391" s="317">
        <v>37000</v>
      </c>
      <c r="J391" s="318" t="s">
        <v>216</v>
      </c>
      <c r="K391" s="319">
        <v>310</v>
      </c>
      <c r="L391" s="320">
        <v>380</v>
      </c>
      <c r="M391" s="321" t="s">
        <v>217</v>
      </c>
      <c r="N391" s="319">
        <v>270</v>
      </c>
      <c r="O391" s="320">
        <v>340</v>
      </c>
      <c r="P391" s="321" t="s">
        <v>217</v>
      </c>
      <c r="Q391" s="318" t="s">
        <v>216</v>
      </c>
      <c r="R391" s="322">
        <v>7420</v>
      </c>
      <c r="S391" s="323">
        <v>70</v>
      </c>
      <c r="T391" s="1612"/>
      <c r="U391" s="361">
        <v>2960</v>
      </c>
      <c r="V391" s="340" t="s">
        <v>218</v>
      </c>
      <c r="W391" s="362">
        <v>20</v>
      </c>
      <c r="X391" s="345"/>
      <c r="Y391" s="131"/>
      <c r="Z391" s="369"/>
      <c r="AA391" s="1577"/>
      <c r="AB391" s="370"/>
      <c r="AC391" s="183"/>
      <c r="AD391" s="1613"/>
      <c r="AE391" s="182"/>
      <c r="AF391" s="1594"/>
      <c r="AG391" s="41"/>
      <c r="AH391" s="41"/>
      <c r="AI391" s="1531"/>
      <c r="AJ391" s="62"/>
      <c r="AK391" s="1596" t="s">
        <v>218</v>
      </c>
      <c r="AL391" s="1597">
        <v>2800</v>
      </c>
      <c r="AM391" s="1581">
        <v>3100</v>
      </c>
      <c r="AN391" s="1570" t="s">
        <v>216</v>
      </c>
      <c r="AO391" s="373" t="s">
        <v>220</v>
      </c>
      <c r="AP391" s="374">
        <v>5100</v>
      </c>
      <c r="AQ391" s="375">
        <v>5700</v>
      </c>
      <c r="AR391" s="1577" t="s">
        <v>216</v>
      </c>
      <c r="AS391" s="1584">
        <v>3420</v>
      </c>
      <c r="AT391" s="1577" t="s">
        <v>216</v>
      </c>
      <c r="AU391" s="1587">
        <v>30</v>
      </c>
      <c r="AV391" s="1570" t="s">
        <v>216</v>
      </c>
      <c r="AW391" s="1571">
        <v>4800</v>
      </c>
      <c r="AX391" s="1573"/>
      <c r="AY391" s="386"/>
      <c r="AZ391" s="1573" t="s">
        <v>221</v>
      </c>
      <c r="BA391" s="1574">
        <v>3830</v>
      </c>
      <c r="BB391" s="1577" t="s">
        <v>216</v>
      </c>
      <c r="BC391" s="1578">
        <v>30</v>
      </c>
      <c r="BD391" s="1562" t="s">
        <v>221</v>
      </c>
      <c r="BE391" s="1563" t="s">
        <v>588</v>
      </c>
      <c r="BF391" s="1565" t="s">
        <v>588</v>
      </c>
      <c r="BG391" s="1565" t="s">
        <v>588</v>
      </c>
      <c r="BH391" s="1567" t="s">
        <v>588</v>
      </c>
      <c r="BI391" s="176"/>
      <c r="BJ391" s="1569"/>
      <c r="BK391" s="13"/>
      <c r="BL391" s="13"/>
      <c r="BM391" s="107"/>
      <c r="BN391" s="104">
        <v>193</v>
      </c>
      <c r="BO391" s="104">
        <v>194</v>
      </c>
      <c r="BP391" s="1551">
        <v>12</v>
      </c>
    </row>
    <row r="392" spans="1:81" ht="13.5" customHeight="1">
      <c r="A392" s="1610"/>
      <c r="B392" s="1591"/>
      <c r="C392" s="1593"/>
      <c r="D392" s="177" t="s">
        <v>222</v>
      </c>
      <c r="E392" s="174"/>
      <c r="F392" s="324">
        <v>40870</v>
      </c>
      <c r="G392" s="325">
        <v>101370</v>
      </c>
      <c r="H392" s="324">
        <v>37000</v>
      </c>
      <c r="I392" s="325">
        <v>97500</v>
      </c>
      <c r="J392" s="318" t="s">
        <v>216</v>
      </c>
      <c r="K392" s="326">
        <v>380</v>
      </c>
      <c r="L392" s="327">
        <v>890</v>
      </c>
      <c r="M392" s="328" t="s">
        <v>217</v>
      </c>
      <c r="N392" s="326">
        <v>340</v>
      </c>
      <c r="O392" s="327">
        <v>850</v>
      </c>
      <c r="P392" s="328" t="s">
        <v>217</v>
      </c>
      <c r="Q392" s="318" t="s">
        <v>216</v>
      </c>
      <c r="R392" s="329">
        <v>7420</v>
      </c>
      <c r="S392" s="330">
        <v>70</v>
      </c>
      <c r="T392" s="1612"/>
      <c r="U392" s="360"/>
      <c r="V392" s="357"/>
      <c r="W392" s="360"/>
      <c r="X392" s="346"/>
      <c r="Y392" s="131"/>
      <c r="Z392" s="366" t="s">
        <v>253</v>
      </c>
      <c r="AA392" s="1577"/>
      <c r="AB392" s="367" t="s">
        <v>253</v>
      </c>
      <c r="AC392" s="146"/>
      <c r="AD392" s="1613"/>
      <c r="AE392" s="178"/>
      <c r="AF392" s="1594"/>
      <c r="AG392" s="41"/>
      <c r="AH392" s="41"/>
      <c r="AI392" s="1531"/>
      <c r="AJ392" s="62"/>
      <c r="AK392" s="1596"/>
      <c r="AL392" s="1598" t="e">
        <v>#REF!</v>
      </c>
      <c r="AM392" s="1582" t="e">
        <v>#REF!</v>
      </c>
      <c r="AN392" s="1570"/>
      <c r="AO392" s="351" t="s">
        <v>223</v>
      </c>
      <c r="AP392" s="377">
        <v>2800</v>
      </c>
      <c r="AQ392" s="378">
        <v>3100</v>
      </c>
      <c r="AR392" s="1577"/>
      <c r="AS392" s="1585"/>
      <c r="AT392" s="1577"/>
      <c r="AU392" s="1588"/>
      <c r="AV392" s="1570"/>
      <c r="AW392" s="1572"/>
      <c r="AX392" s="1573"/>
      <c r="AY392" s="386"/>
      <c r="AZ392" s="1573"/>
      <c r="BA392" s="1575"/>
      <c r="BB392" s="1577"/>
      <c r="BC392" s="1579"/>
      <c r="BD392" s="1562"/>
      <c r="BE392" s="1564"/>
      <c r="BF392" s="1566"/>
      <c r="BG392" s="1566"/>
      <c r="BH392" s="1568"/>
      <c r="BI392" s="176"/>
      <c r="BJ392" s="1569"/>
      <c r="BK392" s="13"/>
      <c r="BL392" s="13"/>
      <c r="BM392" s="107"/>
      <c r="BN392" s="104">
        <v>193</v>
      </c>
      <c r="BO392" s="104">
        <v>194</v>
      </c>
      <c r="BP392" s="1551"/>
    </row>
    <row r="393" spans="1:81" ht="13.5" customHeight="1">
      <c r="A393" s="1610"/>
      <c r="B393" s="1591"/>
      <c r="C393" s="1552" t="s">
        <v>224</v>
      </c>
      <c r="D393" s="177" t="s">
        <v>225</v>
      </c>
      <c r="E393" s="174"/>
      <c r="F393" s="324">
        <v>101370</v>
      </c>
      <c r="G393" s="325">
        <v>175570</v>
      </c>
      <c r="H393" s="324">
        <v>97500</v>
      </c>
      <c r="I393" s="325">
        <v>171700</v>
      </c>
      <c r="J393" s="318" t="s">
        <v>216</v>
      </c>
      <c r="K393" s="326">
        <v>890</v>
      </c>
      <c r="L393" s="327">
        <v>1630</v>
      </c>
      <c r="M393" s="328" t="s">
        <v>217</v>
      </c>
      <c r="N393" s="326">
        <v>850</v>
      </c>
      <c r="O393" s="327">
        <v>1590</v>
      </c>
      <c r="P393" s="328" t="s">
        <v>217</v>
      </c>
      <c r="Q393" s="331"/>
      <c r="R393" s="332"/>
      <c r="S393" s="333"/>
      <c r="T393" s="1612"/>
      <c r="U393" s="332"/>
      <c r="V393" s="332"/>
      <c r="W393" s="339"/>
      <c r="X393" s="339"/>
      <c r="Y393" s="131"/>
      <c r="Z393" s="366">
        <v>599000</v>
      </c>
      <c r="AA393" s="1577"/>
      <c r="AB393" s="367">
        <v>5990</v>
      </c>
      <c r="AC393" s="176"/>
      <c r="AD393" s="1613"/>
      <c r="AE393" s="179"/>
      <c r="AF393" s="1594"/>
      <c r="AG393" s="41"/>
      <c r="AH393" s="41"/>
      <c r="AI393" s="1531"/>
      <c r="AJ393" s="62"/>
      <c r="AK393" s="1596"/>
      <c r="AL393" s="1598" t="e">
        <v>#REF!</v>
      </c>
      <c r="AM393" s="1582" t="e">
        <v>#REF!</v>
      </c>
      <c r="AN393" s="1570"/>
      <c r="AO393" s="351" t="s">
        <v>226</v>
      </c>
      <c r="AP393" s="377">
        <v>2400</v>
      </c>
      <c r="AQ393" s="378">
        <v>2700</v>
      </c>
      <c r="AR393" s="1577"/>
      <c r="AS393" s="1585"/>
      <c r="AT393" s="1577"/>
      <c r="AU393" s="1588"/>
      <c r="AV393" s="380"/>
      <c r="AW393" s="381"/>
      <c r="AX393" s="1573"/>
      <c r="AY393" s="386"/>
      <c r="AZ393" s="1573"/>
      <c r="BA393" s="1575"/>
      <c r="BB393" s="1577"/>
      <c r="BC393" s="1579"/>
      <c r="BD393" s="1562"/>
      <c r="BE393" s="1554">
        <v>0.02</v>
      </c>
      <c r="BF393" s="1556">
        <v>0.03</v>
      </c>
      <c r="BG393" s="1556">
        <v>0.05</v>
      </c>
      <c r="BH393" s="1558">
        <v>0.06</v>
      </c>
      <c r="BI393" s="176"/>
      <c r="BJ393" s="1560"/>
      <c r="BK393" s="13"/>
      <c r="BL393" s="13"/>
      <c r="BM393" s="107"/>
      <c r="BN393" s="104">
        <v>193</v>
      </c>
      <c r="BO393" s="104">
        <v>194</v>
      </c>
      <c r="BP393" s="1551"/>
    </row>
    <row r="394" spans="1:81" ht="13.5" customHeight="1">
      <c r="A394" s="1610"/>
      <c r="B394" s="1591"/>
      <c r="C394" s="1553"/>
      <c r="D394" s="181" t="s">
        <v>53</v>
      </c>
      <c r="E394" s="174"/>
      <c r="F394" s="334">
        <v>175570</v>
      </c>
      <c r="G394" s="335"/>
      <c r="H394" s="334">
        <v>171700</v>
      </c>
      <c r="I394" s="335"/>
      <c r="J394" s="318" t="s">
        <v>216</v>
      </c>
      <c r="K394" s="329">
        <v>1630</v>
      </c>
      <c r="L394" s="336"/>
      <c r="M394" s="337" t="s">
        <v>217</v>
      </c>
      <c r="N394" s="329">
        <v>1590</v>
      </c>
      <c r="O394" s="336"/>
      <c r="P394" s="337" t="s">
        <v>217</v>
      </c>
      <c r="Q394" s="331"/>
      <c r="R394" s="332"/>
      <c r="S394" s="338"/>
      <c r="T394" s="1612"/>
      <c r="U394" s="332"/>
      <c r="V394" s="332"/>
      <c r="W394" s="339"/>
      <c r="X394" s="339"/>
      <c r="Y394" s="131"/>
      <c r="Z394" s="369"/>
      <c r="AA394" s="1577"/>
      <c r="AB394" s="370"/>
      <c r="AC394" s="183"/>
      <c r="AD394" s="1613"/>
      <c r="AE394" s="182"/>
      <c r="AF394" s="1594"/>
      <c r="AG394" s="41"/>
      <c r="AH394" s="41"/>
      <c r="AI394" s="1531"/>
      <c r="AJ394" s="62"/>
      <c r="AK394" s="1596"/>
      <c r="AL394" s="1599" t="e">
        <v>#REF!</v>
      </c>
      <c r="AM394" s="1583" t="e">
        <v>#REF!</v>
      </c>
      <c r="AN394" s="1570"/>
      <c r="AO394" s="382" t="s">
        <v>227</v>
      </c>
      <c r="AP394" s="383">
        <v>2200</v>
      </c>
      <c r="AQ394" s="384">
        <v>2400</v>
      </c>
      <c r="AR394" s="1577"/>
      <c r="AS394" s="1586"/>
      <c r="AT394" s="1577"/>
      <c r="AU394" s="1589"/>
      <c r="AV394" s="380"/>
      <c r="AW394" s="381"/>
      <c r="AX394" s="1573"/>
      <c r="AY394" s="386"/>
      <c r="AZ394" s="1573"/>
      <c r="BA394" s="1576"/>
      <c r="BB394" s="1577"/>
      <c r="BC394" s="1580"/>
      <c r="BD394" s="1562"/>
      <c r="BE394" s="1555"/>
      <c r="BF394" s="1557"/>
      <c r="BG394" s="1557"/>
      <c r="BH394" s="1559"/>
      <c r="BI394" s="176"/>
      <c r="BJ394" s="1560"/>
      <c r="BK394" s="13"/>
      <c r="BL394" s="13"/>
      <c r="BM394" s="107"/>
      <c r="BN394" s="104">
        <v>193</v>
      </c>
      <c r="BO394" s="104">
        <v>194</v>
      </c>
      <c r="BP394" s="1551"/>
    </row>
    <row r="395" spans="1:81" ht="13.5" customHeight="1">
      <c r="A395" s="1610"/>
      <c r="B395" s="1600" t="s">
        <v>254</v>
      </c>
      <c r="C395" s="1592" t="s">
        <v>214</v>
      </c>
      <c r="D395" s="173" t="s">
        <v>215</v>
      </c>
      <c r="E395" s="174"/>
      <c r="F395" s="316">
        <v>32340</v>
      </c>
      <c r="G395" s="317">
        <v>39760</v>
      </c>
      <c r="H395" s="316">
        <v>28750</v>
      </c>
      <c r="I395" s="317">
        <v>36170</v>
      </c>
      <c r="J395" s="318" t="s">
        <v>216</v>
      </c>
      <c r="K395" s="319">
        <v>300</v>
      </c>
      <c r="L395" s="320">
        <v>370</v>
      </c>
      <c r="M395" s="321" t="s">
        <v>217</v>
      </c>
      <c r="N395" s="319">
        <v>260</v>
      </c>
      <c r="O395" s="320">
        <v>330</v>
      </c>
      <c r="P395" s="321" t="s">
        <v>217</v>
      </c>
      <c r="Q395" s="318" t="s">
        <v>216</v>
      </c>
      <c r="R395" s="322">
        <v>7420</v>
      </c>
      <c r="S395" s="323">
        <v>70</v>
      </c>
      <c r="T395" s="1612"/>
      <c r="U395" s="361">
        <v>2960</v>
      </c>
      <c r="V395" s="340" t="s">
        <v>218</v>
      </c>
      <c r="W395" s="362">
        <v>20</v>
      </c>
      <c r="X395" s="345"/>
      <c r="Y395" s="131"/>
      <c r="Z395" s="366" t="s">
        <v>255</v>
      </c>
      <c r="AA395" s="1577"/>
      <c r="AB395" s="367" t="s">
        <v>255</v>
      </c>
      <c r="AC395" s="146"/>
      <c r="AD395" s="1613"/>
      <c r="AE395" s="178"/>
      <c r="AF395" s="1594"/>
      <c r="AG395" s="41"/>
      <c r="AH395" s="41"/>
      <c r="AI395" s="1531"/>
      <c r="AJ395" s="62"/>
      <c r="AK395" s="1596" t="s">
        <v>218</v>
      </c>
      <c r="AL395" s="1597">
        <v>3000</v>
      </c>
      <c r="AM395" s="1581">
        <v>3300</v>
      </c>
      <c r="AN395" s="1570" t="s">
        <v>216</v>
      </c>
      <c r="AO395" s="373" t="s">
        <v>220</v>
      </c>
      <c r="AP395" s="374">
        <v>5500</v>
      </c>
      <c r="AQ395" s="375">
        <v>6200</v>
      </c>
      <c r="AR395" s="1577" t="s">
        <v>216</v>
      </c>
      <c r="AS395" s="1584">
        <v>3170</v>
      </c>
      <c r="AT395" s="1577" t="s">
        <v>216</v>
      </c>
      <c r="AU395" s="1587">
        <v>30</v>
      </c>
      <c r="AV395" s="1570" t="s">
        <v>216</v>
      </c>
      <c r="AW395" s="1571">
        <v>4800</v>
      </c>
      <c r="AX395" s="1573"/>
      <c r="AY395" s="386"/>
      <c r="AZ395" s="1573" t="s">
        <v>221</v>
      </c>
      <c r="BA395" s="1574">
        <v>3560</v>
      </c>
      <c r="BB395" s="1577" t="s">
        <v>216</v>
      </c>
      <c r="BC395" s="1578">
        <v>30</v>
      </c>
      <c r="BD395" s="1562" t="s">
        <v>221</v>
      </c>
      <c r="BE395" s="1563" t="s">
        <v>588</v>
      </c>
      <c r="BF395" s="1565" t="s">
        <v>588</v>
      </c>
      <c r="BG395" s="1565" t="s">
        <v>588</v>
      </c>
      <c r="BH395" s="1567" t="s">
        <v>588</v>
      </c>
      <c r="BI395" s="176"/>
      <c r="BJ395" s="1569"/>
      <c r="BK395" s="13"/>
      <c r="BL395" s="13"/>
      <c r="BM395" s="107"/>
      <c r="BN395" s="104">
        <v>195</v>
      </c>
      <c r="BO395" s="104">
        <v>196</v>
      </c>
      <c r="BP395" s="1551">
        <v>13</v>
      </c>
    </row>
    <row r="396" spans="1:81" ht="13.5" customHeight="1">
      <c r="A396" s="1610"/>
      <c r="B396" s="1591"/>
      <c r="C396" s="1593"/>
      <c r="D396" s="177" t="s">
        <v>222</v>
      </c>
      <c r="E396" s="174"/>
      <c r="F396" s="324">
        <v>39760</v>
      </c>
      <c r="G396" s="325">
        <v>100260</v>
      </c>
      <c r="H396" s="324">
        <v>36170</v>
      </c>
      <c r="I396" s="325">
        <v>96670</v>
      </c>
      <c r="J396" s="318" t="s">
        <v>216</v>
      </c>
      <c r="K396" s="326">
        <v>370</v>
      </c>
      <c r="L396" s="327">
        <v>880</v>
      </c>
      <c r="M396" s="328" t="s">
        <v>217</v>
      </c>
      <c r="N396" s="326">
        <v>330</v>
      </c>
      <c r="O396" s="327">
        <v>850</v>
      </c>
      <c r="P396" s="328" t="s">
        <v>217</v>
      </c>
      <c r="Q396" s="318" t="s">
        <v>216</v>
      </c>
      <c r="R396" s="329">
        <v>7420</v>
      </c>
      <c r="S396" s="330">
        <v>70</v>
      </c>
      <c r="T396" s="1612"/>
      <c r="U396" s="360"/>
      <c r="V396" s="357"/>
      <c r="W396" s="360"/>
      <c r="X396" s="346"/>
      <c r="Y396" s="131"/>
      <c r="Z396" s="366">
        <v>635200</v>
      </c>
      <c r="AA396" s="1577"/>
      <c r="AB396" s="367">
        <v>6350</v>
      </c>
      <c r="AC396" s="176"/>
      <c r="AD396" s="1613"/>
      <c r="AE396" s="179"/>
      <c r="AF396" s="1594"/>
      <c r="AG396" s="41"/>
      <c r="AH396" s="41"/>
      <c r="AI396" s="1531"/>
      <c r="AJ396" s="62"/>
      <c r="AK396" s="1596"/>
      <c r="AL396" s="1598" t="e">
        <v>#REF!</v>
      </c>
      <c r="AM396" s="1582" t="e">
        <v>#REF!</v>
      </c>
      <c r="AN396" s="1570"/>
      <c r="AO396" s="351" t="s">
        <v>223</v>
      </c>
      <c r="AP396" s="377">
        <v>3000</v>
      </c>
      <c r="AQ396" s="378">
        <v>3400</v>
      </c>
      <c r="AR396" s="1577"/>
      <c r="AS396" s="1585"/>
      <c r="AT396" s="1577"/>
      <c r="AU396" s="1588"/>
      <c r="AV396" s="1570"/>
      <c r="AW396" s="1572"/>
      <c r="AX396" s="1573"/>
      <c r="AY396" s="386"/>
      <c r="AZ396" s="1573"/>
      <c r="BA396" s="1575"/>
      <c r="BB396" s="1577"/>
      <c r="BC396" s="1579"/>
      <c r="BD396" s="1562"/>
      <c r="BE396" s="1564"/>
      <c r="BF396" s="1566"/>
      <c r="BG396" s="1566"/>
      <c r="BH396" s="1568"/>
      <c r="BI396" s="176"/>
      <c r="BJ396" s="1569"/>
      <c r="BK396" s="13"/>
      <c r="BL396" s="13"/>
      <c r="BM396" s="107"/>
      <c r="BN396" s="104">
        <v>195</v>
      </c>
      <c r="BO396" s="104">
        <v>196</v>
      </c>
      <c r="BP396" s="1551"/>
    </row>
    <row r="397" spans="1:81" ht="13.5" customHeight="1">
      <c r="A397" s="1610"/>
      <c r="B397" s="1591"/>
      <c r="C397" s="1552" t="s">
        <v>224</v>
      </c>
      <c r="D397" s="177" t="s">
        <v>225</v>
      </c>
      <c r="E397" s="174"/>
      <c r="F397" s="324">
        <v>100260</v>
      </c>
      <c r="G397" s="325">
        <v>174460</v>
      </c>
      <c r="H397" s="324">
        <v>96670</v>
      </c>
      <c r="I397" s="325">
        <v>170870</v>
      </c>
      <c r="J397" s="318" t="s">
        <v>216</v>
      </c>
      <c r="K397" s="326">
        <v>880</v>
      </c>
      <c r="L397" s="327">
        <v>1620</v>
      </c>
      <c r="M397" s="328" t="s">
        <v>217</v>
      </c>
      <c r="N397" s="326">
        <v>850</v>
      </c>
      <c r="O397" s="327">
        <v>1590</v>
      </c>
      <c r="P397" s="328" t="s">
        <v>217</v>
      </c>
      <c r="Q397" s="331"/>
      <c r="R397" s="332"/>
      <c r="S397" s="333"/>
      <c r="T397" s="1612"/>
      <c r="U397" s="332"/>
      <c r="V397" s="332"/>
      <c r="W397" s="339"/>
      <c r="X397" s="339"/>
      <c r="Y397" s="131"/>
      <c r="Z397" s="369"/>
      <c r="AA397" s="1577"/>
      <c r="AB397" s="370"/>
      <c r="AC397" s="183"/>
      <c r="AD397" s="1613"/>
      <c r="AE397" s="182"/>
      <c r="AF397" s="1594"/>
      <c r="AG397" s="41"/>
      <c r="AH397" s="41"/>
      <c r="AI397" s="1531"/>
      <c r="AJ397" s="62"/>
      <c r="AK397" s="1596"/>
      <c r="AL397" s="1598" t="e">
        <v>#REF!</v>
      </c>
      <c r="AM397" s="1582" t="e">
        <v>#REF!</v>
      </c>
      <c r="AN397" s="1570"/>
      <c r="AO397" s="351" t="s">
        <v>226</v>
      </c>
      <c r="AP397" s="377">
        <v>2600</v>
      </c>
      <c r="AQ397" s="378">
        <v>2900</v>
      </c>
      <c r="AR397" s="1577"/>
      <c r="AS397" s="1585"/>
      <c r="AT397" s="1577"/>
      <c r="AU397" s="1588"/>
      <c r="AV397" s="380"/>
      <c r="AW397" s="381"/>
      <c r="AX397" s="1573"/>
      <c r="AY397" s="386"/>
      <c r="AZ397" s="1573"/>
      <c r="BA397" s="1575"/>
      <c r="BB397" s="1577"/>
      <c r="BC397" s="1579"/>
      <c r="BD397" s="1562"/>
      <c r="BE397" s="1554">
        <v>0.02</v>
      </c>
      <c r="BF397" s="1556">
        <v>0.03</v>
      </c>
      <c r="BG397" s="1556">
        <v>0.05</v>
      </c>
      <c r="BH397" s="1558">
        <v>0.06</v>
      </c>
      <c r="BI397" s="176"/>
      <c r="BJ397" s="1560"/>
      <c r="BK397" s="13"/>
      <c r="BL397" s="13"/>
      <c r="BM397" s="107"/>
      <c r="BN397" s="104">
        <v>195</v>
      </c>
      <c r="BO397" s="104">
        <v>196</v>
      </c>
      <c r="BP397" s="1551"/>
    </row>
    <row r="398" spans="1:81" ht="13.5" customHeight="1">
      <c r="A398" s="1610"/>
      <c r="B398" s="1591"/>
      <c r="C398" s="1553"/>
      <c r="D398" s="181" t="s">
        <v>53</v>
      </c>
      <c r="E398" s="174"/>
      <c r="F398" s="334">
        <v>174460</v>
      </c>
      <c r="G398" s="335"/>
      <c r="H398" s="334">
        <v>170870</v>
      </c>
      <c r="I398" s="335"/>
      <c r="J398" s="318" t="s">
        <v>216</v>
      </c>
      <c r="K398" s="329">
        <v>1620</v>
      </c>
      <c r="L398" s="336"/>
      <c r="M398" s="337" t="s">
        <v>217</v>
      </c>
      <c r="N398" s="329">
        <v>1590</v>
      </c>
      <c r="O398" s="336"/>
      <c r="P398" s="337" t="s">
        <v>217</v>
      </c>
      <c r="Q398" s="331"/>
      <c r="R398" s="332"/>
      <c r="S398" s="338"/>
      <c r="T398" s="1612"/>
      <c r="U398" s="332"/>
      <c r="V398" s="332"/>
      <c r="W398" s="339"/>
      <c r="X398" s="339"/>
      <c r="Y398" s="131"/>
      <c r="Z398" s="366" t="s">
        <v>256</v>
      </c>
      <c r="AA398" s="1577"/>
      <c r="AB398" s="367" t="s">
        <v>256</v>
      </c>
      <c r="AC398" s="146"/>
      <c r="AD398" s="1613"/>
      <c r="AE398" s="178"/>
      <c r="AF398" s="1594"/>
      <c r="AG398" s="41"/>
      <c r="AH398" s="41"/>
      <c r="AI398" s="1531"/>
      <c r="AJ398" s="62"/>
      <c r="AK398" s="1596"/>
      <c r="AL398" s="1599" t="e">
        <v>#REF!</v>
      </c>
      <c r="AM398" s="1583" t="e">
        <v>#REF!</v>
      </c>
      <c r="AN398" s="1570"/>
      <c r="AO398" s="382" t="s">
        <v>227</v>
      </c>
      <c r="AP398" s="383">
        <v>2400</v>
      </c>
      <c r="AQ398" s="384">
        <v>2600</v>
      </c>
      <c r="AR398" s="1577"/>
      <c r="AS398" s="1586"/>
      <c r="AT398" s="1577"/>
      <c r="AU398" s="1589"/>
      <c r="AV398" s="380"/>
      <c r="AW398" s="381"/>
      <c r="AX398" s="1573"/>
      <c r="AY398" s="386"/>
      <c r="AZ398" s="1573"/>
      <c r="BA398" s="1576"/>
      <c r="BB398" s="1577"/>
      <c r="BC398" s="1580"/>
      <c r="BD398" s="1562"/>
      <c r="BE398" s="1555"/>
      <c r="BF398" s="1557"/>
      <c r="BG398" s="1557"/>
      <c r="BH398" s="1559"/>
      <c r="BI398" s="176"/>
      <c r="BJ398" s="1560"/>
      <c r="BK398" s="13"/>
      <c r="BL398" s="13"/>
      <c r="BM398" s="107"/>
      <c r="BN398" s="104">
        <v>195</v>
      </c>
      <c r="BO398" s="104">
        <v>196</v>
      </c>
      <c r="BP398" s="1551"/>
    </row>
    <row r="399" spans="1:81" ht="13.5" customHeight="1">
      <c r="A399" s="1610"/>
      <c r="B399" s="1600" t="s">
        <v>257</v>
      </c>
      <c r="C399" s="1592" t="s">
        <v>214</v>
      </c>
      <c r="D399" s="173" t="s">
        <v>215</v>
      </c>
      <c r="E399" s="174"/>
      <c r="F399" s="316">
        <v>31360</v>
      </c>
      <c r="G399" s="317">
        <v>38780</v>
      </c>
      <c r="H399" s="316">
        <v>28000</v>
      </c>
      <c r="I399" s="317">
        <v>35420</v>
      </c>
      <c r="J399" s="318" t="s">
        <v>216</v>
      </c>
      <c r="K399" s="319">
        <v>290</v>
      </c>
      <c r="L399" s="320">
        <v>360</v>
      </c>
      <c r="M399" s="321" t="s">
        <v>217</v>
      </c>
      <c r="N399" s="319">
        <v>260</v>
      </c>
      <c r="O399" s="320">
        <v>330</v>
      </c>
      <c r="P399" s="321" t="s">
        <v>217</v>
      </c>
      <c r="Q399" s="318" t="s">
        <v>216</v>
      </c>
      <c r="R399" s="322">
        <v>7420</v>
      </c>
      <c r="S399" s="323">
        <v>70</v>
      </c>
      <c r="T399" s="1612"/>
      <c r="U399" s="361">
        <v>2960</v>
      </c>
      <c r="V399" s="340" t="s">
        <v>218</v>
      </c>
      <c r="W399" s="362">
        <v>20</v>
      </c>
      <c r="X399" s="345"/>
      <c r="Y399" s="131"/>
      <c r="Z399" s="366">
        <v>671400</v>
      </c>
      <c r="AA399" s="1577"/>
      <c r="AB399" s="367">
        <v>6710</v>
      </c>
      <c r="AC399" s="176"/>
      <c r="AD399" s="1613"/>
      <c r="AE399" s="179"/>
      <c r="AF399" s="1594"/>
      <c r="AG399" s="41"/>
      <c r="AH399" s="41"/>
      <c r="AI399" s="1531"/>
      <c r="AJ399" s="62"/>
      <c r="AK399" s="1596" t="s">
        <v>218</v>
      </c>
      <c r="AL399" s="1597">
        <v>2800</v>
      </c>
      <c r="AM399" s="1581">
        <v>3100</v>
      </c>
      <c r="AN399" s="1570" t="s">
        <v>216</v>
      </c>
      <c r="AO399" s="373" t="s">
        <v>220</v>
      </c>
      <c r="AP399" s="374">
        <v>5400</v>
      </c>
      <c r="AQ399" s="375">
        <v>6000</v>
      </c>
      <c r="AR399" s="1577" t="s">
        <v>216</v>
      </c>
      <c r="AS399" s="1584">
        <v>2960</v>
      </c>
      <c r="AT399" s="1577" t="s">
        <v>216</v>
      </c>
      <c r="AU399" s="1587">
        <v>20</v>
      </c>
      <c r="AV399" s="1570" t="s">
        <v>216</v>
      </c>
      <c r="AW399" s="1571">
        <v>4800</v>
      </c>
      <c r="AX399" s="1573"/>
      <c r="AY399" s="386"/>
      <c r="AZ399" s="1573" t="s">
        <v>221</v>
      </c>
      <c r="BA399" s="1574">
        <v>3320</v>
      </c>
      <c r="BB399" s="1577" t="s">
        <v>216</v>
      </c>
      <c r="BC399" s="1578">
        <v>30</v>
      </c>
      <c r="BD399" s="1562" t="s">
        <v>221</v>
      </c>
      <c r="BE399" s="1563" t="s">
        <v>588</v>
      </c>
      <c r="BF399" s="1565" t="s">
        <v>588</v>
      </c>
      <c r="BG399" s="1565" t="s">
        <v>588</v>
      </c>
      <c r="BH399" s="1567" t="s">
        <v>588</v>
      </c>
      <c r="BI399" s="176"/>
      <c r="BJ399" s="1569"/>
      <c r="BK399" s="13"/>
      <c r="BL399" s="13"/>
      <c r="BM399" s="107"/>
      <c r="BN399" s="104">
        <v>197</v>
      </c>
      <c r="BO399" s="104">
        <v>198</v>
      </c>
      <c r="BP399" s="1551">
        <v>14</v>
      </c>
    </row>
    <row r="400" spans="1:81" ht="13.5" customHeight="1">
      <c r="A400" s="1610"/>
      <c r="B400" s="1591"/>
      <c r="C400" s="1593"/>
      <c r="D400" s="177" t="s">
        <v>222</v>
      </c>
      <c r="E400" s="174"/>
      <c r="F400" s="324">
        <v>38780</v>
      </c>
      <c r="G400" s="325">
        <v>99280</v>
      </c>
      <c r="H400" s="324">
        <v>35420</v>
      </c>
      <c r="I400" s="325">
        <v>95920</v>
      </c>
      <c r="J400" s="318" t="s">
        <v>216</v>
      </c>
      <c r="K400" s="326">
        <v>360</v>
      </c>
      <c r="L400" s="327">
        <v>870</v>
      </c>
      <c r="M400" s="328" t="s">
        <v>217</v>
      </c>
      <c r="N400" s="326">
        <v>330</v>
      </c>
      <c r="O400" s="327">
        <v>840</v>
      </c>
      <c r="P400" s="328" t="s">
        <v>217</v>
      </c>
      <c r="Q400" s="318" t="s">
        <v>216</v>
      </c>
      <c r="R400" s="329">
        <v>7420</v>
      </c>
      <c r="S400" s="330">
        <v>70</v>
      </c>
      <c r="T400" s="1612"/>
      <c r="U400" s="360"/>
      <c r="V400" s="357"/>
      <c r="W400" s="360"/>
      <c r="X400" s="346"/>
      <c r="Y400" s="131"/>
      <c r="Z400" s="369"/>
      <c r="AA400" s="1577"/>
      <c r="AB400" s="370"/>
      <c r="AC400" s="183"/>
      <c r="AD400" s="1613"/>
      <c r="AE400" s="182"/>
      <c r="AF400" s="1594"/>
      <c r="AG400" s="41"/>
      <c r="AH400" s="41"/>
      <c r="AI400" s="1531"/>
      <c r="AJ400" s="62"/>
      <c r="AK400" s="1596"/>
      <c r="AL400" s="1598" t="e">
        <v>#REF!</v>
      </c>
      <c r="AM400" s="1582" t="e">
        <v>#REF!</v>
      </c>
      <c r="AN400" s="1570"/>
      <c r="AO400" s="351" t="s">
        <v>223</v>
      </c>
      <c r="AP400" s="377">
        <v>2900</v>
      </c>
      <c r="AQ400" s="378">
        <v>3300</v>
      </c>
      <c r="AR400" s="1577"/>
      <c r="AS400" s="1585"/>
      <c r="AT400" s="1577"/>
      <c r="AU400" s="1588"/>
      <c r="AV400" s="1570"/>
      <c r="AW400" s="1572"/>
      <c r="AX400" s="1573"/>
      <c r="AY400" s="386"/>
      <c r="AZ400" s="1573"/>
      <c r="BA400" s="1575"/>
      <c r="BB400" s="1577"/>
      <c r="BC400" s="1579"/>
      <c r="BD400" s="1562"/>
      <c r="BE400" s="1564"/>
      <c r="BF400" s="1566"/>
      <c r="BG400" s="1566"/>
      <c r="BH400" s="1568"/>
      <c r="BI400" s="176"/>
      <c r="BJ400" s="1569"/>
      <c r="BK400" s="13"/>
      <c r="BL400" s="13"/>
      <c r="BM400" s="107"/>
      <c r="BN400" s="104">
        <v>197</v>
      </c>
      <c r="BO400" s="104">
        <v>198</v>
      </c>
      <c r="BP400" s="1551"/>
    </row>
    <row r="401" spans="1:81" ht="13.5" customHeight="1">
      <c r="A401" s="1610"/>
      <c r="B401" s="1591"/>
      <c r="C401" s="1552" t="s">
        <v>224</v>
      </c>
      <c r="D401" s="177" t="s">
        <v>225</v>
      </c>
      <c r="E401" s="174"/>
      <c r="F401" s="324">
        <v>99280</v>
      </c>
      <c r="G401" s="325">
        <v>173480</v>
      </c>
      <c r="H401" s="324">
        <v>95920</v>
      </c>
      <c r="I401" s="325">
        <v>170120</v>
      </c>
      <c r="J401" s="318" t="s">
        <v>216</v>
      </c>
      <c r="K401" s="326">
        <v>870</v>
      </c>
      <c r="L401" s="327">
        <v>1610</v>
      </c>
      <c r="M401" s="328" t="s">
        <v>217</v>
      </c>
      <c r="N401" s="326">
        <v>840</v>
      </c>
      <c r="O401" s="327">
        <v>1580</v>
      </c>
      <c r="P401" s="328" t="s">
        <v>217</v>
      </c>
      <c r="Q401" s="331"/>
      <c r="R401" s="332"/>
      <c r="S401" s="333"/>
      <c r="T401" s="1612"/>
      <c r="U401" s="332"/>
      <c r="V401" s="332"/>
      <c r="W401" s="339"/>
      <c r="X401" s="339"/>
      <c r="Y401" s="131"/>
      <c r="Z401" s="366" t="s">
        <v>258</v>
      </c>
      <c r="AA401" s="1577"/>
      <c r="AB401" s="367" t="s">
        <v>258</v>
      </c>
      <c r="AC401" s="146"/>
      <c r="AD401" s="1613"/>
      <c r="AE401" s="178"/>
      <c r="AF401" s="1594"/>
      <c r="AG401" s="41"/>
      <c r="AH401" s="41"/>
      <c r="AI401" s="1531"/>
      <c r="AJ401" s="62"/>
      <c r="AK401" s="1596"/>
      <c r="AL401" s="1598" t="e">
        <v>#REF!</v>
      </c>
      <c r="AM401" s="1582" t="e">
        <v>#REF!</v>
      </c>
      <c r="AN401" s="1570"/>
      <c r="AO401" s="351" t="s">
        <v>226</v>
      </c>
      <c r="AP401" s="377">
        <v>2500</v>
      </c>
      <c r="AQ401" s="378">
        <v>2800</v>
      </c>
      <c r="AR401" s="1577"/>
      <c r="AS401" s="1585"/>
      <c r="AT401" s="1577"/>
      <c r="AU401" s="1588"/>
      <c r="AV401" s="380"/>
      <c r="AW401" s="381"/>
      <c r="AX401" s="1573"/>
      <c r="AY401" s="386"/>
      <c r="AZ401" s="1573"/>
      <c r="BA401" s="1575"/>
      <c r="BB401" s="1577"/>
      <c r="BC401" s="1579"/>
      <c r="BD401" s="1562"/>
      <c r="BE401" s="1554">
        <v>0.02</v>
      </c>
      <c r="BF401" s="1556">
        <v>0.03</v>
      </c>
      <c r="BG401" s="1556">
        <v>0.05</v>
      </c>
      <c r="BH401" s="1558">
        <v>0.06</v>
      </c>
      <c r="BI401" s="176"/>
      <c r="BJ401" s="1560"/>
      <c r="BK401" s="13"/>
      <c r="BL401" s="13"/>
      <c r="BM401" s="107"/>
      <c r="BN401" s="104">
        <v>197</v>
      </c>
      <c r="BO401" s="104">
        <v>198</v>
      </c>
      <c r="BP401" s="1551"/>
    </row>
    <row r="402" spans="1:81" ht="13.5" customHeight="1">
      <c r="A402" s="1610"/>
      <c r="B402" s="1591"/>
      <c r="C402" s="1553"/>
      <c r="D402" s="181" t="s">
        <v>53</v>
      </c>
      <c r="E402" s="174"/>
      <c r="F402" s="334">
        <v>173480</v>
      </c>
      <c r="G402" s="335"/>
      <c r="H402" s="334">
        <v>170120</v>
      </c>
      <c r="I402" s="335"/>
      <c r="J402" s="318" t="s">
        <v>216</v>
      </c>
      <c r="K402" s="329">
        <v>1610</v>
      </c>
      <c r="L402" s="336"/>
      <c r="M402" s="337" t="s">
        <v>217</v>
      </c>
      <c r="N402" s="329">
        <v>1580</v>
      </c>
      <c r="O402" s="336"/>
      <c r="P402" s="337" t="s">
        <v>217</v>
      </c>
      <c r="Q402" s="331"/>
      <c r="R402" s="332"/>
      <c r="S402" s="338"/>
      <c r="T402" s="1612"/>
      <c r="U402" s="332"/>
      <c r="V402" s="332"/>
      <c r="W402" s="339"/>
      <c r="X402" s="339"/>
      <c r="Y402" s="131"/>
      <c r="Z402" s="366">
        <v>707500</v>
      </c>
      <c r="AA402" s="1577"/>
      <c r="AB402" s="367">
        <v>7070</v>
      </c>
      <c r="AC402" s="176"/>
      <c r="AD402" s="1613"/>
      <c r="AE402" s="179"/>
      <c r="AF402" s="1594"/>
      <c r="AG402" s="41"/>
      <c r="AH402" s="41"/>
      <c r="AI402" s="1531"/>
      <c r="AJ402" s="62"/>
      <c r="AK402" s="1596"/>
      <c r="AL402" s="1599" t="e">
        <v>#REF!</v>
      </c>
      <c r="AM402" s="1583" t="e">
        <v>#REF!</v>
      </c>
      <c r="AN402" s="1570"/>
      <c r="AO402" s="382" t="s">
        <v>227</v>
      </c>
      <c r="AP402" s="383">
        <v>2300</v>
      </c>
      <c r="AQ402" s="384">
        <v>2500</v>
      </c>
      <c r="AR402" s="1577"/>
      <c r="AS402" s="1586"/>
      <c r="AT402" s="1577"/>
      <c r="AU402" s="1589"/>
      <c r="AV402" s="380"/>
      <c r="AW402" s="381"/>
      <c r="AX402" s="1573"/>
      <c r="AY402" s="386"/>
      <c r="AZ402" s="1573"/>
      <c r="BA402" s="1576"/>
      <c r="BB402" s="1577"/>
      <c r="BC402" s="1580"/>
      <c r="BD402" s="1562"/>
      <c r="BE402" s="1555"/>
      <c r="BF402" s="1557"/>
      <c r="BG402" s="1557"/>
      <c r="BH402" s="1559"/>
      <c r="BI402" s="176"/>
      <c r="BJ402" s="1560"/>
      <c r="BK402" s="13"/>
      <c r="BL402" s="13"/>
      <c r="BM402" s="107"/>
      <c r="BN402" s="104">
        <v>197</v>
      </c>
      <c r="BO402" s="104">
        <v>198</v>
      </c>
      <c r="BP402" s="1551"/>
    </row>
    <row r="403" spans="1:81" ht="13.5" customHeight="1">
      <c r="A403" s="1610"/>
      <c r="B403" s="1600" t="s">
        <v>259</v>
      </c>
      <c r="C403" s="1592" t="s">
        <v>214</v>
      </c>
      <c r="D403" s="173" t="s">
        <v>215</v>
      </c>
      <c r="E403" s="174"/>
      <c r="F403" s="316">
        <v>31400</v>
      </c>
      <c r="G403" s="317">
        <v>38820</v>
      </c>
      <c r="H403" s="316">
        <v>28250</v>
      </c>
      <c r="I403" s="317">
        <v>35670</v>
      </c>
      <c r="J403" s="318" t="s">
        <v>216</v>
      </c>
      <c r="K403" s="319">
        <v>290</v>
      </c>
      <c r="L403" s="320">
        <v>360</v>
      </c>
      <c r="M403" s="321" t="s">
        <v>217</v>
      </c>
      <c r="N403" s="319">
        <v>260</v>
      </c>
      <c r="O403" s="320">
        <v>330</v>
      </c>
      <c r="P403" s="321" t="s">
        <v>217</v>
      </c>
      <c r="Q403" s="318" t="s">
        <v>216</v>
      </c>
      <c r="R403" s="322">
        <v>7420</v>
      </c>
      <c r="S403" s="323">
        <v>70</v>
      </c>
      <c r="T403" s="1612"/>
      <c r="U403" s="361">
        <v>2960</v>
      </c>
      <c r="V403" s="340" t="s">
        <v>218</v>
      </c>
      <c r="W403" s="362">
        <v>20</v>
      </c>
      <c r="X403" s="345"/>
      <c r="Y403" s="131"/>
      <c r="Z403" s="369"/>
      <c r="AA403" s="1577"/>
      <c r="AB403" s="367"/>
      <c r="AC403" s="176"/>
      <c r="AD403" s="1613"/>
      <c r="AE403" s="179"/>
      <c r="AF403" s="1594"/>
      <c r="AG403" s="41"/>
      <c r="AH403" s="41"/>
      <c r="AI403" s="1531"/>
      <c r="AJ403" s="62"/>
      <c r="AK403" s="1596" t="s">
        <v>218</v>
      </c>
      <c r="AL403" s="1597">
        <v>2600</v>
      </c>
      <c r="AM403" s="1581">
        <v>2900</v>
      </c>
      <c r="AN403" s="1570" t="s">
        <v>216</v>
      </c>
      <c r="AO403" s="373" t="s">
        <v>220</v>
      </c>
      <c r="AP403" s="374">
        <v>4800</v>
      </c>
      <c r="AQ403" s="375">
        <v>5400</v>
      </c>
      <c r="AR403" s="1577" t="s">
        <v>216</v>
      </c>
      <c r="AS403" s="1584">
        <v>2780</v>
      </c>
      <c r="AT403" s="1577" t="s">
        <v>216</v>
      </c>
      <c r="AU403" s="1587">
        <v>20</v>
      </c>
      <c r="AV403" s="1570" t="s">
        <v>216</v>
      </c>
      <c r="AW403" s="1571">
        <v>4800</v>
      </c>
      <c r="AX403" s="1573"/>
      <c r="AY403" s="386"/>
      <c r="AZ403" s="1573" t="s">
        <v>221</v>
      </c>
      <c r="BA403" s="1574">
        <v>3110</v>
      </c>
      <c r="BB403" s="1577" t="s">
        <v>216</v>
      </c>
      <c r="BC403" s="1578">
        <v>30</v>
      </c>
      <c r="BD403" s="1562" t="s">
        <v>221</v>
      </c>
      <c r="BE403" s="1563" t="s">
        <v>588</v>
      </c>
      <c r="BF403" s="1565" t="s">
        <v>588</v>
      </c>
      <c r="BG403" s="1565" t="s">
        <v>588</v>
      </c>
      <c r="BH403" s="1567" t="s">
        <v>588</v>
      </c>
      <c r="BI403" s="176"/>
      <c r="BJ403" s="1569"/>
      <c r="BK403" s="13"/>
      <c r="BL403" s="13"/>
      <c r="BM403" s="107"/>
      <c r="BN403" s="104">
        <v>199</v>
      </c>
      <c r="BO403" s="104">
        <v>200</v>
      </c>
      <c r="BP403" s="1551">
        <v>15</v>
      </c>
    </row>
    <row r="404" spans="1:81" ht="13.5" customHeight="1">
      <c r="A404" s="1610"/>
      <c r="B404" s="1591"/>
      <c r="C404" s="1593"/>
      <c r="D404" s="177" t="s">
        <v>222</v>
      </c>
      <c r="E404" s="174"/>
      <c r="F404" s="324">
        <v>38820</v>
      </c>
      <c r="G404" s="325">
        <v>99320</v>
      </c>
      <c r="H404" s="324">
        <v>35670</v>
      </c>
      <c r="I404" s="325">
        <v>96170</v>
      </c>
      <c r="J404" s="318" t="s">
        <v>216</v>
      </c>
      <c r="K404" s="326">
        <v>360</v>
      </c>
      <c r="L404" s="327">
        <v>870</v>
      </c>
      <c r="M404" s="328" t="s">
        <v>217</v>
      </c>
      <c r="N404" s="326">
        <v>330</v>
      </c>
      <c r="O404" s="327">
        <v>840</v>
      </c>
      <c r="P404" s="328" t="s">
        <v>217</v>
      </c>
      <c r="Q404" s="318" t="s">
        <v>216</v>
      </c>
      <c r="R404" s="329">
        <v>7420</v>
      </c>
      <c r="S404" s="330">
        <v>70</v>
      </c>
      <c r="T404" s="1612"/>
      <c r="U404" s="360"/>
      <c r="V404" s="357"/>
      <c r="W404" s="360"/>
      <c r="X404" s="346"/>
      <c r="Y404" s="131"/>
      <c r="Z404" s="369"/>
      <c r="AA404" s="1577"/>
      <c r="AB404" s="367"/>
      <c r="AC404" s="176"/>
      <c r="AD404" s="1613"/>
      <c r="AE404" s="179"/>
      <c r="AF404" s="1594"/>
      <c r="AG404" s="41"/>
      <c r="AH404" s="41"/>
      <c r="AI404" s="1531"/>
      <c r="AJ404" s="62"/>
      <c r="AK404" s="1596"/>
      <c r="AL404" s="1598" t="e">
        <v>#REF!</v>
      </c>
      <c r="AM404" s="1582" t="e">
        <v>#REF!</v>
      </c>
      <c r="AN404" s="1570"/>
      <c r="AO404" s="351" t="s">
        <v>223</v>
      </c>
      <c r="AP404" s="377">
        <v>2600</v>
      </c>
      <c r="AQ404" s="378">
        <v>2900</v>
      </c>
      <c r="AR404" s="1577"/>
      <c r="AS404" s="1585"/>
      <c r="AT404" s="1577"/>
      <c r="AU404" s="1588"/>
      <c r="AV404" s="1570"/>
      <c r="AW404" s="1572"/>
      <c r="AX404" s="1573"/>
      <c r="AY404" s="386"/>
      <c r="AZ404" s="1573"/>
      <c r="BA404" s="1575"/>
      <c r="BB404" s="1577"/>
      <c r="BC404" s="1579"/>
      <c r="BD404" s="1562"/>
      <c r="BE404" s="1564"/>
      <c r="BF404" s="1566"/>
      <c r="BG404" s="1566"/>
      <c r="BH404" s="1568"/>
      <c r="BI404" s="176"/>
      <c r="BJ404" s="1569"/>
      <c r="BK404" s="13"/>
      <c r="BL404" s="13"/>
      <c r="BM404" s="107"/>
      <c r="BN404" s="104">
        <v>199</v>
      </c>
      <c r="BO404" s="104">
        <v>200</v>
      </c>
      <c r="BP404" s="1551"/>
    </row>
    <row r="405" spans="1:81" ht="13.5" customHeight="1">
      <c r="A405" s="1610"/>
      <c r="B405" s="1591"/>
      <c r="C405" s="1552" t="s">
        <v>224</v>
      </c>
      <c r="D405" s="177" t="s">
        <v>225</v>
      </c>
      <c r="E405" s="174"/>
      <c r="F405" s="324">
        <v>99320</v>
      </c>
      <c r="G405" s="325">
        <v>173520</v>
      </c>
      <c r="H405" s="324">
        <v>96170</v>
      </c>
      <c r="I405" s="325">
        <v>170370</v>
      </c>
      <c r="J405" s="318" t="s">
        <v>216</v>
      </c>
      <c r="K405" s="326">
        <v>870</v>
      </c>
      <c r="L405" s="327">
        <v>1610</v>
      </c>
      <c r="M405" s="328" t="s">
        <v>217</v>
      </c>
      <c r="N405" s="326">
        <v>840</v>
      </c>
      <c r="O405" s="327">
        <v>1580</v>
      </c>
      <c r="P405" s="328" t="s">
        <v>217</v>
      </c>
      <c r="Q405" s="331"/>
      <c r="R405" s="332"/>
      <c r="S405" s="333"/>
      <c r="T405" s="1612"/>
      <c r="U405" s="332"/>
      <c r="V405" s="332"/>
      <c r="W405" s="339"/>
      <c r="X405" s="339"/>
      <c r="Y405" s="131"/>
      <c r="Z405" s="369"/>
      <c r="AA405" s="1577"/>
      <c r="AB405" s="367"/>
      <c r="AC405" s="176"/>
      <c r="AD405" s="1613"/>
      <c r="AE405" s="179"/>
      <c r="AF405" s="1594"/>
      <c r="AG405" s="41"/>
      <c r="AH405" s="41"/>
      <c r="AI405" s="1531"/>
      <c r="AJ405" s="62"/>
      <c r="AK405" s="1596"/>
      <c r="AL405" s="1598" t="e">
        <v>#REF!</v>
      </c>
      <c r="AM405" s="1582" t="e">
        <v>#REF!</v>
      </c>
      <c r="AN405" s="1570"/>
      <c r="AO405" s="351" t="s">
        <v>226</v>
      </c>
      <c r="AP405" s="377">
        <v>2300</v>
      </c>
      <c r="AQ405" s="378">
        <v>2500</v>
      </c>
      <c r="AR405" s="1577"/>
      <c r="AS405" s="1585"/>
      <c r="AT405" s="1577"/>
      <c r="AU405" s="1588"/>
      <c r="AV405" s="380"/>
      <c r="AW405" s="381"/>
      <c r="AX405" s="1573"/>
      <c r="AY405" s="386"/>
      <c r="AZ405" s="1573"/>
      <c r="BA405" s="1575"/>
      <c r="BB405" s="1577"/>
      <c r="BC405" s="1579"/>
      <c r="BD405" s="1562"/>
      <c r="BE405" s="1554">
        <v>0.02</v>
      </c>
      <c r="BF405" s="1556">
        <v>0.03</v>
      </c>
      <c r="BG405" s="1556">
        <v>0.05</v>
      </c>
      <c r="BH405" s="1558">
        <v>7.0000000000000007E-2</v>
      </c>
      <c r="BI405" s="176"/>
      <c r="BJ405" s="1560"/>
      <c r="BK405" s="13"/>
      <c r="BL405" s="13"/>
      <c r="BM405" s="107"/>
      <c r="BN405" s="104">
        <v>199</v>
      </c>
      <c r="BO405" s="104">
        <v>200</v>
      </c>
      <c r="BP405" s="1551"/>
    </row>
    <row r="406" spans="1:81" ht="13.5" customHeight="1">
      <c r="A406" s="1610"/>
      <c r="B406" s="1591"/>
      <c r="C406" s="1553"/>
      <c r="D406" s="181" t="s">
        <v>53</v>
      </c>
      <c r="E406" s="174"/>
      <c r="F406" s="334">
        <v>173520</v>
      </c>
      <c r="G406" s="335"/>
      <c r="H406" s="334">
        <v>170370</v>
      </c>
      <c r="I406" s="335"/>
      <c r="J406" s="318" t="s">
        <v>216</v>
      </c>
      <c r="K406" s="329">
        <v>1610</v>
      </c>
      <c r="L406" s="336"/>
      <c r="M406" s="337" t="s">
        <v>217</v>
      </c>
      <c r="N406" s="329">
        <v>1580</v>
      </c>
      <c r="O406" s="336"/>
      <c r="P406" s="337" t="s">
        <v>217</v>
      </c>
      <c r="Q406" s="331"/>
      <c r="R406" s="332"/>
      <c r="S406" s="338"/>
      <c r="T406" s="1612"/>
      <c r="U406" s="332"/>
      <c r="V406" s="332"/>
      <c r="W406" s="339"/>
      <c r="X406" s="339"/>
      <c r="Y406" s="131"/>
      <c r="Z406" s="369"/>
      <c r="AA406" s="1577"/>
      <c r="AB406" s="367"/>
      <c r="AC406" s="176"/>
      <c r="AD406" s="1613"/>
      <c r="AE406" s="179"/>
      <c r="AF406" s="1594"/>
      <c r="AG406" s="41"/>
      <c r="AH406" s="41"/>
      <c r="AI406" s="1531"/>
      <c r="AJ406" s="62"/>
      <c r="AK406" s="1596"/>
      <c r="AL406" s="1599" t="e">
        <v>#REF!</v>
      </c>
      <c r="AM406" s="1583" t="e">
        <v>#REF!</v>
      </c>
      <c r="AN406" s="1570"/>
      <c r="AO406" s="382" t="s">
        <v>227</v>
      </c>
      <c r="AP406" s="383">
        <v>2000</v>
      </c>
      <c r="AQ406" s="384">
        <v>2300</v>
      </c>
      <c r="AR406" s="1577"/>
      <c r="AS406" s="1586"/>
      <c r="AT406" s="1577"/>
      <c r="AU406" s="1589"/>
      <c r="AV406" s="380"/>
      <c r="AW406" s="381"/>
      <c r="AX406" s="1573"/>
      <c r="AY406" s="386"/>
      <c r="AZ406" s="1573"/>
      <c r="BA406" s="1576"/>
      <c r="BB406" s="1577"/>
      <c r="BC406" s="1580"/>
      <c r="BD406" s="1562"/>
      <c r="BE406" s="1555"/>
      <c r="BF406" s="1557"/>
      <c r="BG406" s="1557"/>
      <c r="BH406" s="1559"/>
      <c r="BI406" s="176"/>
      <c r="BJ406" s="1560"/>
      <c r="BK406" s="13"/>
      <c r="BL406" s="13"/>
      <c r="BM406" s="107"/>
      <c r="BN406" s="104">
        <v>199</v>
      </c>
      <c r="BO406" s="104">
        <v>200</v>
      </c>
      <c r="BP406" s="1551"/>
    </row>
    <row r="407" spans="1:81" ht="13.5" customHeight="1">
      <c r="A407" s="1610"/>
      <c r="B407" s="1600" t="s">
        <v>260</v>
      </c>
      <c r="C407" s="1592" t="s">
        <v>214</v>
      </c>
      <c r="D407" s="173" t="s">
        <v>215</v>
      </c>
      <c r="E407" s="174"/>
      <c r="F407" s="316">
        <v>30600</v>
      </c>
      <c r="G407" s="317">
        <v>38020</v>
      </c>
      <c r="H407" s="316">
        <v>27640</v>
      </c>
      <c r="I407" s="317">
        <v>35060</v>
      </c>
      <c r="J407" s="318" t="s">
        <v>216</v>
      </c>
      <c r="K407" s="319">
        <v>280</v>
      </c>
      <c r="L407" s="320">
        <v>350</v>
      </c>
      <c r="M407" s="321" t="s">
        <v>217</v>
      </c>
      <c r="N407" s="319">
        <v>250</v>
      </c>
      <c r="O407" s="320">
        <v>320</v>
      </c>
      <c r="P407" s="321" t="s">
        <v>217</v>
      </c>
      <c r="Q407" s="318" t="s">
        <v>216</v>
      </c>
      <c r="R407" s="322">
        <v>7420</v>
      </c>
      <c r="S407" s="323">
        <v>70</v>
      </c>
      <c r="T407" s="1612"/>
      <c r="U407" s="361">
        <v>2960</v>
      </c>
      <c r="V407" s="340" t="s">
        <v>218</v>
      </c>
      <c r="W407" s="362">
        <v>20</v>
      </c>
      <c r="X407" s="345"/>
      <c r="Y407" s="131"/>
      <c r="Z407" s="369"/>
      <c r="AA407" s="1577"/>
      <c r="AB407" s="367"/>
      <c r="AC407" s="176"/>
      <c r="AD407" s="1613"/>
      <c r="AE407" s="179"/>
      <c r="AF407" s="1594"/>
      <c r="AG407" s="41"/>
      <c r="AH407" s="41"/>
      <c r="AI407" s="1531"/>
      <c r="AJ407" s="62"/>
      <c r="AK407" s="1596" t="s">
        <v>218</v>
      </c>
      <c r="AL407" s="1597">
        <v>2800</v>
      </c>
      <c r="AM407" s="1581">
        <v>3100</v>
      </c>
      <c r="AN407" s="1570" t="s">
        <v>216</v>
      </c>
      <c r="AO407" s="373" t="s">
        <v>220</v>
      </c>
      <c r="AP407" s="374">
        <v>5400</v>
      </c>
      <c r="AQ407" s="375">
        <v>6000</v>
      </c>
      <c r="AR407" s="1577" t="s">
        <v>216</v>
      </c>
      <c r="AS407" s="1584">
        <v>2610</v>
      </c>
      <c r="AT407" s="1577" t="s">
        <v>216</v>
      </c>
      <c r="AU407" s="1587">
        <v>20</v>
      </c>
      <c r="AV407" s="1570" t="s">
        <v>216</v>
      </c>
      <c r="AW407" s="1571">
        <v>4800</v>
      </c>
      <c r="AX407" s="1573"/>
      <c r="AY407" s="386"/>
      <c r="AZ407" s="1573" t="s">
        <v>221</v>
      </c>
      <c r="BA407" s="1574">
        <v>2930</v>
      </c>
      <c r="BB407" s="1577" t="s">
        <v>216</v>
      </c>
      <c r="BC407" s="1578">
        <v>20</v>
      </c>
      <c r="BD407" s="1562" t="s">
        <v>221</v>
      </c>
      <c r="BE407" s="1563" t="s">
        <v>588</v>
      </c>
      <c r="BF407" s="1565" t="s">
        <v>588</v>
      </c>
      <c r="BG407" s="1565" t="s">
        <v>588</v>
      </c>
      <c r="BH407" s="1567" t="s">
        <v>588</v>
      </c>
      <c r="BI407" s="176"/>
      <c r="BJ407" s="1569"/>
      <c r="BK407" s="13"/>
      <c r="BL407" s="13"/>
      <c r="BM407" s="107"/>
      <c r="BN407" s="104">
        <v>201</v>
      </c>
      <c r="BO407" s="104">
        <v>202</v>
      </c>
      <c r="BP407" s="1551">
        <v>16</v>
      </c>
    </row>
    <row r="408" spans="1:81" ht="13.5" customHeight="1">
      <c r="A408" s="1610"/>
      <c r="B408" s="1591"/>
      <c r="C408" s="1593"/>
      <c r="D408" s="177" t="s">
        <v>222</v>
      </c>
      <c r="E408" s="174"/>
      <c r="F408" s="324">
        <v>38020</v>
      </c>
      <c r="G408" s="325">
        <v>98520</v>
      </c>
      <c r="H408" s="324">
        <v>35060</v>
      </c>
      <c r="I408" s="325">
        <v>95560</v>
      </c>
      <c r="J408" s="318" t="s">
        <v>216</v>
      </c>
      <c r="K408" s="326">
        <v>350</v>
      </c>
      <c r="L408" s="327">
        <v>860</v>
      </c>
      <c r="M408" s="328" t="s">
        <v>217</v>
      </c>
      <c r="N408" s="326">
        <v>320</v>
      </c>
      <c r="O408" s="327">
        <v>840</v>
      </c>
      <c r="P408" s="328" t="s">
        <v>217</v>
      </c>
      <c r="Q408" s="318" t="s">
        <v>216</v>
      </c>
      <c r="R408" s="329">
        <v>7420</v>
      </c>
      <c r="S408" s="330">
        <v>70</v>
      </c>
      <c r="T408" s="1612"/>
      <c r="U408" s="360"/>
      <c r="V408" s="357"/>
      <c r="W408" s="360"/>
      <c r="X408" s="346"/>
      <c r="Y408" s="131"/>
      <c r="Z408" s="369"/>
      <c r="AA408" s="1577"/>
      <c r="AB408" s="367"/>
      <c r="AC408" s="176"/>
      <c r="AD408" s="1613"/>
      <c r="AE408" s="179"/>
      <c r="AF408" s="1594"/>
      <c r="AG408" s="41"/>
      <c r="AH408" s="41"/>
      <c r="AI408" s="1531"/>
      <c r="AJ408" s="62"/>
      <c r="AK408" s="1596"/>
      <c r="AL408" s="1598" t="e">
        <v>#REF!</v>
      </c>
      <c r="AM408" s="1582" t="e">
        <v>#REF!</v>
      </c>
      <c r="AN408" s="1570"/>
      <c r="AO408" s="351" t="s">
        <v>223</v>
      </c>
      <c r="AP408" s="377">
        <v>2900</v>
      </c>
      <c r="AQ408" s="378">
        <v>3300</v>
      </c>
      <c r="AR408" s="1577"/>
      <c r="AS408" s="1585"/>
      <c r="AT408" s="1577"/>
      <c r="AU408" s="1588"/>
      <c r="AV408" s="1570"/>
      <c r="AW408" s="1572"/>
      <c r="AX408" s="1573"/>
      <c r="AY408" s="386"/>
      <c r="AZ408" s="1573"/>
      <c r="BA408" s="1575"/>
      <c r="BB408" s="1577"/>
      <c r="BC408" s="1579"/>
      <c r="BD408" s="1562"/>
      <c r="BE408" s="1564"/>
      <c r="BF408" s="1566"/>
      <c r="BG408" s="1566"/>
      <c r="BH408" s="1568"/>
      <c r="BI408" s="176"/>
      <c r="BJ408" s="1569"/>
      <c r="BK408" s="13"/>
      <c r="BL408" s="13"/>
      <c r="BM408" s="107"/>
      <c r="BN408" s="104">
        <v>201</v>
      </c>
      <c r="BO408" s="104">
        <v>202</v>
      </c>
      <c r="BP408" s="1551"/>
    </row>
    <row r="409" spans="1:81" ht="13.5" customHeight="1">
      <c r="A409" s="1610"/>
      <c r="B409" s="1591"/>
      <c r="C409" s="1552" t="s">
        <v>224</v>
      </c>
      <c r="D409" s="177" t="s">
        <v>225</v>
      </c>
      <c r="E409" s="174"/>
      <c r="F409" s="324">
        <v>98520</v>
      </c>
      <c r="G409" s="325">
        <v>172720</v>
      </c>
      <c r="H409" s="324">
        <v>95560</v>
      </c>
      <c r="I409" s="325">
        <v>169760</v>
      </c>
      <c r="J409" s="318" t="s">
        <v>216</v>
      </c>
      <c r="K409" s="326">
        <v>860</v>
      </c>
      <c r="L409" s="327">
        <v>1600</v>
      </c>
      <c r="M409" s="328" t="s">
        <v>217</v>
      </c>
      <c r="N409" s="326">
        <v>840</v>
      </c>
      <c r="O409" s="327">
        <v>1580</v>
      </c>
      <c r="P409" s="328" t="s">
        <v>217</v>
      </c>
      <c r="Q409" s="331"/>
      <c r="R409" s="332"/>
      <c r="S409" s="333"/>
      <c r="T409" s="1612"/>
      <c r="U409" s="332"/>
      <c r="V409" s="332"/>
      <c r="W409" s="339"/>
      <c r="X409" s="339"/>
      <c r="Y409" s="131"/>
      <c r="Z409" s="366"/>
      <c r="AA409" s="1577"/>
      <c r="AB409" s="367"/>
      <c r="AC409" s="176"/>
      <c r="AD409" s="1613"/>
      <c r="AE409" s="179"/>
      <c r="AF409" s="1594"/>
      <c r="AG409" s="41"/>
      <c r="AH409" s="41"/>
      <c r="AI409" s="1531"/>
      <c r="AJ409" s="62"/>
      <c r="AK409" s="1596"/>
      <c r="AL409" s="1598" t="e">
        <v>#REF!</v>
      </c>
      <c r="AM409" s="1582" t="e">
        <v>#REF!</v>
      </c>
      <c r="AN409" s="1570"/>
      <c r="AO409" s="351" t="s">
        <v>226</v>
      </c>
      <c r="AP409" s="377">
        <v>2500</v>
      </c>
      <c r="AQ409" s="378">
        <v>2800</v>
      </c>
      <c r="AR409" s="1577"/>
      <c r="AS409" s="1585"/>
      <c r="AT409" s="1577"/>
      <c r="AU409" s="1588"/>
      <c r="AV409" s="380"/>
      <c r="AW409" s="381"/>
      <c r="AX409" s="1573"/>
      <c r="AY409" s="386"/>
      <c r="AZ409" s="1573"/>
      <c r="BA409" s="1575"/>
      <c r="BB409" s="1577"/>
      <c r="BC409" s="1579"/>
      <c r="BD409" s="1562"/>
      <c r="BE409" s="1554">
        <v>0.02</v>
      </c>
      <c r="BF409" s="1556">
        <v>0.03</v>
      </c>
      <c r="BG409" s="1556">
        <v>0.05</v>
      </c>
      <c r="BH409" s="1558">
        <v>7.0000000000000007E-2</v>
      </c>
      <c r="BI409" s="176"/>
      <c r="BJ409" s="1560"/>
      <c r="BK409" s="13"/>
      <c r="BL409" s="13"/>
      <c r="BM409" s="107"/>
      <c r="BN409" s="104">
        <v>201</v>
      </c>
      <c r="BO409" s="104">
        <v>202</v>
      </c>
      <c r="BP409" s="1551"/>
    </row>
    <row r="410" spans="1:81" ht="13.5" customHeight="1">
      <c r="A410" s="1610"/>
      <c r="B410" s="1591"/>
      <c r="C410" s="1553"/>
      <c r="D410" s="181" t="s">
        <v>53</v>
      </c>
      <c r="E410" s="174"/>
      <c r="F410" s="334">
        <v>172720</v>
      </c>
      <c r="G410" s="335"/>
      <c r="H410" s="334">
        <v>169760</v>
      </c>
      <c r="I410" s="335"/>
      <c r="J410" s="318" t="s">
        <v>216</v>
      </c>
      <c r="K410" s="329">
        <v>1600</v>
      </c>
      <c r="L410" s="336"/>
      <c r="M410" s="337" t="s">
        <v>217</v>
      </c>
      <c r="N410" s="329">
        <v>1580</v>
      </c>
      <c r="O410" s="336"/>
      <c r="P410" s="337" t="s">
        <v>217</v>
      </c>
      <c r="Q410" s="331"/>
      <c r="R410" s="332"/>
      <c r="S410" s="338"/>
      <c r="T410" s="1612"/>
      <c r="U410" s="332"/>
      <c r="V410" s="332"/>
      <c r="W410" s="339"/>
      <c r="X410" s="339"/>
      <c r="Y410" s="131"/>
      <c r="Z410" s="366"/>
      <c r="AA410" s="1577"/>
      <c r="AB410" s="367"/>
      <c r="AC410" s="176"/>
      <c r="AD410" s="1613"/>
      <c r="AE410" s="179"/>
      <c r="AF410" s="1594"/>
      <c r="AG410" s="41"/>
      <c r="AH410" s="41"/>
      <c r="AI410" s="1531"/>
      <c r="AJ410" s="62"/>
      <c r="AK410" s="1596"/>
      <c r="AL410" s="1599" t="e">
        <v>#REF!</v>
      </c>
      <c r="AM410" s="1583" t="e">
        <v>#REF!</v>
      </c>
      <c r="AN410" s="1570"/>
      <c r="AO410" s="382" t="s">
        <v>227</v>
      </c>
      <c r="AP410" s="383">
        <v>2300</v>
      </c>
      <c r="AQ410" s="384">
        <v>2500</v>
      </c>
      <c r="AR410" s="1577"/>
      <c r="AS410" s="1586"/>
      <c r="AT410" s="1577"/>
      <c r="AU410" s="1589"/>
      <c r="AV410" s="380"/>
      <c r="AW410" s="381"/>
      <c r="AX410" s="1573"/>
      <c r="AY410" s="386"/>
      <c r="AZ410" s="1573"/>
      <c r="BA410" s="1576"/>
      <c r="BB410" s="1577"/>
      <c r="BC410" s="1580"/>
      <c r="BD410" s="1562"/>
      <c r="BE410" s="1555"/>
      <c r="BF410" s="1557"/>
      <c r="BG410" s="1557"/>
      <c r="BH410" s="1559"/>
      <c r="BI410" s="176"/>
      <c r="BJ410" s="1560"/>
      <c r="BK410" s="13"/>
      <c r="BL410" s="13"/>
      <c r="BM410" s="107"/>
      <c r="BN410" s="104">
        <v>201</v>
      </c>
      <c r="BO410" s="104">
        <v>202</v>
      </c>
      <c r="BP410" s="1551"/>
    </row>
    <row r="411" spans="1:81" ht="13.5" customHeight="1">
      <c r="A411" s="1610"/>
      <c r="B411" s="1590" t="s">
        <v>261</v>
      </c>
      <c r="C411" s="1592" t="s">
        <v>214</v>
      </c>
      <c r="D411" s="173" t="s">
        <v>215</v>
      </c>
      <c r="E411" s="174"/>
      <c r="F411" s="316">
        <v>29880</v>
      </c>
      <c r="G411" s="317">
        <v>37300</v>
      </c>
      <c r="H411" s="316">
        <v>27080</v>
      </c>
      <c r="I411" s="317">
        <v>34500</v>
      </c>
      <c r="J411" s="318" t="s">
        <v>216</v>
      </c>
      <c r="K411" s="319">
        <v>270</v>
      </c>
      <c r="L411" s="320">
        <v>340</v>
      </c>
      <c r="M411" s="321" t="s">
        <v>217</v>
      </c>
      <c r="N411" s="319">
        <v>250</v>
      </c>
      <c r="O411" s="320">
        <v>320</v>
      </c>
      <c r="P411" s="321" t="s">
        <v>217</v>
      </c>
      <c r="Q411" s="318" t="s">
        <v>216</v>
      </c>
      <c r="R411" s="322">
        <v>7420</v>
      </c>
      <c r="S411" s="323">
        <v>70</v>
      </c>
      <c r="T411" s="1612"/>
      <c r="U411" s="361">
        <v>2960</v>
      </c>
      <c r="V411" s="340" t="s">
        <v>218</v>
      </c>
      <c r="W411" s="362">
        <v>20</v>
      </c>
      <c r="X411" s="345"/>
      <c r="Y411" s="131"/>
      <c r="Z411" s="366"/>
      <c r="AA411" s="1577"/>
      <c r="AB411" s="367"/>
      <c r="AC411" s="176"/>
      <c r="AD411" s="1613"/>
      <c r="AE411" s="179"/>
      <c r="AF411" s="1594"/>
      <c r="AG411" s="41"/>
      <c r="AH411" s="41"/>
      <c r="AI411" s="1531"/>
      <c r="AJ411" s="62"/>
      <c r="AK411" s="1596" t="s">
        <v>218</v>
      </c>
      <c r="AL411" s="1597">
        <v>2700</v>
      </c>
      <c r="AM411" s="1581">
        <v>2900</v>
      </c>
      <c r="AN411" s="1570" t="s">
        <v>216</v>
      </c>
      <c r="AO411" s="373" t="s">
        <v>220</v>
      </c>
      <c r="AP411" s="374">
        <v>4800</v>
      </c>
      <c r="AQ411" s="375">
        <v>5400</v>
      </c>
      <c r="AR411" s="1577" t="s">
        <v>216</v>
      </c>
      <c r="AS411" s="1584">
        <v>2470</v>
      </c>
      <c r="AT411" s="1577" t="s">
        <v>216</v>
      </c>
      <c r="AU411" s="1587">
        <v>20</v>
      </c>
      <c r="AV411" s="1570" t="s">
        <v>216</v>
      </c>
      <c r="AW411" s="1571">
        <v>4800</v>
      </c>
      <c r="AX411" s="1573"/>
      <c r="AY411" s="386"/>
      <c r="AZ411" s="1573" t="s">
        <v>221</v>
      </c>
      <c r="BA411" s="1574">
        <v>2760</v>
      </c>
      <c r="BB411" s="1577" t="s">
        <v>216</v>
      </c>
      <c r="BC411" s="1578">
        <v>20</v>
      </c>
      <c r="BD411" s="1562" t="s">
        <v>221</v>
      </c>
      <c r="BE411" s="1563" t="s">
        <v>588</v>
      </c>
      <c r="BF411" s="1565" t="s">
        <v>588</v>
      </c>
      <c r="BG411" s="1565" t="s">
        <v>588</v>
      </c>
      <c r="BH411" s="1567" t="s">
        <v>588</v>
      </c>
      <c r="BI411" s="176"/>
      <c r="BJ411" s="1569"/>
      <c r="BK411" s="13"/>
      <c r="BL411" s="13"/>
      <c r="BM411" s="107"/>
      <c r="BN411" s="104">
        <v>203</v>
      </c>
      <c r="BO411" s="104">
        <v>204</v>
      </c>
      <c r="BP411" s="1551">
        <v>17</v>
      </c>
    </row>
    <row r="412" spans="1:81" ht="13.5" customHeight="1">
      <c r="A412" s="1610"/>
      <c r="B412" s="1591"/>
      <c r="C412" s="1593"/>
      <c r="D412" s="177" t="s">
        <v>222</v>
      </c>
      <c r="E412" s="174"/>
      <c r="F412" s="324">
        <v>37300</v>
      </c>
      <c r="G412" s="325">
        <v>97800</v>
      </c>
      <c r="H412" s="324">
        <v>34500</v>
      </c>
      <c r="I412" s="325">
        <v>95000</v>
      </c>
      <c r="J412" s="318" t="s">
        <v>216</v>
      </c>
      <c r="K412" s="326">
        <v>340</v>
      </c>
      <c r="L412" s="327">
        <v>860</v>
      </c>
      <c r="M412" s="328" t="s">
        <v>217</v>
      </c>
      <c r="N412" s="326">
        <v>320</v>
      </c>
      <c r="O412" s="327">
        <v>830</v>
      </c>
      <c r="P412" s="328" t="s">
        <v>217</v>
      </c>
      <c r="Q412" s="318" t="s">
        <v>216</v>
      </c>
      <c r="R412" s="329">
        <v>7420</v>
      </c>
      <c r="S412" s="330">
        <v>70</v>
      </c>
      <c r="T412" s="1612"/>
      <c r="U412" s="360"/>
      <c r="V412" s="357"/>
      <c r="W412" s="360"/>
      <c r="X412" s="346"/>
      <c r="Y412" s="131"/>
      <c r="Z412" s="366"/>
      <c r="AA412" s="1577"/>
      <c r="AB412" s="367"/>
      <c r="AC412" s="176"/>
      <c r="AD412" s="1613"/>
      <c r="AE412" s="179"/>
      <c r="AF412" s="1594"/>
      <c r="AG412" s="41"/>
      <c r="AH412" s="41"/>
      <c r="AI412" s="1531"/>
      <c r="AJ412" s="62"/>
      <c r="AK412" s="1596"/>
      <c r="AL412" s="1598" t="e">
        <v>#REF!</v>
      </c>
      <c r="AM412" s="1582" t="e">
        <v>#REF!</v>
      </c>
      <c r="AN412" s="1570"/>
      <c r="AO412" s="351" t="s">
        <v>223</v>
      </c>
      <c r="AP412" s="377">
        <v>2600</v>
      </c>
      <c r="AQ412" s="378">
        <v>2900</v>
      </c>
      <c r="AR412" s="1577"/>
      <c r="AS412" s="1585"/>
      <c r="AT412" s="1577"/>
      <c r="AU412" s="1588"/>
      <c r="AV412" s="1570"/>
      <c r="AW412" s="1572"/>
      <c r="AX412" s="1573"/>
      <c r="AY412" s="386"/>
      <c r="AZ412" s="1573"/>
      <c r="BA412" s="1575"/>
      <c r="BB412" s="1577"/>
      <c r="BC412" s="1579"/>
      <c r="BD412" s="1562"/>
      <c r="BE412" s="1564"/>
      <c r="BF412" s="1566"/>
      <c r="BG412" s="1566"/>
      <c r="BH412" s="1568"/>
      <c r="BI412" s="176"/>
      <c r="BJ412" s="1569"/>
      <c r="BK412" s="13"/>
      <c r="BL412" s="13"/>
      <c r="BM412" s="107"/>
      <c r="BN412" s="104">
        <v>203</v>
      </c>
      <c r="BO412" s="104">
        <v>204</v>
      </c>
      <c r="BP412" s="1551"/>
    </row>
    <row r="413" spans="1:81" ht="13.5" customHeight="1">
      <c r="A413" s="1610"/>
      <c r="B413" s="1591"/>
      <c r="C413" s="1552" t="s">
        <v>224</v>
      </c>
      <c r="D413" s="177" t="s">
        <v>225</v>
      </c>
      <c r="E413" s="174"/>
      <c r="F413" s="324">
        <v>97800</v>
      </c>
      <c r="G413" s="325">
        <v>172000</v>
      </c>
      <c r="H413" s="324">
        <v>95000</v>
      </c>
      <c r="I413" s="325">
        <v>169200</v>
      </c>
      <c r="J413" s="318" t="s">
        <v>216</v>
      </c>
      <c r="K413" s="326">
        <v>860</v>
      </c>
      <c r="L413" s="327">
        <v>1600</v>
      </c>
      <c r="M413" s="328" t="s">
        <v>217</v>
      </c>
      <c r="N413" s="326">
        <v>830</v>
      </c>
      <c r="O413" s="327">
        <v>1570</v>
      </c>
      <c r="P413" s="328" t="s">
        <v>217</v>
      </c>
      <c r="Q413" s="331"/>
      <c r="R413" s="332"/>
      <c r="S413" s="333"/>
      <c r="T413" s="1612"/>
      <c r="U413" s="332"/>
      <c r="V413" s="332"/>
      <c r="W413" s="339"/>
      <c r="X413" s="339"/>
      <c r="Y413" s="131"/>
      <c r="Z413" s="366"/>
      <c r="AA413" s="1577"/>
      <c r="AB413" s="367"/>
      <c r="AC413" s="176"/>
      <c r="AD413" s="1613"/>
      <c r="AE413" s="179"/>
      <c r="AF413" s="1594"/>
      <c r="AG413" s="41"/>
      <c r="AH413" s="41"/>
      <c r="AI413" s="1531"/>
      <c r="AJ413" s="62"/>
      <c r="AK413" s="1596"/>
      <c r="AL413" s="1598" t="e">
        <v>#REF!</v>
      </c>
      <c r="AM413" s="1582" t="e">
        <v>#REF!</v>
      </c>
      <c r="AN413" s="1570"/>
      <c r="AO413" s="351" t="s">
        <v>226</v>
      </c>
      <c r="AP413" s="377">
        <v>2300</v>
      </c>
      <c r="AQ413" s="378">
        <v>2500</v>
      </c>
      <c r="AR413" s="1577"/>
      <c r="AS413" s="1585"/>
      <c r="AT413" s="1577"/>
      <c r="AU413" s="1588"/>
      <c r="AV413" s="380"/>
      <c r="AW413" s="381"/>
      <c r="AX413" s="1573"/>
      <c r="AY413" s="386"/>
      <c r="AZ413" s="1573"/>
      <c r="BA413" s="1575"/>
      <c r="BB413" s="1577"/>
      <c r="BC413" s="1579"/>
      <c r="BD413" s="1562"/>
      <c r="BE413" s="1554">
        <v>0.02</v>
      </c>
      <c r="BF413" s="1556">
        <v>0.03</v>
      </c>
      <c r="BG413" s="1556">
        <v>0.05</v>
      </c>
      <c r="BH413" s="1558">
        <v>7.0000000000000007E-2</v>
      </c>
      <c r="BI413" s="176"/>
      <c r="BJ413" s="1560"/>
      <c r="BK413" s="13"/>
      <c r="BL413" s="13"/>
      <c r="BM413" s="107"/>
      <c r="BN413" s="104">
        <v>203</v>
      </c>
      <c r="BO413" s="104">
        <v>204</v>
      </c>
      <c r="BP413" s="1551"/>
    </row>
    <row r="414" spans="1:81" ht="13.5" customHeight="1">
      <c r="A414" s="1611"/>
      <c r="B414" s="1591"/>
      <c r="C414" s="1553"/>
      <c r="D414" s="181" t="s">
        <v>53</v>
      </c>
      <c r="E414" s="174"/>
      <c r="F414" s="334">
        <v>172000</v>
      </c>
      <c r="G414" s="335"/>
      <c r="H414" s="334">
        <v>169200</v>
      </c>
      <c r="I414" s="335"/>
      <c r="J414" s="318" t="s">
        <v>216</v>
      </c>
      <c r="K414" s="329">
        <v>1600</v>
      </c>
      <c r="L414" s="336"/>
      <c r="M414" s="337" t="s">
        <v>217</v>
      </c>
      <c r="N414" s="329">
        <v>1570</v>
      </c>
      <c r="O414" s="336"/>
      <c r="P414" s="337" t="s">
        <v>217</v>
      </c>
      <c r="Q414" s="331"/>
      <c r="R414" s="332"/>
      <c r="S414" s="339"/>
      <c r="T414" s="1612"/>
      <c r="U414" s="332"/>
      <c r="V414" s="332"/>
      <c r="W414" s="339"/>
      <c r="X414" s="339"/>
      <c r="Y414" s="131"/>
      <c r="Z414" s="371"/>
      <c r="AA414" s="1577"/>
      <c r="AB414" s="372"/>
      <c r="AC414" s="176"/>
      <c r="AD414" s="1613"/>
      <c r="AE414" s="187"/>
      <c r="AF414" s="1594"/>
      <c r="AG414" s="41"/>
      <c r="AH414" s="41"/>
      <c r="AI414" s="1531"/>
      <c r="AJ414" s="62"/>
      <c r="AK414" s="1596"/>
      <c r="AL414" s="1599" t="e">
        <v>#REF!</v>
      </c>
      <c r="AM414" s="1583" t="e">
        <v>#REF!</v>
      </c>
      <c r="AN414" s="1570"/>
      <c r="AO414" s="382" t="s">
        <v>227</v>
      </c>
      <c r="AP414" s="383">
        <v>2000</v>
      </c>
      <c r="AQ414" s="384">
        <v>2300</v>
      </c>
      <c r="AR414" s="1577"/>
      <c r="AS414" s="1586"/>
      <c r="AT414" s="1577"/>
      <c r="AU414" s="1589"/>
      <c r="AV414" s="380"/>
      <c r="AW414" s="381"/>
      <c r="AX414" s="1573"/>
      <c r="AY414" s="387"/>
      <c r="AZ414" s="1573"/>
      <c r="BA414" s="1576"/>
      <c r="BB414" s="1577"/>
      <c r="BC414" s="1580"/>
      <c r="BD414" s="1562"/>
      <c r="BE414" s="1555"/>
      <c r="BF414" s="1557"/>
      <c r="BG414" s="1557"/>
      <c r="BH414" s="1559"/>
      <c r="BI414" s="176"/>
      <c r="BJ414" s="1561"/>
      <c r="BK414" s="13"/>
      <c r="BL414" s="13"/>
      <c r="BM414" s="107"/>
      <c r="BN414" s="104">
        <v>203</v>
      </c>
      <c r="BO414" s="104">
        <v>204</v>
      </c>
      <c r="BP414" s="1551"/>
    </row>
    <row r="415" spans="1:81" s="7" customFormat="1" ht="13.5" customHeight="1">
      <c r="A415" s="1609" t="s">
        <v>492</v>
      </c>
      <c r="B415" s="1600" t="s">
        <v>213</v>
      </c>
      <c r="C415" s="1592" t="s">
        <v>214</v>
      </c>
      <c r="D415" s="173" t="s">
        <v>215</v>
      </c>
      <c r="E415" s="174"/>
      <c r="F415" s="316">
        <v>116690</v>
      </c>
      <c r="G415" s="317">
        <v>123920</v>
      </c>
      <c r="H415" s="316">
        <v>92110</v>
      </c>
      <c r="I415" s="317">
        <v>99340</v>
      </c>
      <c r="J415" s="318" t="s">
        <v>216</v>
      </c>
      <c r="K415" s="319">
        <v>1140</v>
      </c>
      <c r="L415" s="320">
        <v>1210</v>
      </c>
      <c r="M415" s="321" t="s">
        <v>217</v>
      </c>
      <c r="N415" s="319">
        <v>900</v>
      </c>
      <c r="O415" s="320">
        <v>970</v>
      </c>
      <c r="P415" s="321" t="s">
        <v>217</v>
      </c>
      <c r="Q415" s="318" t="s">
        <v>216</v>
      </c>
      <c r="R415" s="322">
        <v>7230</v>
      </c>
      <c r="S415" s="323">
        <v>70</v>
      </c>
      <c r="T415" s="1612" t="s">
        <v>218</v>
      </c>
      <c r="U415" s="361">
        <v>2890</v>
      </c>
      <c r="V415" s="340" t="s">
        <v>218</v>
      </c>
      <c r="W415" s="362">
        <v>20</v>
      </c>
      <c r="X415" s="345"/>
      <c r="Y415" s="131"/>
      <c r="Z415" s="364"/>
      <c r="AA415" s="1577" t="s">
        <v>216</v>
      </c>
      <c r="AB415" s="365"/>
      <c r="AC415" s="176"/>
      <c r="AD415" s="1613" t="s">
        <v>485</v>
      </c>
      <c r="AE415" s="175"/>
      <c r="AF415" s="1604" t="s">
        <v>218</v>
      </c>
      <c r="AG415" s="1537">
        <v>30750</v>
      </c>
      <c r="AH415" s="24"/>
      <c r="AI415" s="1511" t="s">
        <v>216</v>
      </c>
      <c r="AJ415" s="1521">
        <v>230</v>
      </c>
      <c r="AK415" s="1605" t="s">
        <v>218</v>
      </c>
      <c r="AL415" s="1597">
        <v>8500</v>
      </c>
      <c r="AM415" s="1581">
        <v>9400</v>
      </c>
      <c r="AN415" s="1570" t="s">
        <v>216</v>
      </c>
      <c r="AO415" s="373" t="s">
        <v>220</v>
      </c>
      <c r="AP415" s="374">
        <v>15800</v>
      </c>
      <c r="AQ415" s="375">
        <v>17600</v>
      </c>
      <c r="AR415" s="1577" t="s">
        <v>216</v>
      </c>
      <c r="AS415" s="1584">
        <v>21690</v>
      </c>
      <c r="AT415" s="1577" t="s">
        <v>216</v>
      </c>
      <c r="AU415" s="1587">
        <v>210</v>
      </c>
      <c r="AV415" s="1570" t="s">
        <v>216</v>
      </c>
      <c r="AW415" s="1571">
        <v>4800</v>
      </c>
      <c r="AX415" s="1573" t="s">
        <v>221</v>
      </c>
      <c r="AY415" s="376"/>
      <c r="AZ415" s="1573" t="s">
        <v>221</v>
      </c>
      <c r="BA415" s="1574">
        <v>24220</v>
      </c>
      <c r="BB415" s="1577" t="s">
        <v>216</v>
      </c>
      <c r="BC415" s="1578">
        <v>240</v>
      </c>
      <c r="BD415" s="1562" t="s">
        <v>221</v>
      </c>
      <c r="BE415" s="1563" t="s">
        <v>588</v>
      </c>
      <c r="BF415" s="1565" t="s">
        <v>588</v>
      </c>
      <c r="BG415" s="1565" t="s">
        <v>588</v>
      </c>
      <c r="BH415" s="1567" t="s">
        <v>588</v>
      </c>
      <c r="BI415" s="176"/>
      <c r="BJ415" s="1608"/>
      <c r="BK415" s="13"/>
      <c r="BL415" s="13"/>
      <c r="BM415" s="3"/>
      <c r="BN415" s="104">
        <v>205</v>
      </c>
      <c r="BO415" s="104">
        <v>206</v>
      </c>
      <c r="BP415" s="1551">
        <v>1</v>
      </c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</row>
    <row r="416" spans="1:81" s="7" customFormat="1" ht="13.5" customHeight="1">
      <c r="A416" s="1610"/>
      <c r="B416" s="1591"/>
      <c r="C416" s="1593"/>
      <c r="D416" s="177" t="s">
        <v>222</v>
      </c>
      <c r="E416" s="174"/>
      <c r="F416" s="324">
        <v>123920</v>
      </c>
      <c r="G416" s="325">
        <v>183110</v>
      </c>
      <c r="H416" s="324">
        <v>99340</v>
      </c>
      <c r="I416" s="325">
        <v>158530</v>
      </c>
      <c r="J416" s="318" t="s">
        <v>216</v>
      </c>
      <c r="K416" s="326">
        <v>1210</v>
      </c>
      <c r="L416" s="327">
        <v>1710</v>
      </c>
      <c r="M416" s="328" t="s">
        <v>217</v>
      </c>
      <c r="N416" s="326">
        <v>970</v>
      </c>
      <c r="O416" s="327">
        <v>1460</v>
      </c>
      <c r="P416" s="328" t="s">
        <v>217</v>
      </c>
      <c r="Q416" s="318" t="s">
        <v>216</v>
      </c>
      <c r="R416" s="329">
        <v>7230</v>
      </c>
      <c r="S416" s="330">
        <v>70</v>
      </c>
      <c r="T416" s="1612"/>
      <c r="U416" s="360"/>
      <c r="V416" s="357"/>
      <c r="W416" s="360"/>
      <c r="X416" s="346"/>
      <c r="Y416" s="131"/>
      <c r="Z416" s="366"/>
      <c r="AA416" s="1577"/>
      <c r="AB416" s="367"/>
      <c r="AC416" s="176"/>
      <c r="AD416" s="1613"/>
      <c r="AE416" s="179"/>
      <c r="AF416" s="1604"/>
      <c r="AG416" s="1538"/>
      <c r="AH416" s="36">
        <v>28990</v>
      </c>
      <c r="AI416" s="1511"/>
      <c r="AJ416" s="1522"/>
      <c r="AK416" s="1605"/>
      <c r="AL416" s="1598" t="e">
        <v>#REF!</v>
      </c>
      <c r="AM416" s="1582" t="e">
        <v>#REF!</v>
      </c>
      <c r="AN416" s="1570"/>
      <c r="AO416" s="351" t="s">
        <v>223</v>
      </c>
      <c r="AP416" s="377">
        <v>8700</v>
      </c>
      <c r="AQ416" s="378">
        <v>9700</v>
      </c>
      <c r="AR416" s="1577"/>
      <c r="AS416" s="1585"/>
      <c r="AT416" s="1577"/>
      <c r="AU416" s="1588"/>
      <c r="AV416" s="1570"/>
      <c r="AW416" s="1572"/>
      <c r="AX416" s="1573"/>
      <c r="AY416" s="379"/>
      <c r="AZ416" s="1573"/>
      <c r="BA416" s="1575"/>
      <c r="BB416" s="1577"/>
      <c r="BC416" s="1579"/>
      <c r="BD416" s="1562"/>
      <c r="BE416" s="1564"/>
      <c r="BF416" s="1566"/>
      <c r="BG416" s="1566"/>
      <c r="BH416" s="1568"/>
      <c r="BI416" s="176"/>
      <c r="BJ416" s="1569"/>
      <c r="BK416" s="13"/>
      <c r="BL416" s="13"/>
      <c r="BM416" s="3"/>
      <c r="BN416" s="104">
        <v>205</v>
      </c>
      <c r="BO416" s="104">
        <v>206</v>
      </c>
      <c r="BP416" s="1551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</row>
    <row r="417" spans="1:81" s="7" customFormat="1" ht="13.5" customHeight="1">
      <c r="A417" s="1610"/>
      <c r="B417" s="1591"/>
      <c r="C417" s="1552" t="s">
        <v>224</v>
      </c>
      <c r="D417" s="177" t="s">
        <v>225</v>
      </c>
      <c r="E417" s="174"/>
      <c r="F417" s="324">
        <v>183110</v>
      </c>
      <c r="G417" s="325">
        <v>255440</v>
      </c>
      <c r="H417" s="324">
        <v>158530</v>
      </c>
      <c r="I417" s="325">
        <v>230860</v>
      </c>
      <c r="J417" s="318" t="s">
        <v>216</v>
      </c>
      <c r="K417" s="326">
        <v>1710</v>
      </c>
      <c r="L417" s="327">
        <v>2440</v>
      </c>
      <c r="M417" s="328" t="s">
        <v>217</v>
      </c>
      <c r="N417" s="326">
        <v>1460</v>
      </c>
      <c r="O417" s="327">
        <v>2190</v>
      </c>
      <c r="P417" s="328" t="s">
        <v>217</v>
      </c>
      <c r="Q417" s="331"/>
      <c r="R417" s="332"/>
      <c r="S417" s="333"/>
      <c r="T417" s="1612"/>
      <c r="U417" s="332"/>
      <c r="V417" s="332"/>
      <c r="W417" s="339"/>
      <c r="X417" s="339"/>
      <c r="Y417" s="131"/>
      <c r="Z417" s="366"/>
      <c r="AA417" s="1577"/>
      <c r="AB417" s="367"/>
      <c r="AC417" s="176"/>
      <c r="AD417" s="1613"/>
      <c r="AE417" s="179"/>
      <c r="AF417" s="1604" t="s">
        <v>218</v>
      </c>
      <c r="AG417" s="1543">
        <v>28990</v>
      </c>
      <c r="AH417" s="43"/>
      <c r="AI417" s="1511"/>
      <c r="AJ417" s="1522"/>
      <c r="AK417" s="1605"/>
      <c r="AL417" s="1598" t="e">
        <v>#REF!</v>
      </c>
      <c r="AM417" s="1582" t="e">
        <v>#REF!</v>
      </c>
      <c r="AN417" s="1570"/>
      <c r="AO417" s="351" t="s">
        <v>226</v>
      </c>
      <c r="AP417" s="377">
        <v>7600</v>
      </c>
      <c r="AQ417" s="378">
        <v>8400</v>
      </c>
      <c r="AR417" s="1577"/>
      <c r="AS417" s="1585"/>
      <c r="AT417" s="1577"/>
      <c r="AU417" s="1588"/>
      <c r="AV417" s="380"/>
      <c r="AW417" s="381"/>
      <c r="AX417" s="1573"/>
      <c r="AY417" s="379"/>
      <c r="AZ417" s="1573"/>
      <c r="BA417" s="1575"/>
      <c r="BB417" s="1577"/>
      <c r="BC417" s="1579"/>
      <c r="BD417" s="1562"/>
      <c r="BE417" s="1554">
        <v>0.01</v>
      </c>
      <c r="BF417" s="1556">
        <v>0.03</v>
      </c>
      <c r="BG417" s="1556">
        <v>0.04</v>
      </c>
      <c r="BH417" s="1558">
        <v>0.06</v>
      </c>
      <c r="BI417" s="176"/>
      <c r="BJ417" s="1560"/>
      <c r="BK417" s="13"/>
      <c r="BL417" s="13"/>
      <c r="BM417" s="3"/>
      <c r="BN417" s="104">
        <v>205</v>
      </c>
      <c r="BO417" s="104">
        <v>206</v>
      </c>
      <c r="BP417" s="1551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</row>
    <row r="418" spans="1:81" s="7" customFormat="1" ht="13.5" customHeight="1">
      <c r="A418" s="1610"/>
      <c r="B418" s="1591"/>
      <c r="C418" s="1553"/>
      <c r="D418" s="181" t="s">
        <v>53</v>
      </c>
      <c r="E418" s="174"/>
      <c r="F418" s="334">
        <v>255440</v>
      </c>
      <c r="G418" s="335"/>
      <c r="H418" s="334">
        <v>230860</v>
      </c>
      <c r="I418" s="335"/>
      <c r="J418" s="318" t="s">
        <v>216</v>
      </c>
      <c r="K418" s="329">
        <v>2440</v>
      </c>
      <c r="L418" s="336"/>
      <c r="M418" s="337" t="s">
        <v>217</v>
      </c>
      <c r="N418" s="329">
        <v>2190</v>
      </c>
      <c r="O418" s="336"/>
      <c r="P418" s="337" t="s">
        <v>217</v>
      </c>
      <c r="Q418" s="331"/>
      <c r="R418" s="332"/>
      <c r="S418" s="338"/>
      <c r="T418" s="1612"/>
      <c r="U418" s="332"/>
      <c r="V418" s="332"/>
      <c r="W418" s="339"/>
      <c r="X418" s="339"/>
      <c r="Y418" s="131"/>
      <c r="Z418" s="366"/>
      <c r="AA418" s="1577"/>
      <c r="AB418" s="367"/>
      <c r="AC418" s="176"/>
      <c r="AD418" s="1613"/>
      <c r="AE418" s="179"/>
      <c r="AF418" s="1604"/>
      <c r="AG418" s="1544"/>
      <c r="AH418" s="50"/>
      <c r="AI418" s="1511"/>
      <c r="AJ418" s="1523"/>
      <c r="AK418" s="1605"/>
      <c r="AL418" s="1599" t="e">
        <v>#REF!</v>
      </c>
      <c r="AM418" s="1583" t="e">
        <v>#REF!</v>
      </c>
      <c r="AN418" s="1570"/>
      <c r="AO418" s="382" t="s">
        <v>227</v>
      </c>
      <c r="AP418" s="383">
        <v>6800</v>
      </c>
      <c r="AQ418" s="384">
        <v>7500</v>
      </c>
      <c r="AR418" s="1577"/>
      <c r="AS418" s="1586"/>
      <c r="AT418" s="1577"/>
      <c r="AU418" s="1589"/>
      <c r="AV418" s="380"/>
      <c r="AW418" s="381"/>
      <c r="AX418" s="1573"/>
      <c r="AY418" s="379"/>
      <c r="AZ418" s="1573"/>
      <c r="BA418" s="1576"/>
      <c r="BB418" s="1577"/>
      <c r="BC418" s="1580"/>
      <c r="BD418" s="1562"/>
      <c r="BE418" s="1555"/>
      <c r="BF418" s="1557"/>
      <c r="BG418" s="1557"/>
      <c r="BH418" s="1559"/>
      <c r="BI418" s="176"/>
      <c r="BJ418" s="1560"/>
      <c r="BK418" s="13"/>
      <c r="BL418" s="13"/>
      <c r="BM418" s="3"/>
      <c r="BN418" s="104">
        <v>205</v>
      </c>
      <c r="BO418" s="104">
        <v>206</v>
      </c>
      <c r="BP418" s="1551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</row>
    <row r="419" spans="1:81" s="7" customFormat="1" ht="13.5" customHeight="1">
      <c r="A419" s="1610"/>
      <c r="B419" s="1590" t="s">
        <v>228</v>
      </c>
      <c r="C419" s="1592" t="s">
        <v>214</v>
      </c>
      <c r="D419" s="173" t="s">
        <v>215</v>
      </c>
      <c r="E419" s="174"/>
      <c r="F419" s="316">
        <v>84130</v>
      </c>
      <c r="G419" s="317">
        <v>91360</v>
      </c>
      <c r="H419" s="316">
        <v>67740</v>
      </c>
      <c r="I419" s="317">
        <v>74970</v>
      </c>
      <c r="J419" s="318" t="s">
        <v>216</v>
      </c>
      <c r="K419" s="319">
        <v>820</v>
      </c>
      <c r="L419" s="320">
        <v>890</v>
      </c>
      <c r="M419" s="321" t="s">
        <v>217</v>
      </c>
      <c r="N419" s="319">
        <v>650</v>
      </c>
      <c r="O419" s="320">
        <v>720</v>
      </c>
      <c r="P419" s="321" t="s">
        <v>217</v>
      </c>
      <c r="Q419" s="318" t="s">
        <v>216</v>
      </c>
      <c r="R419" s="322">
        <v>7230</v>
      </c>
      <c r="S419" s="323">
        <v>70</v>
      </c>
      <c r="T419" s="1612"/>
      <c r="U419" s="361">
        <v>2890</v>
      </c>
      <c r="V419" s="340" t="s">
        <v>218</v>
      </c>
      <c r="W419" s="362">
        <v>20</v>
      </c>
      <c r="X419" s="345"/>
      <c r="Y419" s="131"/>
      <c r="Z419" s="366"/>
      <c r="AA419" s="1577"/>
      <c r="AB419" s="367"/>
      <c r="AC419" s="176"/>
      <c r="AD419" s="1613"/>
      <c r="AE419" s="179"/>
      <c r="AF419" s="1604" t="s">
        <v>218</v>
      </c>
      <c r="AG419" s="1537">
        <v>22860</v>
      </c>
      <c r="AH419" s="24"/>
      <c r="AI419" s="1511" t="s">
        <v>216</v>
      </c>
      <c r="AJ419" s="313">
        <v>150</v>
      </c>
      <c r="AK419" s="1605" t="s">
        <v>218</v>
      </c>
      <c r="AL419" s="1597">
        <v>5900</v>
      </c>
      <c r="AM419" s="1581">
        <v>6500</v>
      </c>
      <c r="AN419" s="1570" t="s">
        <v>216</v>
      </c>
      <c r="AO419" s="373" t="s">
        <v>220</v>
      </c>
      <c r="AP419" s="374">
        <v>10900</v>
      </c>
      <c r="AQ419" s="375">
        <v>12200</v>
      </c>
      <c r="AR419" s="1577" t="s">
        <v>216</v>
      </c>
      <c r="AS419" s="1584">
        <v>14460</v>
      </c>
      <c r="AT419" s="1577" t="s">
        <v>216</v>
      </c>
      <c r="AU419" s="1587">
        <v>140</v>
      </c>
      <c r="AV419" s="1570" t="s">
        <v>216</v>
      </c>
      <c r="AW419" s="1571">
        <v>4800</v>
      </c>
      <c r="AX419" s="1573"/>
      <c r="AY419" s="379"/>
      <c r="AZ419" s="1573" t="s">
        <v>221</v>
      </c>
      <c r="BA419" s="1574">
        <v>16150</v>
      </c>
      <c r="BB419" s="1577" t="s">
        <v>216</v>
      </c>
      <c r="BC419" s="1578">
        <v>160</v>
      </c>
      <c r="BD419" s="1562" t="s">
        <v>221</v>
      </c>
      <c r="BE419" s="1563" t="s">
        <v>588</v>
      </c>
      <c r="BF419" s="1565" t="s">
        <v>588</v>
      </c>
      <c r="BG419" s="1565" t="s">
        <v>588</v>
      </c>
      <c r="BH419" s="1567" t="s">
        <v>588</v>
      </c>
      <c r="BI419" s="176"/>
      <c r="BJ419" s="1569"/>
      <c r="BK419" s="13"/>
      <c r="BL419" s="13"/>
      <c r="BM419" s="3"/>
      <c r="BN419" s="104">
        <v>207</v>
      </c>
      <c r="BO419" s="104">
        <v>208</v>
      </c>
      <c r="BP419" s="1551">
        <v>2</v>
      </c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</row>
    <row r="420" spans="1:81" s="7" customFormat="1" ht="13.5" customHeight="1">
      <c r="A420" s="1610"/>
      <c r="B420" s="1591"/>
      <c r="C420" s="1593"/>
      <c r="D420" s="177" t="s">
        <v>222</v>
      </c>
      <c r="E420" s="174"/>
      <c r="F420" s="324">
        <v>91360</v>
      </c>
      <c r="G420" s="325">
        <v>150550</v>
      </c>
      <c r="H420" s="324">
        <v>74970</v>
      </c>
      <c r="I420" s="325">
        <v>134160</v>
      </c>
      <c r="J420" s="318" t="s">
        <v>216</v>
      </c>
      <c r="K420" s="326">
        <v>890</v>
      </c>
      <c r="L420" s="327">
        <v>1380</v>
      </c>
      <c r="M420" s="328" t="s">
        <v>217</v>
      </c>
      <c r="N420" s="326">
        <v>720</v>
      </c>
      <c r="O420" s="327">
        <v>1220</v>
      </c>
      <c r="P420" s="328" t="s">
        <v>217</v>
      </c>
      <c r="Q420" s="318" t="s">
        <v>216</v>
      </c>
      <c r="R420" s="329">
        <v>7230</v>
      </c>
      <c r="S420" s="330">
        <v>70</v>
      </c>
      <c r="T420" s="1612"/>
      <c r="U420" s="360"/>
      <c r="V420" s="357"/>
      <c r="W420" s="360"/>
      <c r="X420" s="346"/>
      <c r="Y420" s="131"/>
      <c r="Z420" s="366"/>
      <c r="AA420" s="1577"/>
      <c r="AB420" s="367"/>
      <c r="AC420" s="176"/>
      <c r="AD420" s="1613"/>
      <c r="AE420" s="179"/>
      <c r="AF420" s="1604"/>
      <c r="AG420" s="1538"/>
      <c r="AH420" s="36">
        <v>21090</v>
      </c>
      <c r="AI420" s="1511"/>
      <c r="AJ420" s="314"/>
      <c r="AK420" s="1605"/>
      <c r="AL420" s="1598" t="e">
        <v>#REF!</v>
      </c>
      <c r="AM420" s="1582" t="e">
        <v>#REF!</v>
      </c>
      <c r="AN420" s="1570"/>
      <c r="AO420" s="351" t="s">
        <v>223</v>
      </c>
      <c r="AP420" s="377">
        <v>6000</v>
      </c>
      <c r="AQ420" s="378">
        <v>6700</v>
      </c>
      <c r="AR420" s="1577"/>
      <c r="AS420" s="1585"/>
      <c r="AT420" s="1577"/>
      <c r="AU420" s="1588"/>
      <c r="AV420" s="1570"/>
      <c r="AW420" s="1572"/>
      <c r="AX420" s="1573"/>
      <c r="AY420" s="379"/>
      <c r="AZ420" s="1573"/>
      <c r="BA420" s="1575"/>
      <c r="BB420" s="1577"/>
      <c r="BC420" s="1579"/>
      <c r="BD420" s="1562"/>
      <c r="BE420" s="1564"/>
      <c r="BF420" s="1566"/>
      <c r="BG420" s="1566"/>
      <c r="BH420" s="1568"/>
      <c r="BI420" s="176"/>
      <c r="BJ420" s="1569"/>
      <c r="BK420" s="13"/>
      <c r="BL420" s="13"/>
      <c r="BM420" s="3"/>
      <c r="BN420" s="104">
        <v>207</v>
      </c>
      <c r="BO420" s="104">
        <v>208</v>
      </c>
      <c r="BP420" s="1551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</row>
    <row r="421" spans="1:81" s="7" customFormat="1" ht="13.5" customHeight="1">
      <c r="A421" s="1610"/>
      <c r="B421" s="1591"/>
      <c r="C421" s="1552" t="s">
        <v>224</v>
      </c>
      <c r="D421" s="177" t="s">
        <v>225</v>
      </c>
      <c r="E421" s="174"/>
      <c r="F421" s="324">
        <v>150550</v>
      </c>
      <c r="G421" s="325">
        <v>222880</v>
      </c>
      <c r="H421" s="324">
        <v>134160</v>
      </c>
      <c r="I421" s="325">
        <v>206490</v>
      </c>
      <c r="J421" s="318" t="s">
        <v>216</v>
      </c>
      <c r="K421" s="326">
        <v>1380</v>
      </c>
      <c r="L421" s="327">
        <v>2110</v>
      </c>
      <c r="M421" s="328" t="s">
        <v>217</v>
      </c>
      <c r="N421" s="326">
        <v>1220</v>
      </c>
      <c r="O421" s="327">
        <v>1950</v>
      </c>
      <c r="P421" s="328" t="s">
        <v>217</v>
      </c>
      <c r="Q421" s="331"/>
      <c r="R421" s="332"/>
      <c r="S421" s="333"/>
      <c r="T421" s="1612"/>
      <c r="U421" s="332"/>
      <c r="V421" s="332"/>
      <c r="W421" s="339"/>
      <c r="X421" s="339"/>
      <c r="Y421" s="131"/>
      <c r="Z421" s="368"/>
      <c r="AA421" s="1577"/>
      <c r="AB421" s="367"/>
      <c r="AC421" s="176"/>
      <c r="AD421" s="1613"/>
      <c r="AE421" s="179"/>
      <c r="AF421" s="1604" t="s">
        <v>218</v>
      </c>
      <c r="AG421" s="1543">
        <v>21090</v>
      </c>
      <c r="AH421" s="43"/>
      <c r="AI421" s="1511"/>
      <c r="AJ421" s="314">
        <v>0</v>
      </c>
      <c r="AK421" s="1605"/>
      <c r="AL421" s="1598" t="e">
        <v>#REF!</v>
      </c>
      <c r="AM421" s="1582" t="e">
        <v>#REF!</v>
      </c>
      <c r="AN421" s="1570"/>
      <c r="AO421" s="351" t="s">
        <v>226</v>
      </c>
      <c r="AP421" s="377">
        <v>5200</v>
      </c>
      <c r="AQ421" s="378">
        <v>5800</v>
      </c>
      <c r="AR421" s="1577"/>
      <c r="AS421" s="1585"/>
      <c r="AT421" s="1577"/>
      <c r="AU421" s="1588"/>
      <c r="AV421" s="380"/>
      <c r="AW421" s="381"/>
      <c r="AX421" s="1573"/>
      <c r="AY421" s="379"/>
      <c r="AZ421" s="1573"/>
      <c r="BA421" s="1575"/>
      <c r="BB421" s="1577"/>
      <c r="BC421" s="1579"/>
      <c r="BD421" s="1562"/>
      <c r="BE421" s="1554">
        <v>0.02</v>
      </c>
      <c r="BF421" s="1556">
        <v>0.03</v>
      </c>
      <c r="BG421" s="1556">
        <v>0.05</v>
      </c>
      <c r="BH421" s="1558">
        <v>0.06</v>
      </c>
      <c r="BI421" s="176"/>
      <c r="BJ421" s="1560"/>
      <c r="BK421" s="13"/>
      <c r="BL421" s="13"/>
      <c r="BM421" s="3"/>
      <c r="BN421" s="104">
        <v>207</v>
      </c>
      <c r="BO421" s="104">
        <v>208</v>
      </c>
      <c r="BP421" s="1551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</row>
    <row r="422" spans="1:81" s="7" customFormat="1" ht="13.5" customHeight="1">
      <c r="A422" s="1610"/>
      <c r="B422" s="1591"/>
      <c r="C422" s="1553"/>
      <c r="D422" s="181" t="s">
        <v>53</v>
      </c>
      <c r="E422" s="174"/>
      <c r="F422" s="334">
        <v>222880</v>
      </c>
      <c r="G422" s="335"/>
      <c r="H422" s="334">
        <v>206490</v>
      </c>
      <c r="I422" s="335"/>
      <c r="J422" s="318" t="s">
        <v>216</v>
      </c>
      <c r="K422" s="329">
        <v>2110</v>
      </c>
      <c r="L422" s="336"/>
      <c r="M422" s="337" t="s">
        <v>217</v>
      </c>
      <c r="N422" s="329">
        <v>1950</v>
      </c>
      <c r="O422" s="336"/>
      <c r="P422" s="337" t="s">
        <v>217</v>
      </c>
      <c r="Q422" s="331"/>
      <c r="R422" s="332"/>
      <c r="S422" s="338"/>
      <c r="T422" s="1612"/>
      <c r="U422" s="332"/>
      <c r="V422" s="332"/>
      <c r="W422" s="339"/>
      <c r="X422" s="339"/>
      <c r="Y422" s="131"/>
      <c r="Z422" s="368"/>
      <c r="AA422" s="1577"/>
      <c r="AB422" s="367"/>
      <c r="AC422" s="176"/>
      <c r="AD422" s="1613"/>
      <c r="AE422" s="179"/>
      <c r="AF422" s="1604"/>
      <c r="AG422" s="1544"/>
      <c r="AH422" s="50"/>
      <c r="AI422" s="1511"/>
      <c r="AJ422" s="315"/>
      <c r="AK422" s="1605"/>
      <c r="AL422" s="1599" t="e">
        <v>#REF!</v>
      </c>
      <c r="AM422" s="1583" t="e">
        <v>#REF!</v>
      </c>
      <c r="AN422" s="1570"/>
      <c r="AO422" s="382" t="s">
        <v>227</v>
      </c>
      <c r="AP422" s="383">
        <v>4700</v>
      </c>
      <c r="AQ422" s="384">
        <v>5200</v>
      </c>
      <c r="AR422" s="1577"/>
      <c r="AS422" s="1586"/>
      <c r="AT422" s="1577"/>
      <c r="AU422" s="1589"/>
      <c r="AV422" s="380"/>
      <c r="AW422" s="381"/>
      <c r="AX422" s="1573"/>
      <c r="AY422" s="379"/>
      <c r="AZ422" s="1573"/>
      <c r="BA422" s="1576"/>
      <c r="BB422" s="1577"/>
      <c r="BC422" s="1580"/>
      <c r="BD422" s="1562"/>
      <c r="BE422" s="1555"/>
      <c r="BF422" s="1557"/>
      <c r="BG422" s="1557"/>
      <c r="BH422" s="1559"/>
      <c r="BI422" s="176"/>
      <c r="BJ422" s="1560"/>
      <c r="BK422" s="13"/>
      <c r="BL422" s="13"/>
      <c r="BM422" s="3"/>
      <c r="BN422" s="104">
        <v>207</v>
      </c>
      <c r="BO422" s="104">
        <v>208</v>
      </c>
      <c r="BP422" s="1551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</row>
    <row r="423" spans="1:81" ht="13.5" customHeight="1">
      <c r="A423" s="1610"/>
      <c r="B423" s="1590" t="s">
        <v>230</v>
      </c>
      <c r="C423" s="1592" t="s">
        <v>214</v>
      </c>
      <c r="D423" s="173" t="s">
        <v>215</v>
      </c>
      <c r="E423" s="174"/>
      <c r="F423" s="316">
        <v>68050</v>
      </c>
      <c r="G423" s="317">
        <v>75280</v>
      </c>
      <c r="H423" s="316">
        <v>55760</v>
      </c>
      <c r="I423" s="317">
        <v>62990</v>
      </c>
      <c r="J423" s="318" t="s">
        <v>216</v>
      </c>
      <c r="K423" s="319">
        <v>660</v>
      </c>
      <c r="L423" s="320">
        <v>730</v>
      </c>
      <c r="M423" s="321" t="s">
        <v>217</v>
      </c>
      <c r="N423" s="319">
        <v>530</v>
      </c>
      <c r="O423" s="320">
        <v>600</v>
      </c>
      <c r="P423" s="321" t="s">
        <v>217</v>
      </c>
      <c r="Q423" s="318" t="s">
        <v>216</v>
      </c>
      <c r="R423" s="322">
        <v>7230</v>
      </c>
      <c r="S423" s="323">
        <v>70</v>
      </c>
      <c r="T423" s="1612"/>
      <c r="U423" s="361">
        <v>2890</v>
      </c>
      <c r="V423" s="340" t="s">
        <v>218</v>
      </c>
      <c r="W423" s="362">
        <v>20</v>
      </c>
      <c r="X423" s="345"/>
      <c r="Y423" s="131"/>
      <c r="Z423" s="368"/>
      <c r="AA423" s="1577"/>
      <c r="AB423" s="367"/>
      <c r="AC423" s="176"/>
      <c r="AD423" s="1613"/>
      <c r="AE423" s="179"/>
      <c r="AF423" s="1604" t="s">
        <v>218</v>
      </c>
      <c r="AG423" s="1537">
        <v>18910</v>
      </c>
      <c r="AH423" s="24"/>
      <c r="AI423" s="1511" t="s">
        <v>216</v>
      </c>
      <c r="AJ423" s="313">
        <v>110</v>
      </c>
      <c r="AK423" s="1605" t="s">
        <v>218</v>
      </c>
      <c r="AL423" s="1597">
        <v>5200</v>
      </c>
      <c r="AM423" s="1581">
        <v>5700</v>
      </c>
      <c r="AN423" s="1570" t="s">
        <v>216</v>
      </c>
      <c r="AO423" s="373" t="s">
        <v>220</v>
      </c>
      <c r="AP423" s="374">
        <v>9800</v>
      </c>
      <c r="AQ423" s="375">
        <v>10900</v>
      </c>
      <c r="AR423" s="1577" t="s">
        <v>216</v>
      </c>
      <c r="AS423" s="1584">
        <v>10840</v>
      </c>
      <c r="AT423" s="1577" t="s">
        <v>216</v>
      </c>
      <c r="AU423" s="1587">
        <v>100</v>
      </c>
      <c r="AV423" s="1570" t="s">
        <v>216</v>
      </c>
      <c r="AW423" s="1571">
        <v>4800</v>
      </c>
      <c r="AX423" s="1573"/>
      <c r="AY423" s="379"/>
      <c r="AZ423" s="1573" t="s">
        <v>221</v>
      </c>
      <c r="BA423" s="1574">
        <v>12110</v>
      </c>
      <c r="BB423" s="1577" t="s">
        <v>216</v>
      </c>
      <c r="BC423" s="1578">
        <v>120</v>
      </c>
      <c r="BD423" s="1562" t="s">
        <v>221</v>
      </c>
      <c r="BE423" s="1563" t="s">
        <v>588</v>
      </c>
      <c r="BF423" s="1565" t="s">
        <v>588</v>
      </c>
      <c r="BG423" s="1565" t="s">
        <v>588</v>
      </c>
      <c r="BH423" s="1567" t="s">
        <v>588</v>
      </c>
      <c r="BI423" s="176"/>
      <c r="BJ423" s="1569"/>
      <c r="BK423" s="13"/>
      <c r="BL423" s="13"/>
      <c r="BM423" s="107"/>
      <c r="BN423" s="104">
        <v>209</v>
      </c>
      <c r="BO423" s="104">
        <v>210</v>
      </c>
      <c r="BP423" s="1551">
        <v>3</v>
      </c>
    </row>
    <row r="424" spans="1:81" ht="13.5" customHeight="1">
      <c r="A424" s="1610"/>
      <c r="B424" s="1591"/>
      <c r="C424" s="1593"/>
      <c r="D424" s="177" t="s">
        <v>222</v>
      </c>
      <c r="E424" s="174"/>
      <c r="F424" s="324">
        <v>75280</v>
      </c>
      <c r="G424" s="325">
        <v>134470</v>
      </c>
      <c r="H424" s="324">
        <v>62990</v>
      </c>
      <c r="I424" s="325">
        <v>122180</v>
      </c>
      <c r="J424" s="318" t="s">
        <v>216</v>
      </c>
      <c r="K424" s="326">
        <v>730</v>
      </c>
      <c r="L424" s="327">
        <v>1220</v>
      </c>
      <c r="M424" s="328" t="s">
        <v>217</v>
      </c>
      <c r="N424" s="326">
        <v>600</v>
      </c>
      <c r="O424" s="327">
        <v>1100</v>
      </c>
      <c r="P424" s="328" t="s">
        <v>217</v>
      </c>
      <c r="Q424" s="318" t="s">
        <v>216</v>
      </c>
      <c r="R424" s="329">
        <v>7230</v>
      </c>
      <c r="S424" s="330">
        <v>70</v>
      </c>
      <c r="T424" s="1612"/>
      <c r="U424" s="360"/>
      <c r="V424" s="357"/>
      <c r="W424" s="360"/>
      <c r="X424" s="346"/>
      <c r="Y424" s="131"/>
      <c r="Z424" s="368"/>
      <c r="AA424" s="1577"/>
      <c r="AB424" s="367"/>
      <c r="AC424" s="176"/>
      <c r="AD424" s="1613"/>
      <c r="AE424" s="179"/>
      <c r="AF424" s="1604"/>
      <c r="AG424" s="1538"/>
      <c r="AH424" s="36">
        <v>17140</v>
      </c>
      <c r="AI424" s="1511"/>
      <c r="AJ424" s="314"/>
      <c r="AK424" s="1605"/>
      <c r="AL424" s="1598" t="e">
        <v>#REF!</v>
      </c>
      <c r="AM424" s="1582" t="e">
        <v>#REF!</v>
      </c>
      <c r="AN424" s="1570"/>
      <c r="AO424" s="351" t="s">
        <v>223</v>
      </c>
      <c r="AP424" s="377">
        <v>5400</v>
      </c>
      <c r="AQ424" s="378">
        <v>6000</v>
      </c>
      <c r="AR424" s="1577"/>
      <c r="AS424" s="1585"/>
      <c r="AT424" s="1577"/>
      <c r="AU424" s="1588"/>
      <c r="AV424" s="1570"/>
      <c r="AW424" s="1572"/>
      <c r="AX424" s="1573"/>
      <c r="AY424" s="379"/>
      <c r="AZ424" s="1573"/>
      <c r="BA424" s="1575"/>
      <c r="BB424" s="1577"/>
      <c r="BC424" s="1579"/>
      <c r="BD424" s="1562"/>
      <c r="BE424" s="1564"/>
      <c r="BF424" s="1566"/>
      <c r="BG424" s="1566"/>
      <c r="BH424" s="1568"/>
      <c r="BI424" s="176"/>
      <c r="BJ424" s="1569"/>
      <c r="BK424" s="13"/>
      <c r="BL424" s="13"/>
      <c r="BM424" s="107"/>
      <c r="BN424" s="104">
        <v>209</v>
      </c>
      <c r="BO424" s="104">
        <v>210</v>
      </c>
      <c r="BP424" s="1551"/>
    </row>
    <row r="425" spans="1:81" ht="13.5" customHeight="1">
      <c r="A425" s="1610"/>
      <c r="B425" s="1591"/>
      <c r="C425" s="1552" t="s">
        <v>224</v>
      </c>
      <c r="D425" s="177" t="s">
        <v>225</v>
      </c>
      <c r="E425" s="174"/>
      <c r="F425" s="324">
        <v>134470</v>
      </c>
      <c r="G425" s="325">
        <v>206800</v>
      </c>
      <c r="H425" s="324">
        <v>122180</v>
      </c>
      <c r="I425" s="325">
        <v>194510</v>
      </c>
      <c r="J425" s="318" t="s">
        <v>216</v>
      </c>
      <c r="K425" s="326">
        <v>1220</v>
      </c>
      <c r="L425" s="327">
        <v>1950</v>
      </c>
      <c r="M425" s="328" t="s">
        <v>217</v>
      </c>
      <c r="N425" s="326">
        <v>1100</v>
      </c>
      <c r="O425" s="327">
        <v>1830</v>
      </c>
      <c r="P425" s="328" t="s">
        <v>217</v>
      </c>
      <c r="Q425" s="331"/>
      <c r="R425" s="332"/>
      <c r="S425" s="333"/>
      <c r="T425" s="1612"/>
      <c r="U425" s="332"/>
      <c r="V425" s="332"/>
      <c r="W425" s="339"/>
      <c r="X425" s="339"/>
      <c r="Y425" s="131"/>
      <c r="Z425" s="368"/>
      <c r="AA425" s="1577"/>
      <c r="AB425" s="367"/>
      <c r="AC425" s="176"/>
      <c r="AD425" s="1613"/>
      <c r="AE425" s="179"/>
      <c r="AF425" s="1604" t="s">
        <v>218</v>
      </c>
      <c r="AG425" s="1543">
        <v>17140</v>
      </c>
      <c r="AH425" s="43"/>
      <c r="AI425" s="1511"/>
      <c r="AJ425" s="314">
        <v>0</v>
      </c>
      <c r="AK425" s="1605"/>
      <c r="AL425" s="1598" t="e">
        <v>#REF!</v>
      </c>
      <c r="AM425" s="1582" t="e">
        <v>#REF!</v>
      </c>
      <c r="AN425" s="1570"/>
      <c r="AO425" s="351" t="s">
        <v>226</v>
      </c>
      <c r="AP425" s="377">
        <v>4700</v>
      </c>
      <c r="AQ425" s="378">
        <v>5200</v>
      </c>
      <c r="AR425" s="1577"/>
      <c r="AS425" s="1585"/>
      <c r="AT425" s="1577"/>
      <c r="AU425" s="1588"/>
      <c r="AV425" s="380"/>
      <c r="AW425" s="381"/>
      <c r="AX425" s="1573"/>
      <c r="AY425" s="379"/>
      <c r="AZ425" s="1573"/>
      <c r="BA425" s="1575"/>
      <c r="BB425" s="1577"/>
      <c r="BC425" s="1579"/>
      <c r="BD425" s="1562"/>
      <c r="BE425" s="1554">
        <v>0.02</v>
      </c>
      <c r="BF425" s="1556">
        <v>0.03</v>
      </c>
      <c r="BG425" s="1556">
        <v>0.05</v>
      </c>
      <c r="BH425" s="1558">
        <v>0.06</v>
      </c>
      <c r="BI425" s="176"/>
      <c r="BJ425" s="1560"/>
      <c r="BK425" s="13"/>
      <c r="BL425" s="13"/>
      <c r="BM425" s="107"/>
      <c r="BN425" s="104">
        <v>209</v>
      </c>
      <c r="BO425" s="104">
        <v>210</v>
      </c>
      <c r="BP425" s="1551"/>
    </row>
    <row r="426" spans="1:81" ht="13.5" customHeight="1">
      <c r="A426" s="1610"/>
      <c r="B426" s="1591"/>
      <c r="C426" s="1553"/>
      <c r="D426" s="181" t="s">
        <v>53</v>
      </c>
      <c r="E426" s="174"/>
      <c r="F426" s="334">
        <v>206800</v>
      </c>
      <c r="G426" s="335"/>
      <c r="H426" s="334">
        <v>194510</v>
      </c>
      <c r="I426" s="335"/>
      <c r="J426" s="318" t="s">
        <v>216</v>
      </c>
      <c r="K426" s="329">
        <v>1950</v>
      </c>
      <c r="L426" s="336"/>
      <c r="M426" s="337" t="s">
        <v>217</v>
      </c>
      <c r="N426" s="329">
        <v>1830</v>
      </c>
      <c r="O426" s="336"/>
      <c r="P426" s="337" t="s">
        <v>217</v>
      </c>
      <c r="Q426" s="331"/>
      <c r="R426" s="332"/>
      <c r="S426" s="338"/>
      <c r="T426" s="1612"/>
      <c r="U426" s="332"/>
      <c r="V426" s="332"/>
      <c r="W426" s="339"/>
      <c r="X426" s="339"/>
      <c r="Y426" s="131"/>
      <c r="Z426" s="368"/>
      <c r="AA426" s="1577"/>
      <c r="AB426" s="367"/>
      <c r="AC426" s="176"/>
      <c r="AD426" s="1613"/>
      <c r="AE426" s="179"/>
      <c r="AF426" s="1604"/>
      <c r="AG426" s="1544"/>
      <c r="AH426" s="50"/>
      <c r="AI426" s="1511"/>
      <c r="AJ426" s="315"/>
      <c r="AK426" s="1605"/>
      <c r="AL426" s="1599" t="e">
        <v>#REF!</v>
      </c>
      <c r="AM426" s="1583" t="e">
        <v>#REF!</v>
      </c>
      <c r="AN426" s="1570"/>
      <c r="AO426" s="382" t="s">
        <v>227</v>
      </c>
      <c r="AP426" s="383">
        <v>4200</v>
      </c>
      <c r="AQ426" s="384">
        <v>4600</v>
      </c>
      <c r="AR426" s="1577"/>
      <c r="AS426" s="1586"/>
      <c r="AT426" s="1577"/>
      <c r="AU426" s="1589"/>
      <c r="AV426" s="380"/>
      <c r="AW426" s="381"/>
      <c r="AX426" s="1573"/>
      <c r="AY426" s="379"/>
      <c r="AZ426" s="1573"/>
      <c r="BA426" s="1576"/>
      <c r="BB426" s="1577"/>
      <c r="BC426" s="1580"/>
      <c r="BD426" s="1562"/>
      <c r="BE426" s="1555"/>
      <c r="BF426" s="1557"/>
      <c r="BG426" s="1557"/>
      <c r="BH426" s="1559"/>
      <c r="BI426" s="176"/>
      <c r="BJ426" s="1560"/>
      <c r="BK426" s="13"/>
      <c r="BL426" s="13"/>
      <c r="BM426" s="107"/>
      <c r="BN426" s="104">
        <v>209</v>
      </c>
      <c r="BO426" s="104">
        <v>210</v>
      </c>
      <c r="BP426" s="1551"/>
    </row>
    <row r="427" spans="1:81" ht="13.5" customHeight="1">
      <c r="A427" s="1610"/>
      <c r="B427" s="1600" t="s">
        <v>231</v>
      </c>
      <c r="C427" s="1592" t="s">
        <v>214</v>
      </c>
      <c r="D427" s="173" t="s">
        <v>215</v>
      </c>
      <c r="E427" s="174"/>
      <c r="F427" s="316">
        <v>63880</v>
      </c>
      <c r="G427" s="317">
        <v>71110</v>
      </c>
      <c r="H427" s="316">
        <v>54050</v>
      </c>
      <c r="I427" s="317">
        <v>61280</v>
      </c>
      <c r="J427" s="318" t="s">
        <v>216</v>
      </c>
      <c r="K427" s="319">
        <v>610</v>
      </c>
      <c r="L427" s="320">
        <v>680</v>
      </c>
      <c r="M427" s="321" t="s">
        <v>217</v>
      </c>
      <c r="N427" s="319">
        <v>520</v>
      </c>
      <c r="O427" s="320">
        <v>590</v>
      </c>
      <c r="P427" s="321" t="s">
        <v>217</v>
      </c>
      <c r="Q427" s="318" t="s">
        <v>216</v>
      </c>
      <c r="R427" s="322">
        <v>7230</v>
      </c>
      <c r="S427" s="323">
        <v>70</v>
      </c>
      <c r="T427" s="1612"/>
      <c r="U427" s="361">
        <v>2890</v>
      </c>
      <c r="V427" s="340" t="s">
        <v>218</v>
      </c>
      <c r="W427" s="362">
        <v>20</v>
      </c>
      <c r="X427" s="345"/>
      <c r="Y427" s="131"/>
      <c r="Z427" s="1606" t="s">
        <v>232</v>
      </c>
      <c r="AA427" s="1577"/>
      <c r="AB427" s="1607" t="s">
        <v>232</v>
      </c>
      <c r="AC427" s="134"/>
      <c r="AD427" s="1613"/>
      <c r="AE427" s="138"/>
      <c r="AF427" s="1604" t="s">
        <v>218</v>
      </c>
      <c r="AG427" s="1537">
        <v>16540</v>
      </c>
      <c r="AH427" s="24"/>
      <c r="AI427" s="1511" t="s">
        <v>216</v>
      </c>
      <c r="AJ427" s="313">
        <v>90</v>
      </c>
      <c r="AK427" s="1605" t="s">
        <v>218</v>
      </c>
      <c r="AL427" s="1597">
        <v>4700</v>
      </c>
      <c r="AM427" s="1581">
        <v>5200</v>
      </c>
      <c r="AN427" s="1570" t="s">
        <v>216</v>
      </c>
      <c r="AO427" s="373" t="s">
        <v>220</v>
      </c>
      <c r="AP427" s="374">
        <v>8800</v>
      </c>
      <c r="AQ427" s="375">
        <v>9800</v>
      </c>
      <c r="AR427" s="1577" t="s">
        <v>216</v>
      </c>
      <c r="AS427" s="1584">
        <v>8670</v>
      </c>
      <c r="AT427" s="1577" t="s">
        <v>216</v>
      </c>
      <c r="AU427" s="1587">
        <v>80</v>
      </c>
      <c r="AV427" s="1570" t="s">
        <v>216</v>
      </c>
      <c r="AW427" s="1571">
        <v>4800</v>
      </c>
      <c r="AX427" s="1573"/>
      <c r="AY427" s="379"/>
      <c r="AZ427" s="1573" t="s">
        <v>221</v>
      </c>
      <c r="BA427" s="1574">
        <v>9690</v>
      </c>
      <c r="BB427" s="1577" t="s">
        <v>216</v>
      </c>
      <c r="BC427" s="1578">
        <v>90</v>
      </c>
      <c r="BD427" s="1562" t="s">
        <v>221</v>
      </c>
      <c r="BE427" s="1563" t="s">
        <v>588</v>
      </c>
      <c r="BF427" s="1565" t="s">
        <v>588</v>
      </c>
      <c r="BG427" s="1565" t="s">
        <v>588</v>
      </c>
      <c r="BH427" s="1567" t="s">
        <v>588</v>
      </c>
      <c r="BI427" s="176"/>
      <c r="BJ427" s="1569"/>
      <c r="BK427" s="13"/>
      <c r="BL427" s="13"/>
      <c r="BM427" s="107"/>
      <c r="BN427" s="104">
        <v>211</v>
      </c>
      <c r="BO427" s="104">
        <v>212</v>
      </c>
      <c r="BP427" s="1551">
        <v>4</v>
      </c>
    </row>
    <row r="428" spans="1:81" ht="13.5" customHeight="1">
      <c r="A428" s="1610"/>
      <c r="B428" s="1591"/>
      <c r="C428" s="1593"/>
      <c r="D428" s="177" t="s">
        <v>222</v>
      </c>
      <c r="E428" s="174"/>
      <c r="F428" s="324">
        <v>71110</v>
      </c>
      <c r="G428" s="325">
        <v>130300</v>
      </c>
      <c r="H428" s="324">
        <v>61280</v>
      </c>
      <c r="I428" s="325">
        <v>120470</v>
      </c>
      <c r="J428" s="318" t="s">
        <v>216</v>
      </c>
      <c r="K428" s="326">
        <v>680</v>
      </c>
      <c r="L428" s="327">
        <v>1180</v>
      </c>
      <c r="M428" s="328" t="s">
        <v>217</v>
      </c>
      <c r="N428" s="326">
        <v>590</v>
      </c>
      <c r="O428" s="327">
        <v>1080</v>
      </c>
      <c r="P428" s="328" t="s">
        <v>217</v>
      </c>
      <c r="Q428" s="318" t="s">
        <v>216</v>
      </c>
      <c r="R428" s="329">
        <v>7230</v>
      </c>
      <c r="S428" s="330">
        <v>70</v>
      </c>
      <c r="T428" s="1612"/>
      <c r="U428" s="360"/>
      <c r="V428" s="357"/>
      <c r="W428" s="360"/>
      <c r="X428" s="346"/>
      <c r="Y428" s="131"/>
      <c r="Z428" s="1606"/>
      <c r="AA428" s="1577"/>
      <c r="AB428" s="1607"/>
      <c r="AC428" s="134"/>
      <c r="AD428" s="1613"/>
      <c r="AE428" s="138"/>
      <c r="AF428" s="1604"/>
      <c r="AG428" s="1538"/>
      <c r="AH428" s="36">
        <v>14770</v>
      </c>
      <c r="AI428" s="1511"/>
      <c r="AJ428" s="314"/>
      <c r="AK428" s="1605"/>
      <c r="AL428" s="1598" t="e">
        <v>#REF!</v>
      </c>
      <c r="AM428" s="1582" t="e">
        <v>#REF!</v>
      </c>
      <c r="AN428" s="1570"/>
      <c r="AO428" s="351" t="s">
        <v>223</v>
      </c>
      <c r="AP428" s="377">
        <v>4800</v>
      </c>
      <c r="AQ428" s="378">
        <v>5400</v>
      </c>
      <c r="AR428" s="1577"/>
      <c r="AS428" s="1585"/>
      <c r="AT428" s="1577"/>
      <c r="AU428" s="1588"/>
      <c r="AV428" s="1570"/>
      <c r="AW428" s="1572"/>
      <c r="AX428" s="1573"/>
      <c r="AY428" s="379"/>
      <c r="AZ428" s="1573"/>
      <c r="BA428" s="1575"/>
      <c r="BB428" s="1577"/>
      <c r="BC428" s="1579"/>
      <c r="BD428" s="1562"/>
      <c r="BE428" s="1564"/>
      <c r="BF428" s="1566"/>
      <c r="BG428" s="1566"/>
      <c r="BH428" s="1568"/>
      <c r="BI428" s="176"/>
      <c r="BJ428" s="1569"/>
      <c r="BK428" s="13"/>
      <c r="BL428" s="13"/>
      <c r="BM428" s="107"/>
      <c r="BN428" s="104">
        <v>211</v>
      </c>
      <c r="BO428" s="104">
        <v>212</v>
      </c>
      <c r="BP428" s="1551"/>
    </row>
    <row r="429" spans="1:81" ht="13.5" customHeight="1">
      <c r="A429" s="1610"/>
      <c r="B429" s="1591"/>
      <c r="C429" s="1552" t="s">
        <v>224</v>
      </c>
      <c r="D429" s="177" t="s">
        <v>225</v>
      </c>
      <c r="E429" s="174"/>
      <c r="F429" s="324">
        <v>130300</v>
      </c>
      <c r="G429" s="325">
        <v>202630</v>
      </c>
      <c r="H429" s="324">
        <v>120470</v>
      </c>
      <c r="I429" s="325">
        <v>192800</v>
      </c>
      <c r="J429" s="318" t="s">
        <v>216</v>
      </c>
      <c r="K429" s="326">
        <v>1180</v>
      </c>
      <c r="L429" s="327">
        <v>1910</v>
      </c>
      <c r="M429" s="328" t="s">
        <v>217</v>
      </c>
      <c r="N429" s="326">
        <v>1080</v>
      </c>
      <c r="O429" s="327">
        <v>1810</v>
      </c>
      <c r="P429" s="328" t="s">
        <v>217</v>
      </c>
      <c r="Q429" s="331"/>
      <c r="R429" s="332"/>
      <c r="S429" s="333"/>
      <c r="T429" s="1612"/>
      <c r="U429" s="332"/>
      <c r="V429" s="332"/>
      <c r="W429" s="339"/>
      <c r="X429" s="339"/>
      <c r="Y429" s="131"/>
      <c r="Z429" s="1606"/>
      <c r="AA429" s="1577"/>
      <c r="AB429" s="1607"/>
      <c r="AC429" s="134"/>
      <c r="AD429" s="1613"/>
      <c r="AE429" s="138"/>
      <c r="AF429" s="1604" t="s">
        <v>218</v>
      </c>
      <c r="AG429" s="1543">
        <v>14770</v>
      </c>
      <c r="AH429" s="43"/>
      <c r="AI429" s="1511"/>
      <c r="AJ429" s="314">
        <v>0</v>
      </c>
      <c r="AK429" s="1605"/>
      <c r="AL429" s="1598" t="e">
        <v>#REF!</v>
      </c>
      <c r="AM429" s="1582" t="e">
        <v>#REF!</v>
      </c>
      <c r="AN429" s="1570"/>
      <c r="AO429" s="351" t="s">
        <v>226</v>
      </c>
      <c r="AP429" s="377">
        <v>4200</v>
      </c>
      <c r="AQ429" s="378">
        <v>4700</v>
      </c>
      <c r="AR429" s="1577"/>
      <c r="AS429" s="1585"/>
      <c r="AT429" s="1577"/>
      <c r="AU429" s="1588"/>
      <c r="AV429" s="380"/>
      <c r="AW429" s="381"/>
      <c r="AX429" s="1573"/>
      <c r="AY429" s="379"/>
      <c r="AZ429" s="1573"/>
      <c r="BA429" s="1575"/>
      <c r="BB429" s="1577"/>
      <c r="BC429" s="1579"/>
      <c r="BD429" s="1562"/>
      <c r="BE429" s="1554">
        <v>0.02</v>
      </c>
      <c r="BF429" s="1556">
        <v>0.03</v>
      </c>
      <c r="BG429" s="1556">
        <v>0.05</v>
      </c>
      <c r="BH429" s="1558">
        <v>0.06</v>
      </c>
      <c r="BI429" s="176"/>
      <c r="BJ429" s="1560"/>
      <c r="BK429" s="13"/>
      <c r="BL429" s="13"/>
      <c r="BM429" s="107"/>
      <c r="BN429" s="104">
        <v>211</v>
      </c>
      <c r="BO429" s="104">
        <v>212</v>
      </c>
      <c r="BP429" s="1551"/>
    </row>
    <row r="430" spans="1:81" ht="13.5" customHeight="1">
      <c r="A430" s="1610"/>
      <c r="B430" s="1591"/>
      <c r="C430" s="1553"/>
      <c r="D430" s="181" t="s">
        <v>53</v>
      </c>
      <c r="E430" s="174"/>
      <c r="F430" s="334">
        <v>202630</v>
      </c>
      <c r="G430" s="335"/>
      <c r="H430" s="334">
        <v>192800</v>
      </c>
      <c r="I430" s="335"/>
      <c r="J430" s="318" t="s">
        <v>216</v>
      </c>
      <c r="K430" s="329">
        <v>1910</v>
      </c>
      <c r="L430" s="336"/>
      <c r="M430" s="337" t="s">
        <v>217</v>
      </c>
      <c r="N430" s="329">
        <v>1810</v>
      </c>
      <c r="O430" s="336"/>
      <c r="P430" s="337" t="s">
        <v>217</v>
      </c>
      <c r="Q430" s="331"/>
      <c r="R430" s="332"/>
      <c r="S430" s="338"/>
      <c r="T430" s="1612"/>
      <c r="U430" s="332"/>
      <c r="V430" s="332"/>
      <c r="W430" s="339"/>
      <c r="X430" s="339"/>
      <c r="Y430" s="131"/>
      <c r="Z430" s="366" t="s">
        <v>233</v>
      </c>
      <c r="AA430" s="1577"/>
      <c r="AB430" s="367" t="s">
        <v>233</v>
      </c>
      <c r="AC430" s="146"/>
      <c r="AD430" s="1613"/>
      <c r="AE430" s="178"/>
      <c r="AF430" s="1604"/>
      <c r="AG430" s="1544"/>
      <c r="AH430" s="50"/>
      <c r="AI430" s="1511"/>
      <c r="AJ430" s="315"/>
      <c r="AK430" s="1605"/>
      <c r="AL430" s="1599" t="e">
        <v>#REF!</v>
      </c>
      <c r="AM430" s="1583" t="e">
        <v>#REF!</v>
      </c>
      <c r="AN430" s="1570"/>
      <c r="AO430" s="382" t="s">
        <v>227</v>
      </c>
      <c r="AP430" s="383">
        <v>3800</v>
      </c>
      <c r="AQ430" s="384">
        <v>4200</v>
      </c>
      <c r="AR430" s="1577"/>
      <c r="AS430" s="1586"/>
      <c r="AT430" s="1577"/>
      <c r="AU430" s="1589"/>
      <c r="AV430" s="380"/>
      <c r="AW430" s="381"/>
      <c r="AX430" s="1573"/>
      <c r="AY430" s="379"/>
      <c r="AZ430" s="1573"/>
      <c r="BA430" s="1576"/>
      <c r="BB430" s="1577"/>
      <c r="BC430" s="1580"/>
      <c r="BD430" s="1562"/>
      <c r="BE430" s="1555"/>
      <c r="BF430" s="1557"/>
      <c r="BG430" s="1557"/>
      <c r="BH430" s="1559"/>
      <c r="BI430" s="176"/>
      <c r="BJ430" s="1560"/>
      <c r="BK430" s="13"/>
      <c r="BL430" s="13"/>
      <c r="BM430" s="107"/>
      <c r="BN430" s="104">
        <v>211</v>
      </c>
      <c r="BO430" s="104">
        <v>212</v>
      </c>
      <c r="BP430" s="1551"/>
    </row>
    <row r="431" spans="1:81" ht="13.5" customHeight="1">
      <c r="A431" s="1610"/>
      <c r="B431" s="1600" t="s">
        <v>234</v>
      </c>
      <c r="C431" s="1592" t="s">
        <v>214</v>
      </c>
      <c r="D431" s="173" t="s">
        <v>215</v>
      </c>
      <c r="E431" s="174"/>
      <c r="F431" s="316">
        <v>55990</v>
      </c>
      <c r="G431" s="317">
        <v>63220</v>
      </c>
      <c r="H431" s="316">
        <v>47800</v>
      </c>
      <c r="I431" s="317">
        <v>55030</v>
      </c>
      <c r="J431" s="318" t="s">
        <v>216</v>
      </c>
      <c r="K431" s="319">
        <v>540</v>
      </c>
      <c r="L431" s="320">
        <v>610</v>
      </c>
      <c r="M431" s="321" t="s">
        <v>217</v>
      </c>
      <c r="N431" s="319">
        <v>450</v>
      </c>
      <c r="O431" s="320">
        <v>520</v>
      </c>
      <c r="P431" s="321" t="s">
        <v>217</v>
      </c>
      <c r="Q431" s="318" t="s">
        <v>216</v>
      </c>
      <c r="R431" s="322">
        <v>7230</v>
      </c>
      <c r="S431" s="323">
        <v>70</v>
      </c>
      <c r="T431" s="1612"/>
      <c r="U431" s="361">
        <v>2890</v>
      </c>
      <c r="V431" s="340" t="s">
        <v>218</v>
      </c>
      <c r="W431" s="362">
        <v>20</v>
      </c>
      <c r="X431" s="345"/>
      <c r="Y431" s="131"/>
      <c r="Z431" s="366">
        <v>250000</v>
      </c>
      <c r="AA431" s="1577"/>
      <c r="AB431" s="367">
        <v>2500</v>
      </c>
      <c r="AC431" s="176"/>
      <c r="AD431" s="1613"/>
      <c r="AE431" s="179"/>
      <c r="AF431" s="1604" t="s">
        <v>218</v>
      </c>
      <c r="AG431" s="1537">
        <v>14960</v>
      </c>
      <c r="AH431" s="24"/>
      <c r="AI431" s="1511" t="s">
        <v>216</v>
      </c>
      <c r="AJ431" s="313">
        <v>70</v>
      </c>
      <c r="AK431" s="1605" t="s">
        <v>218</v>
      </c>
      <c r="AL431" s="1597">
        <v>3900</v>
      </c>
      <c r="AM431" s="1581">
        <v>4300</v>
      </c>
      <c r="AN431" s="1570" t="s">
        <v>216</v>
      </c>
      <c r="AO431" s="373" t="s">
        <v>220</v>
      </c>
      <c r="AP431" s="374">
        <v>7200</v>
      </c>
      <c r="AQ431" s="375">
        <v>8100</v>
      </c>
      <c r="AR431" s="1577" t="s">
        <v>216</v>
      </c>
      <c r="AS431" s="1584">
        <v>7230</v>
      </c>
      <c r="AT431" s="1577" t="s">
        <v>216</v>
      </c>
      <c r="AU431" s="1587">
        <v>70</v>
      </c>
      <c r="AV431" s="1570" t="s">
        <v>216</v>
      </c>
      <c r="AW431" s="1571">
        <v>4800</v>
      </c>
      <c r="AX431" s="1573"/>
      <c r="AY431" s="379"/>
      <c r="AZ431" s="1573" t="s">
        <v>221</v>
      </c>
      <c r="BA431" s="1574">
        <v>8070</v>
      </c>
      <c r="BB431" s="1577" t="s">
        <v>216</v>
      </c>
      <c r="BC431" s="1578">
        <v>80</v>
      </c>
      <c r="BD431" s="1562" t="s">
        <v>221</v>
      </c>
      <c r="BE431" s="1563" t="s">
        <v>588</v>
      </c>
      <c r="BF431" s="1565" t="s">
        <v>588</v>
      </c>
      <c r="BG431" s="1565" t="s">
        <v>588</v>
      </c>
      <c r="BH431" s="1567" t="s">
        <v>588</v>
      </c>
      <c r="BI431" s="176"/>
      <c r="BJ431" s="1569"/>
      <c r="BK431" s="13"/>
      <c r="BL431" s="13"/>
      <c r="BM431" s="107"/>
      <c r="BN431" s="104">
        <v>213</v>
      </c>
      <c r="BO431" s="104">
        <v>214</v>
      </c>
      <c r="BP431" s="1551">
        <v>5</v>
      </c>
    </row>
    <row r="432" spans="1:81" ht="13.5" customHeight="1">
      <c r="A432" s="1610"/>
      <c r="B432" s="1591"/>
      <c r="C432" s="1593"/>
      <c r="D432" s="177" t="s">
        <v>222</v>
      </c>
      <c r="E432" s="174"/>
      <c r="F432" s="324">
        <v>63220</v>
      </c>
      <c r="G432" s="325">
        <v>122410</v>
      </c>
      <c r="H432" s="324">
        <v>55030</v>
      </c>
      <c r="I432" s="325">
        <v>114220</v>
      </c>
      <c r="J432" s="318" t="s">
        <v>216</v>
      </c>
      <c r="K432" s="326">
        <v>610</v>
      </c>
      <c r="L432" s="327">
        <v>1100</v>
      </c>
      <c r="M432" s="328" t="s">
        <v>217</v>
      </c>
      <c r="N432" s="326">
        <v>520</v>
      </c>
      <c r="O432" s="327">
        <v>1020</v>
      </c>
      <c r="P432" s="328" t="s">
        <v>217</v>
      </c>
      <c r="Q432" s="318" t="s">
        <v>216</v>
      </c>
      <c r="R432" s="329">
        <v>7230</v>
      </c>
      <c r="S432" s="330">
        <v>70</v>
      </c>
      <c r="T432" s="1612"/>
      <c r="U432" s="360"/>
      <c r="V432" s="357"/>
      <c r="W432" s="360"/>
      <c r="X432" s="346"/>
      <c r="Y432" s="131"/>
      <c r="Z432" s="369"/>
      <c r="AA432" s="1577"/>
      <c r="AB432" s="370"/>
      <c r="AC432" s="183"/>
      <c r="AD432" s="1613"/>
      <c r="AE432" s="182"/>
      <c r="AF432" s="1604"/>
      <c r="AG432" s="1538"/>
      <c r="AH432" s="36">
        <v>13190</v>
      </c>
      <c r="AI432" s="1511"/>
      <c r="AJ432" s="314"/>
      <c r="AK432" s="1605"/>
      <c r="AL432" s="1598" t="e">
        <v>#REF!</v>
      </c>
      <c r="AM432" s="1582" t="e">
        <v>#REF!</v>
      </c>
      <c r="AN432" s="1570"/>
      <c r="AO432" s="351" t="s">
        <v>223</v>
      </c>
      <c r="AP432" s="377">
        <v>4000</v>
      </c>
      <c r="AQ432" s="378">
        <v>4400</v>
      </c>
      <c r="AR432" s="1577"/>
      <c r="AS432" s="1585"/>
      <c r="AT432" s="1577"/>
      <c r="AU432" s="1588"/>
      <c r="AV432" s="1570"/>
      <c r="AW432" s="1572"/>
      <c r="AX432" s="1573"/>
      <c r="AY432" s="379"/>
      <c r="AZ432" s="1573"/>
      <c r="BA432" s="1575"/>
      <c r="BB432" s="1577"/>
      <c r="BC432" s="1579"/>
      <c r="BD432" s="1562"/>
      <c r="BE432" s="1564"/>
      <c r="BF432" s="1566"/>
      <c r="BG432" s="1566"/>
      <c r="BH432" s="1568"/>
      <c r="BI432" s="176"/>
      <c r="BJ432" s="1569"/>
      <c r="BK432" s="13"/>
      <c r="BL432" s="13"/>
      <c r="BM432" s="107"/>
      <c r="BN432" s="104">
        <v>213</v>
      </c>
      <c r="BO432" s="104">
        <v>214</v>
      </c>
      <c r="BP432" s="1551"/>
    </row>
    <row r="433" spans="1:68" ht="13.5" customHeight="1">
      <c r="A433" s="1610"/>
      <c r="B433" s="1591"/>
      <c r="C433" s="1552" t="s">
        <v>224</v>
      </c>
      <c r="D433" s="177" t="s">
        <v>225</v>
      </c>
      <c r="E433" s="174"/>
      <c r="F433" s="324">
        <v>122410</v>
      </c>
      <c r="G433" s="325">
        <v>194740</v>
      </c>
      <c r="H433" s="324">
        <v>114220</v>
      </c>
      <c r="I433" s="325">
        <v>186550</v>
      </c>
      <c r="J433" s="318" t="s">
        <v>216</v>
      </c>
      <c r="K433" s="326">
        <v>1100</v>
      </c>
      <c r="L433" s="327">
        <v>1830</v>
      </c>
      <c r="M433" s="328" t="s">
        <v>217</v>
      </c>
      <c r="N433" s="326">
        <v>1020</v>
      </c>
      <c r="O433" s="327">
        <v>1750</v>
      </c>
      <c r="P433" s="328" t="s">
        <v>217</v>
      </c>
      <c r="Q433" s="331"/>
      <c r="R433" s="332"/>
      <c r="S433" s="333"/>
      <c r="T433" s="1612"/>
      <c r="U433" s="332"/>
      <c r="V433" s="332"/>
      <c r="W433" s="339"/>
      <c r="X433" s="339"/>
      <c r="Y433" s="131"/>
      <c r="Z433" s="366" t="s">
        <v>235</v>
      </c>
      <c r="AA433" s="1577"/>
      <c r="AB433" s="367" t="s">
        <v>235</v>
      </c>
      <c r="AC433" s="146"/>
      <c r="AD433" s="1613"/>
      <c r="AE433" s="178"/>
      <c r="AF433" s="1604" t="s">
        <v>218</v>
      </c>
      <c r="AG433" s="1543">
        <v>13190</v>
      </c>
      <c r="AH433" s="43"/>
      <c r="AI433" s="1511"/>
      <c r="AJ433" s="314">
        <v>0</v>
      </c>
      <c r="AK433" s="1605"/>
      <c r="AL433" s="1598" t="e">
        <v>#REF!</v>
      </c>
      <c r="AM433" s="1582" t="e">
        <v>#REF!</v>
      </c>
      <c r="AN433" s="1570"/>
      <c r="AO433" s="351" t="s">
        <v>226</v>
      </c>
      <c r="AP433" s="377">
        <v>3500</v>
      </c>
      <c r="AQ433" s="378">
        <v>3800</v>
      </c>
      <c r="AR433" s="1577"/>
      <c r="AS433" s="1585"/>
      <c r="AT433" s="1577"/>
      <c r="AU433" s="1588"/>
      <c r="AV433" s="380"/>
      <c r="AW433" s="381"/>
      <c r="AX433" s="1573"/>
      <c r="AY433" s="379"/>
      <c r="AZ433" s="1573"/>
      <c r="BA433" s="1575"/>
      <c r="BB433" s="1577"/>
      <c r="BC433" s="1579"/>
      <c r="BD433" s="1562"/>
      <c r="BE433" s="1554">
        <v>0.02</v>
      </c>
      <c r="BF433" s="1556">
        <v>0.03</v>
      </c>
      <c r="BG433" s="1556">
        <v>0.05</v>
      </c>
      <c r="BH433" s="1558">
        <v>0.06</v>
      </c>
      <c r="BI433" s="176"/>
      <c r="BJ433" s="1560"/>
      <c r="BK433" s="13"/>
      <c r="BL433" s="13"/>
      <c r="BM433" s="107"/>
      <c r="BN433" s="104">
        <v>213</v>
      </c>
      <c r="BO433" s="104">
        <v>214</v>
      </c>
      <c r="BP433" s="1551"/>
    </row>
    <row r="434" spans="1:68" ht="13.5" customHeight="1">
      <c r="A434" s="1610"/>
      <c r="B434" s="1591"/>
      <c r="C434" s="1553"/>
      <c r="D434" s="181" t="s">
        <v>53</v>
      </c>
      <c r="E434" s="174"/>
      <c r="F434" s="334">
        <v>194740</v>
      </c>
      <c r="G434" s="335"/>
      <c r="H434" s="334">
        <v>186550</v>
      </c>
      <c r="I434" s="335"/>
      <c r="J434" s="318" t="s">
        <v>216</v>
      </c>
      <c r="K434" s="329">
        <v>1830</v>
      </c>
      <c r="L434" s="336"/>
      <c r="M434" s="337" t="s">
        <v>217</v>
      </c>
      <c r="N434" s="329">
        <v>1750</v>
      </c>
      <c r="O434" s="336"/>
      <c r="P434" s="337" t="s">
        <v>217</v>
      </c>
      <c r="Q434" s="331"/>
      <c r="R434" s="332"/>
      <c r="S434" s="338"/>
      <c r="T434" s="1612"/>
      <c r="U434" s="332"/>
      <c r="V434" s="332"/>
      <c r="W434" s="339"/>
      <c r="X434" s="339"/>
      <c r="Y434" s="131"/>
      <c r="Z434" s="366">
        <v>267700</v>
      </c>
      <c r="AA434" s="1577"/>
      <c r="AB434" s="367">
        <v>2670</v>
      </c>
      <c r="AC434" s="176"/>
      <c r="AD434" s="1613"/>
      <c r="AE434" s="179"/>
      <c r="AF434" s="1604"/>
      <c r="AG434" s="1544"/>
      <c r="AH434" s="50"/>
      <c r="AI434" s="1511"/>
      <c r="AJ434" s="315"/>
      <c r="AK434" s="1605"/>
      <c r="AL434" s="1599" t="e">
        <v>#REF!</v>
      </c>
      <c r="AM434" s="1583" t="e">
        <v>#REF!</v>
      </c>
      <c r="AN434" s="1570"/>
      <c r="AO434" s="382" t="s">
        <v>227</v>
      </c>
      <c r="AP434" s="383">
        <v>3100</v>
      </c>
      <c r="AQ434" s="384">
        <v>3400</v>
      </c>
      <c r="AR434" s="1577"/>
      <c r="AS434" s="1586"/>
      <c r="AT434" s="1577"/>
      <c r="AU434" s="1589"/>
      <c r="AV434" s="380"/>
      <c r="AW434" s="381"/>
      <c r="AX434" s="1573"/>
      <c r="AY434" s="379"/>
      <c r="AZ434" s="1573"/>
      <c r="BA434" s="1576"/>
      <c r="BB434" s="1577"/>
      <c r="BC434" s="1580"/>
      <c r="BD434" s="1562"/>
      <c r="BE434" s="1555"/>
      <c r="BF434" s="1557"/>
      <c r="BG434" s="1557"/>
      <c r="BH434" s="1559"/>
      <c r="BI434" s="176"/>
      <c r="BJ434" s="1560"/>
      <c r="BK434" s="13"/>
      <c r="BL434" s="13"/>
      <c r="BM434" s="107"/>
      <c r="BN434" s="104">
        <v>213</v>
      </c>
      <c r="BO434" s="104">
        <v>214</v>
      </c>
      <c r="BP434" s="1551"/>
    </row>
    <row r="435" spans="1:68" ht="13.5" customHeight="1">
      <c r="A435" s="1610"/>
      <c r="B435" s="1600" t="s">
        <v>236</v>
      </c>
      <c r="C435" s="1592" t="s">
        <v>214</v>
      </c>
      <c r="D435" s="173" t="s">
        <v>215</v>
      </c>
      <c r="E435" s="174"/>
      <c r="F435" s="316">
        <v>50440</v>
      </c>
      <c r="G435" s="317">
        <v>57670</v>
      </c>
      <c r="H435" s="316">
        <v>43410</v>
      </c>
      <c r="I435" s="317">
        <v>50640</v>
      </c>
      <c r="J435" s="318" t="s">
        <v>216</v>
      </c>
      <c r="K435" s="319">
        <v>480</v>
      </c>
      <c r="L435" s="320">
        <v>550</v>
      </c>
      <c r="M435" s="321" t="s">
        <v>217</v>
      </c>
      <c r="N435" s="319">
        <v>410</v>
      </c>
      <c r="O435" s="320">
        <v>480</v>
      </c>
      <c r="P435" s="321" t="s">
        <v>217</v>
      </c>
      <c r="Q435" s="318" t="s">
        <v>216</v>
      </c>
      <c r="R435" s="322">
        <v>7230</v>
      </c>
      <c r="S435" s="323">
        <v>70</v>
      </c>
      <c r="T435" s="1612"/>
      <c r="U435" s="361">
        <v>2890</v>
      </c>
      <c r="V435" s="340" t="s">
        <v>218</v>
      </c>
      <c r="W435" s="362">
        <v>20</v>
      </c>
      <c r="X435" s="345"/>
      <c r="Y435" s="131"/>
      <c r="Z435" s="369"/>
      <c r="AA435" s="1577"/>
      <c r="AB435" s="370"/>
      <c r="AC435" s="183"/>
      <c r="AD435" s="1613"/>
      <c r="AE435" s="182"/>
      <c r="AF435" s="1604" t="s">
        <v>218</v>
      </c>
      <c r="AG435" s="1537">
        <v>13830</v>
      </c>
      <c r="AH435" s="24"/>
      <c r="AI435" s="1511" t="s">
        <v>216</v>
      </c>
      <c r="AJ435" s="313">
        <v>60</v>
      </c>
      <c r="AK435" s="1605" t="s">
        <v>218</v>
      </c>
      <c r="AL435" s="1597">
        <v>3300</v>
      </c>
      <c r="AM435" s="1581">
        <v>3700</v>
      </c>
      <c r="AN435" s="1570" t="s">
        <v>216</v>
      </c>
      <c r="AO435" s="373" t="s">
        <v>220</v>
      </c>
      <c r="AP435" s="374">
        <v>6300</v>
      </c>
      <c r="AQ435" s="375">
        <v>7100</v>
      </c>
      <c r="AR435" s="1577" t="s">
        <v>216</v>
      </c>
      <c r="AS435" s="1584">
        <v>6190</v>
      </c>
      <c r="AT435" s="1577" t="s">
        <v>216</v>
      </c>
      <c r="AU435" s="1587">
        <v>60</v>
      </c>
      <c r="AV435" s="1570" t="s">
        <v>216</v>
      </c>
      <c r="AW435" s="1571">
        <v>4800</v>
      </c>
      <c r="AX435" s="1573"/>
      <c r="AY435" s="379"/>
      <c r="AZ435" s="1573" t="s">
        <v>221</v>
      </c>
      <c r="BA435" s="1574">
        <v>6920</v>
      </c>
      <c r="BB435" s="1577" t="s">
        <v>216</v>
      </c>
      <c r="BC435" s="1578">
        <v>60</v>
      </c>
      <c r="BD435" s="1562" t="s">
        <v>221</v>
      </c>
      <c r="BE435" s="1563" t="s">
        <v>588</v>
      </c>
      <c r="BF435" s="1565" t="s">
        <v>588</v>
      </c>
      <c r="BG435" s="1565" t="s">
        <v>588</v>
      </c>
      <c r="BH435" s="1567" t="s">
        <v>588</v>
      </c>
      <c r="BI435" s="176"/>
      <c r="BJ435" s="1569"/>
      <c r="BK435" s="13"/>
      <c r="BL435" s="13"/>
      <c r="BM435" s="107"/>
      <c r="BN435" s="104">
        <v>215</v>
      </c>
      <c r="BO435" s="104">
        <v>216</v>
      </c>
      <c r="BP435" s="1551">
        <v>6</v>
      </c>
    </row>
    <row r="436" spans="1:68" ht="13.5" customHeight="1">
      <c r="A436" s="1610"/>
      <c r="B436" s="1591"/>
      <c r="C436" s="1593"/>
      <c r="D436" s="177" t="s">
        <v>222</v>
      </c>
      <c r="E436" s="174"/>
      <c r="F436" s="324">
        <v>57670</v>
      </c>
      <c r="G436" s="325">
        <v>116860</v>
      </c>
      <c r="H436" s="324">
        <v>50640</v>
      </c>
      <c r="I436" s="325">
        <v>109830</v>
      </c>
      <c r="J436" s="318" t="s">
        <v>216</v>
      </c>
      <c r="K436" s="326">
        <v>550</v>
      </c>
      <c r="L436" s="327">
        <v>1040</v>
      </c>
      <c r="M436" s="328" t="s">
        <v>217</v>
      </c>
      <c r="N436" s="326">
        <v>480</v>
      </c>
      <c r="O436" s="327">
        <v>970</v>
      </c>
      <c r="P436" s="328" t="s">
        <v>217</v>
      </c>
      <c r="Q436" s="318" t="s">
        <v>216</v>
      </c>
      <c r="R436" s="329">
        <v>7230</v>
      </c>
      <c r="S436" s="330">
        <v>70</v>
      </c>
      <c r="T436" s="1612"/>
      <c r="U436" s="360"/>
      <c r="V436" s="357"/>
      <c r="W436" s="360"/>
      <c r="X436" s="346"/>
      <c r="Y436" s="131"/>
      <c r="Z436" s="366" t="s">
        <v>237</v>
      </c>
      <c r="AA436" s="1577"/>
      <c r="AB436" s="367" t="s">
        <v>237</v>
      </c>
      <c r="AC436" s="146"/>
      <c r="AD436" s="1613"/>
      <c r="AE436" s="178"/>
      <c r="AF436" s="1604"/>
      <c r="AG436" s="1538"/>
      <c r="AH436" s="36">
        <v>12060</v>
      </c>
      <c r="AI436" s="1511"/>
      <c r="AJ436" s="314"/>
      <c r="AK436" s="1605"/>
      <c r="AL436" s="1598" t="e">
        <v>#REF!</v>
      </c>
      <c r="AM436" s="1582" t="e">
        <v>#REF!</v>
      </c>
      <c r="AN436" s="1570"/>
      <c r="AO436" s="351" t="s">
        <v>223</v>
      </c>
      <c r="AP436" s="377">
        <v>3500</v>
      </c>
      <c r="AQ436" s="378">
        <v>3900</v>
      </c>
      <c r="AR436" s="1577"/>
      <c r="AS436" s="1585"/>
      <c r="AT436" s="1577"/>
      <c r="AU436" s="1588"/>
      <c r="AV436" s="1570"/>
      <c r="AW436" s="1572"/>
      <c r="AX436" s="1573"/>
      <c r="AY436" s="379"/>
      <c r="AZ436" s="1573"/>
      <c r="BA436" s="1575"/>
      <c r="BB436" s="1577"/>
      <c r="BC436" s="1579"/>
      <c r="BD436" s="1562"/>
      <c r="BE436" s="1564"/>
      <c r="BF436" s="1566"/>
      <c r="BG436" s="1566"/>
      <c r="BH436" s="1568"/>
      <c r="BI436" s="176"/>
      <c r="BJ436" s="1569"/>
      <c r="BK436" s="13"/>
      <c r="BL436" s="13"/>
      <c r="BM436" s="107"/>
      <c r="BN436" s="104">
        <v>215</v>
      </c>
      <c r="BO436" s="104">
        <v>216</v>
      </c>
      <c r="BP436" s="1551"/>
    </row>
    <row r="437" spans="1:68" ht="13.5" customHeight="1">
      <c r="A437" s="1610"/>
      <c r="B437" s="1591"/>
      <c r="C437" s="1552" t="s">
        <v>224</v>
      </c>
      <c r="D437" s="177" t="s">
        <v>225</v>
      </c>
      <c r="E437" s="174"/>
      <c r="F437" s="324">
        <v>116860</v>
      </c>
      <c r="G437" s="325">
        <v>189190</v>
      </c>
      <c r="H437" s="324">
        <v>109830</v>
      </c>
      <c r="I437" s="325">
        <v>182160</v>
      </c>
      <c r="J437" s="318" t="s">
        <v>216</v>
      </c>
      <c r="K437" s="326">
        <v>1040</v>
      </c>
      <c r="L437" s="327">
        <v>1770</v>
      </c>
      <c r="M437" s="328" t="s">
        <v>217</v>
      </c>
      <c r="N437" s="326">
        <v>970</v>
      </c>
      <c r="O437" s="327">
        <v>1700</v>
      </c>
      <c r="P437" s="328" t="s">
        <v>217</v>
      </c>
      <c r="Q437" s="331"/>
      <c r="R437" s="332"/>
      <c r="S437" s="333"/>
      <c r="T437" s="1612"/>
      <c r="U437" s="332"/>
      <c r="V437" s="332"/>
      <c r="W437" s="339"/>
      <c r="X437" s="339"/>
      <c r="Y437" s="131"/>
      <c r="Z437" s="366">
        <v>303300</v>
      </c>
      <c r="AA437" s="1577"/>
      <c r="AB437" s="367">
        <v>3030</v>
      </c>
      <c r="AC437" s="176"/>
      <c r="AD437" s="1613"/>
      <c r="AE437" s="179"/>
      <c r="AF437" s="1604" t="s">
        <v>218</v>
      </c>
      <c r="AG437" s="1543">
        <v>12060</v>
      </c>
      <c r="AH437" s="43"/>
      <c r="AI437" s="1511"/>
      <c r="AJ437" s="314">
        <v>0</v>
      </c>
      <c r="AK437" s="1605"/>
      <c r="AL437" s="1598" t="e">
        <v>#REF!</v>
      </c>
      <c r="AM437" s="1582" t="e">
        <v>#REF!</v>
      </c>
      <c r="AN437" s="1570"/>
      <c r="AO437" s="351" t="s">
        <v>226</v>
      </c>
      <c r="AP437" s="377">
        <v>3000</v>
      </c>
      <c r="AQ437" s="378">
        <v>3400</v>
      </c>
      <c r="AR437" s="1577"/>
      <c r="AS437" s="1585"/>
      <c r="AT437" s="1577"/>
      <c r="AU437" s="1588"/>
      <c r="AV437" s="380"/>
      <c r="AW437" s="381"/>
      <c r="AX437" s="1573"/>
      <c r="AY437" s="379"/>
      <c r="AZ437" s="1573"/>
      <c r="BA437" s="1575"/>
      <c r="BB437" s="1577"/>
      <c r="BC437" s="1579"/>
      <c r="BD437" s="1562"/>
      <c r="BE437" s="1554">
        <v>0.02</v>
      </c>
      <c r="BF437" s="1556">
        <v>0.03</v>
      </c>
      <c r="BG437" s="1556">
        <v>0.05</v>
      </c>
      <c r="BH437" s="1558">
        <v>0.06</v>
      </c>
      <c r="BI437" s="176"/>
      <c r="BJ437" s="1560"/>
      <c r="BK437" s="13"/>
      <c r="BL437" s="13"/>
      <c r="BM437" s="107"/>
      <c r="BN437" s="104">
        <v>215</v>
      </c>
      <c r="BO437" s="104">
        <v>216</v>
      </c>
      <c r="BP437" s="1551"/>
    </row>
    <row r="438" spans="1:68" ht="13.5" customHeight="1">
      <c r="A438" s="1610"/>
      <c r="B438" s="1591"/>
      <c r="C438" s="1553"/>
      <c r="D438" s="181" t="s">
        <v>53</v>
      </c>
      <c r="E438" s="174"/>
      <c r="F438" s="334">
        <v>189190</v>
      </c>
      <c r="G438" s="335"/>
      <c r="H438" s="334">
        <v>182160</v>
      </c>
      <c r="I438" s="335"/>
      <c r="J438" s="318" t="s">
        <v>216</v>
      </c>
      <c r="K438" s="329">
        <v>1770</v>
      </c>
      <c r="L438" s="336"/>
      <c r="M438" s="337" t="s">
        <v>217</v>
      </c>
      <c r="N438" s="329">
        <v>1700</v>
      </c>
      <c r="O438" s="336"/>
      <c r="P438" s="337" t="s">
        <v>217</v>
      </c>
      <c r="Q438" s="331"/>
      <c r="R438" s="332"/>
      <c r="S438" s="338"/>
      <c r="T438" s="1612"/>
      <c r="U438" s="332"/>
      <c r="V438" s="332"/>
      <c r="W438" s="339"/>
      <c r="X438" s="339"/>
      <c r="Y438" s="131"/>
      <c r="Z438" s="369"/>
      <c r="AA438" s="1577"/>
      <c r="AB438" s="370"/>
      <c r="AC438" s="183"/>
      <c r="AD438" s="1613"/>
      <c r="AE438" s="182"/>
      <c r="AF438" s="1604"/>
      <c r="AG438" s="1544"/>
      <c r="AH438" s="50"/>
      <c r="AI438" s="1511"/>
      <c r="AJ438" s="315"/>
      <c r="AK438" s="1605"/>
      <c r="AL438" s="1599" t="e">
        <v>#REF!</v>
      </c>
      <c r="AM438" s="1583" t="e">
        <v>#REF!</v>
      </c>
      <c r="AN438" s="1570"/>
      <c r="AO438" s="382" t="s">
        <v>227</v>
      </c>
      <c r="AP438" s="383">
        <v>2700</v>
      </c>
      <c r="AQ438" s="384">
        <v>3000</v>
      </c>
      <c r="AR438" s="1577"/>
      <c r="AS438" s="1586"/>
      <c r="AT438" s="1577"/>
      <c r="AU438" s="1589"/>
      <c r="AV438" s="380"/>
      <c r="AW438" s="381"/>
      <c r="AX438" s="1573"/>
      <c r="AY438" s="379"/>
      <c r="AZ438" s="1573"/>
      <c r="BA438" s="1576"/>
      <c r="BB438" s="1577"/>
      <c r="BC438" s="1580"/>
      <c r="BD438" s="1562"/>
      <c r="BE438" s="1555"/>
      <c r="BF438" s="1557"/>
      <c r="BG438" s="1557"/>
      <c r="BH438" s="1559"/>
      <c r="BI438" s="176"/>
      <c r="BJ438" s="1560"/>
      <c r="BK438" s="13"/>
      <c r="BL438" s="13"/>
      <c r="BM438" s="107"/>
      <c r="BN438" s="104">
        <v>215</v>
      </c>
      <c r="BO438" s="104">
        <v>216</v>
      </c>
      <c r="BP438" s="1551"/>
    </row>
    <row r="439" spans="1:68" ht="13.5" customHeight="1">
      <c r="A439" s="1610"/>
      <c r="B439" s="1600" t="s">
        <v>238</v>
      </c>
      <c r="C439" s="1592" t="s">
        <v>214</v>
      </c>
      <c r="D439" s="173" t="s">
        <v>215</v>
      </c>
      <c r="E439" s="174"/>
      <c r="F439" s="316">
        <v>46320</v>
      </c>
      <c r="G439" s="317">
        <v>53550</v>
      </c>
      <c r="H439" s="316">
        <v>40180</v>
      </c>
      <c r="I439" s="317">
        <v>47410</v>
      </c>
      <c r="J439" s="318" t="s">
        <v>216</v>
      </c>
      <c r="K439" s="319">
        <v>440</v>
      </c>
      <c r="L439" s="320">
        <v>510</v>
      </c>
      <c r="M439" s="321" t="s">
        <v>217</v>
      </c>
      <c r="N439" s="319">
        <v>380</v>
      </c>
      <c r="O439" s="320">
        <v>450</v>
      </c>
      <c r="P439" s="321" t="s">
        <v>217</v>
      </c>
      <c r="Q439" s="318" t="s">
        <v>216</v>
      </c>
      <c r="R439" s="322">
        <v>7230</v>
      </c>
      <c r="S439" s="323">
        <v>70</v>
      </c>
      <c r="T439" s="1612"/>
      <c r="U439" s="361">
        <v>2890</v>
      </c>
      <c r="V439" s="340" t="s">
        <v>218</v>
      </c>
      <c r="W439" s="362">
        <v>20</v>
      </c>
      <c r="X439" s="345"/>
      <c r="Y439" s="131"/>
      <c r="Z439" s="366" t="s">
        <v>239</v>
      </c>
      <c r="AA439" s="1577"/>
      <c r="AB439" s="367" t="s">
        <v>239</v>
      </c>
      <c r="AC439" s="146"/>
      <c r="AD439" s="1613"/>
      <c r="AE439" s="178"/>
      <c r="AF439" s="1604" t="s">
        <v>218</v>
      </c>
      <c r="AG439" s="1537">
        <v>12990</v>
      </c>
      <c r="AH439" s="24"/>
      <c r="AI439" s="1511" t="s">
        <v>216</v>
      </c>
      <c r="AJ439" s="313">
        <v>50</v>
      </c>
      <c r="AK439" s="1605" t="s">
        <v>218</v>
      </c>
      <c r="AL439" s="1597">
        <v>3800</v>
      </c>
      <c r="AM439" s="1581">
        <v>4200</v>
      </c>
      <c r="AN439" s="1570" t="s">
        <v>216</v>
      </c>
      <c r="AO439" s="373" t="s">
        <v>220</v>
      </c>
      <c r="AP439" s="374">
        <v>7100</v>
      </c>
      <c r="AQ439" s="375">
        <v>7900</v>
      </c>
      <c r="AR439" s="1577" t="s">
        <v>216</v>
      </c>
      <c r="AS439" s="1584">
        <v>5420</v>
      </c>
      <c r="AT439" s="1577" t="s">
        <v>216</v>
      </c>
      <c r="AU439" s="1587">
        <v>50</v>
      </c>
      <c r="AV439" s="1570" t="s">
        <v>216</v>
      </c>
      <c r="AW439" s="1571">
        <v>4800</v>
      </c>
      <c r="AX439" s="1573"/>
      <c r="AY439" s="379"/>
      <c r="AZ439" s="1573" t="s">
        <v>221</v>
      </c>
      <c r="BA439" s="1574">
        <v>6050</v>
      </c>
      <c r="BB439" s="1577" t="s">
        <v>216</v>
      </c>
      <c r="BC439" s="1578">
        <v>60</v>
      </c>
      <c r="BD439" s="1562" t="s">
        <v>221</v>
      </c>
      <c r="BE439" s="1563" t="s">
        <v>588</v>
      </c>
      <c r="BF439" s="1565" t="s">
        <v>588</v>
      </c>
      <c r="BG439" s="1565" t="s">
        <v>588</v>
      </c>
      <c r="BH439" s="1567" t="s">
        <v>588</v>
      </c>
      <c r="BI439" s="176"/>
      <c r="BJ439" s="1569"/>
      <c r="BK439" s="13"/>
      <c r="BL439" s="13"/>
      <c r="BM439" s="107"/>
      <c r="BN439" s="104">
        <v>217</v>
      </c>
      <c r="BO439" s="104">
        <v>218</v>
      </c>
      <c r="BP439" s="1551">
        <v>7</v>
      </c>
    </row>
    <row r="440" spans="1:68" ht="13.5" customHeight="1">
      <c r="A440" s="1610"/>
      <c r="B440" s="1591"/>
      <c r="C440" s="1593"/>
      <c r="D440" s="177" t="s">
        <v>222</v>
      </c>
      <c r="E440" s="174"/>
      <c r="F440" s="324">
        <v>53550</v>
      </c>
      <c r="G440" s="325">
        <v>112740</v>
      </c>
      <c r="H440" s="324">
        <v>47410</v>
      </c>
      <c r="I440" s="325">
        <v>106600</v>
      </c>
      <c r="J440" s="318" t="s">
        <v>216</v>
      </c>
      <c r="K440" s="326">
        <v>510</v>
      </c>
      <c r="L440" s="327">
        <v>1000</v>
      </c>
      <c r="M440" s="328" t="s">
        <v>217</v>
      </c>
      <c r="N440" s="326">
        <v>450</v>
      </c>
      <c r="O440" s="327">
        <v>940</v>
      </c>
      <c r="P440" s="328" t="s">
        <v>217</v>
      </c>
      <c r="Q440" s="318" t="s">
        <v>216</v>
      </c>
      <c r="R440" s="329">
        <v>7230</v>
      </c>
      <c r="S440" s="330">
        <v>70</v>
      </c>
      <c r="T440" s="1612"/>
      <c r="U440" s="360"/>
      <c r="V440" s="357"/>
      <c r="W440" s="360"/>
      <c r="X440" s="346"/>
      <c r="Y440" s="131"/>
      <c r="Z440" s="366">
        <v>338900</v>
      </c>
      <c r="AA440" s="1577"/>
      <c r="AB440" s="367">
        <v>3380</v>
      </c>
      <c r="AC440" s="176"/>
      <c r="AD440" s="1613"/>
      <c r="AE440" s="179"/>
      <c r="AF440" s="1604"/>
      <c r="AG440" s="1538"/>
      <c r="AH440" s="36">
        <v>11220</v>
      </c>
      <c r="AI440" s="1511"/>
      <c r="AJ440" s="314"/>
      <c r="AK440" s="1605"/>
      <c r="AL440" s="1598" t="e">
        <v>#REF!</v>
      </c>
      <c r="AM440" s="1582" t="e">
        <v>#REF!</v>
      </c>
      <c r="AN440" s="1570"/>
      <c r="AO440" s="351" t="s">
        <v>223</v>
      </c>
      <c r="AP440" s="377">
        <v>3900</v>
      </c>
      <c r="AQ440" s="378">
        <v>4300</v>
      </c>
      <c r="AR440" s="1577"/>
      <c r="AS440" s="1585"/>
      <c r="AT440" s="1577"/>
      <c r="AU440" s="1588"/>
      <c r="AV440" s="1570"/>
      <c r="AW440" s="1572"/>
      <c r="AX440" s="1573"/>
      <c r="AY440" s="379"/>
      <c r="AZ440" s="1573"/>
      <c r="BA440" s="1575"/>
      <c r="BB440" s="1577"/>
      <c r="BC440" s="1579"/>
      <c r="BD440" s="1562"/>
      <c r="BE440" s="1564"/>
      <c r="BF440" s="1566"/>
      <c r="BG440" s="1566"/>
      <c r="BH440" s="1568"/>
      <c r="BI440" s="176"/>
      <c r="BJ440" s="1569"/>
      <c r="BK440" s="13"/>
      <c r="BL440" s="13"/>
      <c r="BM440" s="107"/>
      <c r="BN440" s="104">
        <v>217</v>
      </c>
      <c r="BO440" s="104">
        <v>218</v>
      </c>
      <c r="BP440" s="1551"/>
    </row>
    <row r="441" spans="1:68" ht="13.5" customHeight="1">
      <c r="A441" s="1610"/>
      <c r="B441" s="1591"/>
      <c r="C441" s="1552" t="s">
        <v>224</v>
      </c>
      <c r="D441" s="177" t="s">
        <v>225</v>
      </c>
      <c r="E441" s="174"/>
      <c r="F441" s="324">
        <v>112740</v>
      </c>
      <c r="G441" s="325">
        <v>185070</v>
      </c>
      <c r="H441" s="324">
        <v>106600</v>
      </c>
      <c r="I441" s="325">
        <v>178930</v>
      </c>
      <c r="J441" s="318" t="s">
        <v>216</v>
      </c>
      <c r="K441" s="326">
        <v>1000</v>
      </c>
      <c r="L441" s="327">
        <v>1730</v>
      </c>
      <c r="M441" s="328" t="s">
        <v>217</v>
      </c>
      <c r="N441" s="326">
        <v>940</v>
      </c>
      <c r="O441" s="327">
        <v>1670</v>
      </c>
      <c r="P441" s="328" t="s">
        <v>217</v>
      </c>
      <c r="Q441" s="331"/>
      <c r="R441" s="332"/>
      <c r="S441" s="333"/>
      <c r="T441" s="1612"/>
      <c r="U441" s="332"/>
      <c r="V441" s="332"/>
      <c r="W441" s="339"/>
      <c r="X441" s="339"/>
      <c r="Y441" s="131"/>
      <c r="Z441" s="369"/>
      <c r="AA441" s="1577"/>
      <c r="AB441" s="370"/>
      <c r="AC441" s="183"/>
      <c r="AD441" s="1613"/>
      <c r="AE441" s="182"/>
      <c r="AF441" s="1604" t="s">
        <v>218</v>
      </c>
      <c r="AG441" s="1543">
        <v>11220</v>
      </c>
      <c r="AH441" s="43"/>
      <c r="AI441" s="1511"/>
      <c r="AJ441" s="314">
        <v>0</v>
      </c>
      <c r="AK441" s="1605"/>
      <c r="AL441" s="1598" t="e">
        <v>#REF!</v>
      </c>
      <c r="AM441" s="1582" t="e">
        <v>#REF!</v>
      </c>
      <c r="AN441" s="1570"/>
      <c r="AO441" s="351" t="s">
        <v>226</v>
      </c>
      <c r="AP441" s="377">
        <v>3400</v>
      </c>
      <c r="AQ441" s="378">
        <v>3800</v>
      </c>
      <c r="AR441" s="1577"/>
      <c r="AS441" s="1585"/>
      <c r="AT441" s="1577"/>
      <c r="AU441" s="1588"/>
      <c r="AV441" s="380"/>
      <c r="AW441" s="381"/>
      <c r="AX441" s="1573"/>
      <c r="AY441" s="385"/>
      <c r="AZ441" s="1573"/>
      <c r="BA441" s="1575"/>
      <c r="BB441" s="1577"/>
      <c r="BC441" s="1579"/>
      <c r="BD441" s="1562"/>
      <c r="BE441" s="1554">
        <v>0.02</v>
      </c>
      <c r="BF441" s="1556">
        <v>0.03</v>
      </c>
      <c r="BG441" s="1556">
        <v>0.05</v>
      </c>
      <c r="BH441" s="1558">
        <v>0.06</v>
      </c>
      <c r="BI441" s="176"/>
      <c r="BJ441" s="1560"/>
      <c r="BK441" s="13"/>
      <c r="BL441" s="13"/>
      <c r="BM441" s="107"/>
      <c r="BN441" s="104">
        <v>217</v>
      </c>
      <c r="BO441" s="104">
        <v>218</v>
      </c>
      <c r="BP441" s="1551"/>
    </row>
    <row r="442" spans="1:68" ht="13.5" customHeight="1">
      <c r="A442" s="1610"/>
      <c r="B442" s="1591"/>
      <c r="C442" s="1553"/>
      <c r="D442" s="181" t="s">
        <v>53</v>
      </c>
      <c r="E442" s="174"/>
      <c r="F442" s="334">
        <v>185070</v>
      </c>
      <c r="G442" s="335"/>
      <c r="H442" s="334">
        <v>178930</v>
      </c>
      <c r="I442" s="335"/>
      <c r="J442" s="318" t="s">
        <v>216</v>
      </c>
      <c r="K442" s="329">
        <v>1730</v>
      </c>
      <c r="L442" s="336"/>
      <c r="M442" s="337" t="s">
        <v>217</v>
      </c>
      <c r="N442" s="329">
        <v>1670</v>
      </c>
      <c r="O442" s="336"/>
      <c r="P442" s="337" t="s">
        <v>217</v>
      </c>
      <c r="Q442" s="331"/>
      <c r="R442" s="332"/>
      <c r="S442" s="338"/>
      <c r="T442" s="1612"/>
      <c r="U442" s="332"/>
      <c r="V442" s="332"/>
      <c r="W442" s="339"/>
      <c r="X442" s="339"/>
      <c r="Y442" s="131"/>
      <c r="Z442" s="366" t="s">
        <v>240</v>
      </c>
      <c r="AA442" s="1577"/>
      <c r="AB442" s="367" t="s">
        <v>240</v>
      </c>
      <c r="AC442" s="146"/>
      <c r="AD442" s="1613"/>
      <c r="AE442" s="178"/>
      <c r="AF442" s="1604"/>
      <c r="AG442" s="1544"/>
      <c r="AH442" s="50"/>
      <c r="AI442" s="1511"/>
      <c r="AJ442" s="315"/>
      <c r="AK442" s="1605"/>
      <c r="AL442" s="1599" t="e">
        <v>#REF!</v>
      </c>
      <c r="AM442" s="1583" t="e">
        <v>#REF!</v>
      </c>
      <c r="AN442" s="1570"/>
      <c r="AO442" s="382" t="s">
        <v>227</v>
      </c>
      <c r="AP442" s="383">
        <v>3000</v>
      </c>
      <c r="AQ442" s="384">
        <v>3400</v>
      </c>
      <c r="AR442" s="1577"/>
      <c r="AS442" s="1586"/>
      <c r="AT442" s="1577"/>
      <c r="AU442" s="1589"/>
      <c r="AV442" s="380"/>
      <c r="AW442" s="381"/>
      <c r="AX442" s="1573"/>
      <c r="AY442" s="385"/>
      <c r="AZ442" s="1573"/>
      <c r="BA442" s="1576"/>
      <c r="BB442" s="1577"/>
      <c r="BC442" s="1580"/>
      <c r="BD442" s="1562"/>
      <c r="BE442" s="1555"/>
      <c r="BF442" s="1557"/>
      <c r="BG442" s="1557"/>
      <c r="BH442" s="1559"/>
      <c r="BI442" s="176"/>
      <c r="BJ442" s="1560"/>
      <c r="BK442" s="13"/>
      <c r="BL442" s="13"/>
      <c r="BM442" s="107"/>
      <c r="BN442" s="104">
        <v>217</v>
      </c>
      <c r="BO442" s="104">
        <v>218</v>
      </c>
      <c r="BP442" s="1551"/>
    </row>
    <row r="443" spans="1:68" ht="13.5" customHeight="1">
      <c r="A443" s="1610"/>
      <c r="B443" s="1600" t="s">
        <v>241</v>
      </c>
      <c r="C443" s="1592" t="s">
        <v>214</v>
      </c>
      <c r="D443" s="173" t="s">
        <v>215</v>
      </c>
      <c r="E443" s="174"/>
      <c r="F443" s="316">
        <v>43080</v>
      </c>
      <c r="G443" s="317">
        <v>50310</v>
      </c>
      <c r="H443" s="316">
        <v>37610</v>
      </c>
      <c r="I443" s="317">
        <v>44840</v>
      </c>
      <c r="J443" s="318" t="s">
        <v>216</v>
      </c>
      <c r="K443" s="319">
        <v>410</v>
      </c>
      <c r="L443" s="320">
        <v>480</v>
      </c>
      <c r="M443" s="321" t="s">
        <v>217</v>
      </c>
      <c r="N443" s="319">
        <v>350</v>
      </c>
      <c r="O443" s="320">
        <v>420</v>
      </c>
      <c r="P443" s="321" t="s">
        <v>217</v>
      </c>
      <c r="Q443" s="318" t="s">
        <v>216</v>
      </c>
      <c r="R443" s="322">
        <v>7230</v>
      </c>
      <c r="S443" s="323">
        <v>70</v>
      </c>
      <c r="T443" s="1612"/>
      <c r="U443" s="361">
        <v>2890</v>
      </c>
      <c r="V443" s="340" t="s">
        <v>218</v>
      </c>
      <c r="W443" s="362">
        <v>20</v>
      </c>
      <c r="X443" s="345"/>
      <c r="Y443" s="131"/>
      <c r="Z443" s="366">
        <v>374500</v>
      </c>
      <c r="AA443" s="1577"/>
      <c r="AB443" s="367">
        <v>3740</v>
      </c>
      <c r="AC443" s="176"/>
      <c r="AD443" s="1613"/>
      <c r="AE443" s="179"/>
      <c r="AF443" s="1604" t="s">
        <v>218</v>
      </c>
      <c r="AG443" s="1537">
        <v>12330</v>
      </c>
      <c r="AH443" s="24"/>
      <c r="AI443" s="1511" t="s">
        <v>216</v>
      </c>
      <c r="AJ443" s="313">
        <v>50</v>
      </c>
      <c r="AK443" s="1605" t="s">
        <v>218</v>
      </c>
      <c r="AL443" s="1597">
        <v>3400</v>
      </c>
      <c r="AM443" s="1581">
        <v>3700</v>
      </c>
      <c r="AN443" s="1570" t="s">
        <v>216</v>
      </c>
      <c r="AO443" s="373" t="s">
        <v>220</v>
      </c>
      <c r="AP443" s="374">
        <v>6300</v>
      </c>
      <c r="AQ443" s="375">
        <v>7100</v>
      </c>
      <c r="AR443" s="1577" t="s">
        <v>216</v>
      </c>
      <c r="AS443" s="1584">
        <v>4820</v>
      </c>
      <c r="AT443" s="1577" t="s">
        <v>216</v>
      </c>
      <c r="AU443" s="1587">
        <v>40</v>
      </c>
      <c r="AV443" s="1570" t="s">
        <v>216</v>
      </c>
      <c r="AW443" s="1571">
        <v>4800</v>
      </c>
      <c r="AX443" s="1573"/>
      <c r="AY443" s="385"/>
      <c r="AZ443" s="1573" t="s">
        <v>221</v>
      </c>
      <c r="BA443" s="1574">
        <v>5380</v>
      </c>
      <c r="BB443" s="1577" t="s">
        <v>216</v>
      </c>
      <c r="BC443" s="1578">
        <v>50</v>
      </c>
      <c r="BD443" s="1562" t="s">
        <v>221</v>
      </c>
      <c r="BE443" s="1563" t="s">
        <v>588</v>
      </c>
      <c r="BF443" s="1565" t="s">
        <v>588</v>
      </c>
      <c r="BG443" s="1565" t="s">
        <v>588</v>
      </c>
      <c r="BH443" s="1567" t="s">
        <v>588</v>
      </c>
      <c r="BI443" s="176"/>
      <c r="BJ443" s="1569"/>
      <c r="BK443" s="13"/>
      <c r="BL443" s="13"/>
      <c r="BM443" s="107"/>
      <c r="BN443" s="104">
        <v>219</v>
      </c>
      <c r="BO443" s="104">
        <v>220</v>
      </c>
      <c r="BP443" s="1551">
        <v>8</v>
      </c>
    </row>
    <row r="444" spans="1:68" ht="13.5" customHeight="1">
      <c r="A444" s="1610"/>
      <c r="B444" s="1591"/>
      <c r="C444" s="1593"/>
      <c r="D444" s="177" t="s">
        <v>222</v>
      </c>
      <c r="E444" s="174"/>
      <c r="F444" s="324">
        <v>50310</v>
      </c>
      <c r="G444" s="325">
        <v>109500</v>
      </c>
      <c r="H444" s="324">
        <v>44840</v>
      </c>
      <c r="I444" s="325">
        <v>104030</v>
      </c>
      <c r="J444" s="318" t="s">
        <v>216</v>
      </c>
      <c r="K444" s="326">
        <v>480</v>
      </c>
      <c r="L444" s="327">
        <v>970</v>
      </c>
      <c r="M444" s="328" t="s">
        <v>217</v>
      </c>
      <c r="N444" s="326">
        <v>420</v>
      </c>
      <c r="O444" s="327">
        <v>920</v>
      </c>
      <c r="P444" s="328" t="s">
        <v>217</v>
      </c>
      <c r="Q444" s="318" t="s">
        <v>216</v>
      </c>
      <c r="R444" s="329">
        <v>7230</v>
      </c>
      <c r="S444" s="330">
        <v>70</v>
      </c>
      <c r="T444" s="1612"/>
      <c r="U444" s="360"/>
      <c r="V444" s="357"/>
      <c r="W444" s="360"/>
      <c r="X444" s="346"/>
      <c r="Y444" s="131"/>
      <c r="Z444" s="369"/>
      <c r="AA444" s="1577"/>
      <c r="AB444" s="370"/>
      <c r="AC444" s="183"/>
      <c r="AD444" s="1613"/>
      <c r="AE444" s="182"/>
      <c r="AF444" s="1604"/>
      <c r="AG444" s="1538"/>
      <c r="AH444" s="36">
        <v>10560</v>
      </c>
      <c r="AI444" s="1511"/>
      <c r="AJ444" s="314"/>
      <c r="AK444" s="1605"/>
      <c r="AL444" s="1598" t="e">
        <v>#REF!</v>
      </c>
      <c r="AM444" s="1582" t="e">
        <v>#REF!</v>
      </c>
      <c r="AN444" s="1570"/>
      <c r="AO444" s="351" t="s">
        <v>223</v>
      </c>
      <c r="AP444" s="377">
        <v>3500</v>
      </c>
      <c r="AQ444" s="378">
        <v>3900</v>
      </c>
      <c r="AR444" s="1577"/>
      <c r="AS444" s="1585"/>
      <c r="AT444" s="1577"/>
      <c r="AU444" s="1588"/>
      <c r="AV444" s="1570"/>
      <c r="AW444" s="1572"/>
      <c r="AX444" s="1573"/>
      <c r="AY444" s="385"/>
      <c r="AZ444" s="1573"/>
      <c r="BA444" s="1575"/>
      <c r="BB444" s="1577"/>
      <c r="BC444" s="1579"/>
      <c r="BD444" s="1562"/>
      <c r="BE444" s="1564"/>
      <c r="BF444" s="1566"/>
      <c r="BG444" s="1566"/>
      <c r="BH444" s="1568"/>
      <c r="BI444" s="176"/>
      <c r="BJ444" s="1569"/>
      <c r="BK444" s="13"/>
      <c r="BL444" s="13"/>
      <c r="BM444" s="107"/>
      <c r="BN444" s="104">
        <v>219</v>
      </c>
      <c r="BO444" s="104">
        <v>220</v>
      </c>
      <c r="BP444" s="1551"/>
    </row>
    <row r="445" spans="1:68" ht="13.5" customHeight="1">
      <c r="A445" s="1610"/>
      <c r="B445" s="1591"/>
      <c r="C445" s="1552" t="s">
        <v>224</v>
      </c>
      <c r="D445" s="177" t="s">
        <v>225</v>
      </c>
      <c r="E445" s="174"/>
      <c r="F445" s="324">
        <v>109500</v>
      </c>
      <c r="G445" s="325">
        <v>181830</v>
      </c>
      <c r="H445" s="324">
        <v>104030</v>
      </c>
      <c r="I445" s="325">
        <v>176360</v>
      </c>
      <c r="J445" s="318" t="s">
        <v>216</v>
      </c>
      <c r="K445" s="326">
        <v>970</v>
      </c>
      <c r="L445" s="327">
        <v>1700</v>
      </c>
      <c r="M445" s="328" t="s">
        <v>217</v>
      </c>
      <c r="N445" s="326">
        <v>920</v>
      </c>
      <c r="O445" s="327">
        <v>1650</v>
      </c>
      <c r="P445" s="328" t="s">
        <v>217</v>
      </c>
      <c r="Q445" s="331"/>
      <c r="R445" s="332"/>
      <c r="S445" s="333"/>
      <c r="T445" s="1612"/>
      <c r="U445" s="332"/>
      <c r="V445" s="332"/>
      <c r="W445" s="339"/>
      <c r="X445" s="339"/>
      <c r="Y445" s="131"/>
      <c r="Z445" s="366" t="s">
        <v>242</v>
      </c>
      <c r="AA445" s="1577"/>
      <c r="AB445" s="367" t="s">
        <v>242</v>
      </c>
      <c r="AC445" s="146"/>
      <c r="AD445" s="1613"/>
      <c r="AE445" s="178"/>
      <c r="AF445" s="1604" t="s">
        <v>218</v>
      </c>
      <c r="AG445" s="1543">
        <v>10560</v>
      </c>
      <c r="AH445" s="43"/>
      <c r="AI445" s="1511"/>
      <c r="AJ445" s="314">
        <v>0</v>
      </c>
      <c r="AK445" s="1605"/>
      <c r="AL445" s="1598" t="e">
        <v>#REF!</v>
      </c>
      <c r="AM445" s="1582" t="e">
        <v>#REF!</v>
      </c>
      <c r="AN445" s="1570"/>
      <c r="AO445" s="351" t="s">
        <v>226</v>
      </c>
      <c r="AP445" s="377">
        <v>3000</v>
      </c>
      <c r="AQ445" s="378">
        <v>3400</v>
      </c>
      <c r="AR445" s="1577"/>
      <c r="AS445" s="1585"/>
      <c r="AT445" s="1577"/>
      <c r="AU445" s="1588"/>
      <c r="AV445" s="380"/>
      <c r="AW445" s="381"/>
      <c r="AX445" s="1573"/>
      <c r="AY445" s="386"/>
      <c r="AZ445" s="1573"/>
      <c r="BA445" s="1575"/>
      <c r="BB445" s="1577"/>
      <c r="BC445" s="1579"/>
      <c r="BD445" s="1562"/>
      <c r="BE445" s="1554">
        <v>0.02</v>
      </c>
      <c r="BF445" s="1556">
        <v>0.03</v>
      </c>
      <c r="BG445" s="1556">
        <v>0.05</v>
      </c>
      <c r="BH445" s="1558">
        <v>0.06</v>
      </c>
      <c r="BI445" s="176"/>
      <c r="BJ445" s="1560"/>
      <c r="BK445" s="13"/>
      <c r="BL445" s="13"/>
      <c r="BM445" s="107"/>
      <c r="BN445" s="104">
        <v>219</v>
      </c>
      <c r="BO445" s="104">
        <v>220</v>
      </c>
      <c r="BP445" s="1551"/>
    </row>
    <row r="446" spans="1:68" ht="13.5" customHeight="1">
      <c r="A446" s="1610"/>
      <c r="B446" s="1591"/>
      <c r="C446" s="1553"/>
      <c r="D446" s="181" t="s">
        <v>53</v>
      </c>
      <c r="E446" s="174"/>
      <c r="F446" s="334">
        <v>181830</v>
      </c>
      <c r="G446" s="335"/>
      <c r="H446" s="334">
        <v>176360</v>
      </c>
      <c r="I446" s="335"/>
      <c r="J446" s="318" t="s">
        <v>216</v>
      </c>
      <c r="K446" s="329">
        <v>1700</v>
      </c>
      <c r="L446" s="336"/>
      <c r="M446" s="337" t="s">
        <v>217</v>
      </c>
      <c r="N446" s="329">
        <v>1650</v>
      </c>
      <c r="O446" s="336"/>
      <c r="P446" s="337" t="s">
        <v>217</v>
      </c>
      <c r="Q446" s="331"/>
      <c r="R446" s="332"/>
      <c r="S446" s="338"/>
      <c r="T446" s="1612"/>
      <c r="U446" s="332"/>
      <c r="V446" s="332"/>
      <c r="W446" s="339"/>
      <c r="X446" s="339"/>
      <c r="Y446" s="131"/>
      <c r="Z446" s="366">
        <v>410100</v>
      </c>
      <c r="AA446" s="1577"/>
      <c r="AB446" s="367">
        <v>4100</v>
      </c>
      <c r="AC446" s="176"/>
      <c r="AD446" s="1613"/>
      <c r="AE446" s="179"/>
      <c r="AF446" s="1604"/>
      <c r="AG446" s="1544"/>
      <c r="AH446" s="50"/>
      <c r="AI446" s="1511"/>
      <c r="AJ446" s="315"/>
      <c r="AK446" s="1605"/>
      <c r="AL446" s="1599" t="e">
        <v>#REF!</v>
      </c>
      <c r="AM446" s="1583" t="e">
        <v>#REF!</v>
      </c>
      <c r="AN446" s="1570"/>
      <c r="AO446" s="382" t="s">
        <v>227</v>
      </c>
      <c r="AP446" s="383">
        <v>2700</v>
      </c>
      <c r="AQ446" s="384">
        <v>3000</v>
      </c>
      <c r="AR446" s="1577"/>
      <c r="AS446" s="1586"/>
      <c r="AT446" s="1577"/>
      <c r="AU446" s="1589"/>
      <c r="AV446" s="380"/>
      <c r="AW446" s="381"/>
      <c r="AX446" s="1573"/>
      <c r="AY446" s="386"/>
      <c r="AZ446" s="1573"/>
      <c r="BA446" s="1576"/>
      <c r="BB446" s="1577"/>
      <c r="BC446" s="1580"/>
      <c r="BD446" s="1562"/>
      <c r="BE446" s="1555"/>
      <c r="BF446" s="1557"/>
      <c r="BG446" s="1557"/>
      <c r="BH446" s="1559"/>
      <c r="BI446" s="176"/>
      <c r="BJ446" s="1560"/>
      <c r="BK446" s="13"/>
      <c r="BL446" s="13"/>
      <c r="BM446" s="107"/>
      <c r="BN446" s="104">
        <v>219</v>
      </c>
      <c r="BO446" s="104">
        <v>220</v>
      </c>
      <c r="BP446" s="1551"/>
    </row>
    <row r="447" spans="1:68" ht="13.5" customHeight="1">
      <c r="A447" s="1610"/>
      <c r="B447" s="1600" t="s">
        <v>243</v>
      </c>
      <c r="C447" s="1592" t="s">
        <v>214</v>
      </c>
      <c r="D447" s="173" t="s">
        <v>215</v>
      </c>
      <c r="E447" s="174"/>
      <c r="F447" s="316">
        <v>37360</v>
      </c>
      <c r="G447" s="317">
        <v>44590</v>
      </c>
      <c r="H447" s="316">
        <v>32450</v>
      </c>
      <c r="I447" s="317">
        <v>39680</v>
      </c>
      <c r="J447" s="318" t="s">
        <v>216</v>
      </c>
      <c r="K447" s="319">
        <v>350</v>
      </c>
      <c r="L447" s="320">
        <v>420</v>
      </c>
      <c r="M447" s="321" t="s">
        <v>217</v>
      </c>
      <c r="N447" s="319">
        <v>300</v>
      </c>
      <c r="O447" s="320">
        <v>370</v>
      </c>
      <c r="P447" s="321" t="s">
        <v>217</v>
      </c>
      <c r="Q447" s="318" t="s">
        <v>216</v>
      </c>
      <c r="R447" s="322">
        <v>7230</v>
      </c>
      <c r="S447" s="323">
        <v>70</v>
      </c>
      <c r="T447" s="1612"/>
      <c r="U447" s="361">
        <v>2890</v>
      </c>
      <c r="V447" s="340" t="s">
        <v>218</v>
      </c>
      <c r="W447" s="362">
        <v>20</v>
      </c>
      <c r="X447" s="345"/>
      <c r="Y447" s="131"/>
      <c r="Z447" s="369"/>
      <c r="AA447" s="1577"/>
      <c r="AB447" s="370"/>
      <c r="AC447" s="183"/>
      <c r="AD447" s="1613"/>
      <c r="AE447" s="182"/>
      <c r="AF447" s="1594"/>
      <c r="AG447" s="41"/>
      <c r="AH447" s="41"/>
      <c r="AI447" s="1531"/>
      <c r="AJ447" s="61"/>
      <c r="AK447" s="1596" t="s">
        <v>218</v>
      </c>
      <c r="AL447" s="1597">
        <v>3000</v>
      </c>
      <c r="AM447" s="1581">
        <v>3400</v>
      </c>
      <c r="AN447" s="1570" t="s">
        <v>216</v>
      </c>
      <c r="AO447" s="373" t="s">
        <v>220</v>
      </c>
      <c r="AP447" s="374">
        <v>5500</v>
      </c>
      <c r="AQ447" s="375">
        <v>6200</v>
      </c>
      <c r="AR447" s="1577" t="s">
        <v>216</v>
      </c>
      <c r="AS447" s="1584">
        <v>4330</v>
      </c>
      <c r="AT447" s="1577" t="s">
        <v>216</v>
      </c>
      <c r="AU447" s="1587">
        <v>40</v>
      </c>
      <c r="AV447" s="1570" t="s">
        <v>216</v>
      </c>
      <c r="AW447" s="1571">
        <v>4800</v>
      </c>
      <c r="AX447" s="1573"/>
      <c r="AY447" s="1603" t="s">
        <v>262</v>
      </c>
      <c r="AZ447" s="1573" t="s">
        <v>221</v>
      </c>
      <c r="BA447" s="1574">
        <v>4840</v>
      </c>
      <c r="BB447" s="1577" t="s">
        <v>216</v>
      </c>
      <c r="BC447" s="1578">
        <v>40</v>
      </c>
      <c r="BD447" s="1562" t="s">
        <v>221</v>
      </c>
      <c r="BE447" s="1563" t="s">
        <v>588</v>
      </c>
      <c r="BF447" s="1565" t="s">
        <v>588</v>
      </c>
      <c r="BG447" s="1565" t="s">
        <v>588</v>
      </c>
      <c r="BH447" s="1567" t="s">
        <v>588</v>
      </c>
      <c r="BI447" s="176"/>
      <c r="BJ447" s="1542" t="s">
        <v>229</v>
      </c>
      <c r="BK447" s="13"/>
      <c r="BL447" s="13"/>
      <c r="BM447" s="107"/>
      <c r="BN447" s="104">
        <v>221</v>
      </c>
      <c r="BO447" s="104">
        <v>222</v>
      </c>
      <c r="BP447" s="1551">
        <v>9</v>
      </c>
    </row>
    <row r="448" spans="1:68" ht="13.5" customHeight="1">
      <c r="A448" s="1610"/>
      <c r="B448" s="1591"/>
      <c r="C448" s="1593"/>
      <c r="D448" s="177" t="s">
        <v>222</v>
      </c>
      <c r="E448" s="174"/>
      <c r="F448" s="324">
        <v>44590</v>
      </c>
      <c r="G448" s="325">
        <v>103780</v>
      </c>
      <c r="H448" s="324">
        <v>39680</v>
      </c>
      <c r="I448" s="325">
        <v>98870</v>
      </c>
      <c r="J448" s="318" t="s">
        <v>216</v>
      </c>
      <c r="K448" s="326">
        <v>420</v>
      </c>
      <c r="L448" s="327">
        <v>910</v>
      </c>
      <c r="M448" s="328" t="s">
        <v>217</v>
      </c>
      <c r="N448" s="326">
        <v>370</v>
      </c>
      <c r="O448" s="327">
        <v>860</v>
      </c>
      <c r="P448" s="328" t="s">
        <v>217</v>
      </c>
      <c r="Q448" s="318" t="s">
        <v>216</v>
      </c>
      <c r="R448" s="329">
        <v>7230</v>
      </c>
      <c r="S448" s="330">
        <v>70</v>
      </c>
      <c r="T448" s="1612"/>
      <c r="U448" s="360"/>
      <c r="V448" s="357"/>
      <c r="W448" s="360"/>
      <c r="X448" s="346"/>
      <c r="Y448" s="131"/>
      <c r="Z448" s="366" t="s">
        <v>244</v>
      </c>
      <c r="AA448" s="1577"/>
      <c r="AB448" s="367" t="s">
        <v>244</v>
      </c>
      <c r="AC448" s="146"/>
      <c r="AD448" s="1613"/>
      <c r="AE448" s="178" t="s">
        <v>245</v>
      </c>
      <c r="AF448" s="1594"/>
      <c r="AG448" s="41"/>
      <c r="AH448" s="41"/>
      <c r="AI448" s="1531"/>
      <c r="AJ448" s="62"/>
      <c r="AK448" s="1596"/>
      <c r="AL448" s="1598" t="e">
        <v>#REF!</v>
      </c>
      <c r="AM448" s="1582" t="e">
        <v>#REF!</v>
      </c>
      <c r="AN448" s="1570"/>
      <c r="AO448" s="351" t="s">
        <v>223</v>
      </c>
      <c r="AP448" s="377">
        <v>3000</v>
      </c>
      <c r="AQ448" s="378">
        <v>3400</v>
      </c>
      <c r="AR448" s="1577"/>
      <c r="AS448" s="1585"/>
      <c r="AT448" s="1577"/>
      <c r="AU448" s="1588"/>
      <c r="AV448" s="1570"/>
      <c r="AW448" s="1572"/>
      <c r="AX448" s="1573"/>
      <c r="AY448" s="1603"/>
      <c r="AZ448" s="1573"/>
      <c r="BA448" s="1575"/>
      <c r="BB448" s="1577"/>
      <c r="BC448" s="1579"/>
      <c r="BD448" s="1562"/>
      <c r="BE448" s="1564"/>
      <c r="BF448" s="1566"/>
      <c r="BG448" s="1566"/>
      <c r="BH448" s="1568"/>
      <c r="BI448" s="176"/>
      <c r="BJ448" s="1542"/>
      <c r="BK448" s="13"/>
      <c r="BL448" s="13"/>
      <c r="BM448" s="107"/>
      <c r="BN448" s="104">
        <v>221</v>
      </c>
      <c r="BO448" s="104">
        <v>222</v>
      </c>
      <c r="BP448" s="1551"/>
    </row>
    <row r="449" spans="1:68" ht="13.5" customHeight="1">
      <c r="A449" s="1610"/>
      <c r="B449" s="1591"/>
      <c r="C449" s="1552" t="s">
        <v>224</v>
      </c>
      <c r="D449" s="177" t="s">
        <v>225</v>
      </c>
      <c r="E449" s="174"/>
      <c r="F449" s="324">
        <v>103780</v>
      </c>
      <c r="G449" s="325">
        <v>176110</v>
      </c>
      <c r="H449" s="324">
        <v>98870</v>
      </c>
      <c r="I449" s="325">
        <v>171200</v>
      </c>
      <c r="J449" s="318" t="s">
        <v>216</v>
      </c>
      <c r="K449" s="326">
        <v>910</v>
      </c>
      <c r="L449" s="327">
        <v>1640</v>
      </c>
      <c r="M449" s="328" t="s">
        <v>217</v>
      </c>
      <c r="N449" s="326">
        <v>860</v>
      </c>
      <c r="O449" s="327">
        <v>1590</v>
      </c>
      <c r="P449" s="328" t="s">
        <v>217</v>
      </c>
      <c r="Q449" s="331"/>
      <c r="R449" s="332"/>
      <c r="S449" s="333"/>
      <c r="T449" s="1612"/>
      <c r="U449" s="332"/>
      <c r="V449" s="332"/>
      <c r="W449" s="339"/>
      <c r="X449" s="339"/>
      <c r="Y449" s="131"/>
      <c r="Z449" s="366">
        <v>445700</v>
      </c>
      <c r="AA449" s="1577"/>
      <c r="AB449" s="367">
        <v>4450</v>
      </c>
      <c r="AC449" s="176"/>
      <c r="AD449" s="1613"/>
      <c r="AE449" s="186" t="s">
        <v>246</v>
      </c>
      <c r="AF449" s="1594"/>
      <c r="AG449" s="41"/>
      <c r="AH449" s="41"/>
      <c r="AI449" s="1531"/>
      <c r="AJ449" s="62"/>
      <c r="AK449" s="1596"/>
      <c r="AL449" s="1598" t="e">
        <v>#REF!</v>
      </c>
      <c r="AM449" s="1582" t="e">
        <v>#REF!</v>
      </c>
      <c r="AN449" s="1570"/>
      <c r="AO449" s="351" t="s">
        <v>226</v>
      </c>
      <c r="AP449" s="377">
        <v>2600</v>
      </c>
      <c r="AQ449" s="378">
        <v>2900</v>
      </c>
      <c r="AR449" s="1577"/>
      <c r="AS449" s="1585"/>
      <c r="AT449" s="1577"/>
      <c r="AU449" s="1588"/>
      <c r="AV449" s="380"/>
      <c r="AW449" s="381"/>
      <c r="AX449" s="1573"/>
      <c r="AY449" s="1602">
        <v>0.1</v>
      </c>
      <c r="AZ449" s="1573"/>
      <c r="BA449" s="1575"/>
      <c r="BB449" s="1577"/>
      <c r="BC449" s="1579"/>
      <c r="BD449" s="1562"/>
      <c r="BE449" s="1554">
        <v>0.02</v>
      </c>
      <c r="BF449" s="1556">
        <v>0.03</v>
      </c>
      <c r="BG449" s="1556">
        <v>0.05</v>
      </c>
      <c r="BH449" s="1558">
        <v>7.0000000000000007E-2</v>
      </c>
      <c r="BI449" s="176"/>
      <c r="BJ449" s="1601" t="s">
        <v>486</v>
      </c>
      <c r="BK449" s="13"/>
      <c r="BL449" s="13"/>
      <c r="BM449" s="107"/>
      <c r="BN449" s="104">
        <v>221</v>
      </c>
      <c r="BO449" s="104">
        <v>222</v>
      </c>
      <c r="BP449" s="1551"/>
    </row>
    <row r="450" spans="1:68" ht="13.5" customHeight="1">
      <c r="A450" s="1610"/>
      <c r="B450" s="1591"/>
      <c r="C450" s="1553"/>
      <c r="D450" s="181" t="s">
        <v>53</v>
      </c>
      <c r="E450" s="174"/>
      <c r="F450" s="334">
        <v>176110</v>
      </c>
      <c r="G450" s="335"/>
      <c r="H450" s="334">
        <v>171200</v>
      </c>
      <c r="I450" s="335"/>
      <c r="J450" s="318" t="s">
        <v>216</v>
      </c>
      <c r="K450" s="329">
        <v>1640</v>
      </c>
      <c r="L450" s="336"/>
      <c r="M450" s="337" t="s">
        <v>217</v>
      </c>
      <c r="N450" s="329">
        <v>1590</v>
      </c>
      <c r="O450" s="336"/>
      <c r="P450" s="337" t="s">
        <v>217</v>
      </c>
      <c r="Q450" s="331"/>
      <c r="R450" s="332"/>
      <c r="S450" s="338"/>
      <c r="T450" s="1612"/>
      <c r="U450" s="332"/>
      <c r="V450" s="332"/>
      <c r="W450" s="339"/>
      <c r="X450" s="339"/>
      <c r="Y450" s="131"/>
      <c r="Z450" s="369"/>
      <c r="AA450" s="1577"/>
      <c r="AB450" s="370"/>
      <c r="AC450" s="183"/>
      <c r="AD450" s="1613"/>
      <c r="AE450" s="182"/>
      <c r="AF450" s="1594"/>
      <c r="AG450" s="41"/>
      <c r="AH450" s="41"/>
      <c r="AI450" s="1531"/>
      <c r="AJ450" s="62"/>
      <c r="AK450" s="1596"/>
      <c r="AL450" s="1599" t="e">
        <v>#REF!</v>
      </c>
      <c r="AM450" s="1583" t="e">
        <v>#REF!</v>
      </c>
      <c r="AN450" s="1570"/>
      <c r="AO450" s="382" t="s">
        <v>227</v>
      </c>
      <c r="AP450" s="383">
        <v>2400</v>
      </c>
      <c r="AQ450" s="384">
        <v>2600</v>
      </c>
      <c r="AR450" s="1577"/>
      <c r="AS450" s="1586"/>
      <c r="AT450" s="1577"/>
      <c r="AU450" s="1589"/>
      <c r="AV450" s="380"/>
      <c r="AW450" s="381"/>
      <c r="AX450" s="1573"/>
      <c r="AY450" s="1602"/>
      <c r="AZ450" s="1573"/>
      <c r="BA450" s="1576"/>
      <c r="BB450" s="1577"/>
      <c r="BC450" s="1580"/>
      <c r="BD450" s="1562"/>
      <c r="BE450" s="1555"/>
      <c r="BF450" s="1557"/>
      <c r="BG450" s="1557"/>
      <c r="BH450" s="1559"/>
      <c r="BI450" s="176"/>
      <c r="BJ450" s="1601"/>
      <c r="BK450" s="13"/>
      <c r="BL450" s="13"/>
      <c r="BM450" s="107"/>
      <c r="BN450" s="104">
        <v>221</v>
      </c>
      <c r="BO450" s="104">
        <v>222</v>
      </c>
      <c r="BP450" s="1551"/>
    </row>
    <row r="451" spans="1:68" ht="13.5" customHeight="1">
      <c r="A451" s="1610"/>
      <c r="B451" s="1600" t="s">
        <v>247</v>
      </c>
      <c r="C451" s="1592" t="s">
        <v>214</v>
      </c>
      <c r="D451" s="173" t="s">
        <v>215</v>
      </c>
      <c r="E451" s="174"/>
      <c r="F451" s="316">
        <v>35560</v>
      </c>
      <c r="G451" s="317">
        <v>42790</v>
      </c>
      <c r="H451" s="316">
        <v>31090</v>
      </c>
      <c r="I451" s="317">
        <v>38320</v>
      </c>
      <c r="J451" s="318" t="s">
        <v>216</v>
      </c>
      <c r="K451" s="319">
        <v>330</v>
      </c>
      <c r="L451" s="320">
        <v>400</v>
      </c>
      <c r="M451" s="321" t="s">
        <v>217</v>
      </c>
      <c r="N451" s="319">
        <v>290</v>
      </c>
      <c r="O451" s="320">
        <v>360</v>
      </c>
      <c r="P451" s="321" t="s">
        <v>217</v>
      </c>
      <c r="Q451" s="318" t="s">
        <v>216</v>
      </c>
      <c r="R451" s="322">
        <v>7230</v>
      </c>
      <c r="S451" s="323">
        <v>70</v>
      </c>
      <c r="T451" s="1612"/>
      <c r="U451" s="361">
        <v>2890</v>
      </c>
      <c r="V451" s="340" t="s">
        <v>218</v>
      </c>
      <c r="W451" s="362">
        <v>20</v>
      </c>
      <c r="X451" s="345"/>
      <c r="Y451" s="131"/>
      <c r="Z451" s="366" t="s">
        <v>248</v>
      </c>
      <c r="AA451" s="1577"/>
      <c r="AB451" s="367" t="s">
        <v>248</v>
      </c>
      <c r="AC451" s="146"/>
      <c r="AD451" s="1613"/>
      <c r="AE451" s="178"/>
      <c r="AF451" s="1594"/>
      <c r="AG451" s="41"/>
      <c r="AH451" s="41"/>
      <c r="AI451" s="1531"/>
      <c r="AJ451" s="62"/>
      <c r="AK451" s="1596" t="s">
        <v>218</v>
      </c>
      <c r="AL451" s="1597">
        <v>3300</v>
      </c>
      <c r="AM451" s="1581">
        <v>3700</v>
      </c>
      <c r="AN451" s="1570" t="s">
        <v>216</v>
      </c>
      <c r="AO451" s="373" t="s">
        <v>220</v>
      </c>
      <c r="AP451" s="374">
        <v>6100</v>
      </c>
      <c r="AQ451" s="375">
        <v>6800</v>
      </c>
      <c r="AR451" s="1577" t="s">
        <v>216</v>
      </c>
      <c r="AS451" s="1584">
        <v>3940</v>
      </c>
      <c r="AT451" s="1577" t="s">
        <v>216</v>
      </c>
      <c r="AU451" s="1587">
        <v>30</v>
      </c>
      <c r="AV451" s="1570" t="s">
        <v>216</v>
      </c>
      <c r="AW451" s="1571">
        <v>4800</v>
      </c>
      <c r="AX451" s="1573"/>
      <c r="AY451" s="386"/>
      <c r="AZ451" s="1573" t="s">
        <v>221</v>
      </c>
      <c r="BA451" s="1574">
        <v>4400</v>
      </c>
      <c r="BB451" s="1577" t="s">
        <v>216</v>
      </c>
      <c r="BC451" s="1578">
        <v>40</v>
      </c>
      <c r="BD451" s="1562" t="s">
        <v>221</v>
      </c>
      <c r="BE451" s="1563" t="s">
        <v>588</v>
      </c>
      <c r="BF451" s="1565" t="s">
        <v>588</v>
      </c>
      <c r="BG451" s="1565" t="s">
        <v>588</v>
      </c>
      <c r="BH451" s="1567" t="s">
        <v>588</v>
      </c>
      <c r="BI451" s="176"/>
      <c r="BJ451" s="1569"/>
      <c r="BK451" s="13"/>
      <c r="BL451" s="13"/>
      <c r="BM451" s="107"/>
      <c r="BN451" s="104">
        <v>223</v>
      </c>
      <c r="BO451" s="104">
        <v>224</v>
      </c>
      <c r="BP451" s="1551">
        <v>10</v>
      </c>
    </row>
    <row r="452" spans="1:68" ht="13.5" customHeight="1">
      <c r="A452" s="1610"/>
      <c r="B452" s="1591"/>
      <c r="C452" s="1593"/>
      <c r="D452" s="177" t="s">
        <v>222</v>
      </c>
      <c r="E452" s="174"/>
      <c r="F452" s="324">
        <v>42790</v>
      </c>
      <c r="G452" s="325">
        <v>101980</v>
      </c>
      <c r="H452" s="324">
        <v>38320</v>
      </c>
      <c r="I452" s="325">
        <v>97510</v>
      </c>
      <c r="J452" s="318" t="s">
        <v>216</v>
      </c>
      <c r="K452" s="326">
        <v>400</v>
      </c>
      <c r="L452" s="327">
        <v>890</v>
      </c>
      <c r="M452" s="328" t="s">
        <v>217</v>
      </c>
      <c r="N452" s="326">
        <v>360</v>
      </c>
      <c r="O452" s="327">
        <v>850</v>
      </c>
      <c r="P452" s="328" t="s">
        <v>217</v>
      </c>
      <c r="Q452" s="318" t="s">
        <v>216</v>
      </c>
      <c r="R452" s="329">
        <v>7230</v>
      </c>
      <c r="S452" s="330">
        <v>70</v>
      </c>
      <c r="T452" s="1612"/>
      <c r="U452" s="360"/>
      <c r="V452" s="357"/>
      <c r="W452" s="360"/>
      <c r="X452" s="346"/>
      <c r="Y452" s="131"/>
      <c r="Z452" s="366">
        <v>481200</v>
      </c>
      <c r="AA452" s="1577"/>
      <c r="AB452" s="367">
        <v>4810</v>
      </c>
      <c r="AC452" s="176"/>
      <c r="AD452" s="1613"/>
      <c r="AE452" s="179"/>
      <c r="AF452" s="1594"/>
      <c r="AG452" s="41"/>
      <c r="AH452" s="41"/>
      <c r="AI452" s="1531"/>
      <c r="AJ452" s="62"/>
      <c r="AK452" s="1596"/>
      <c r="AL452" s="1598" t="e">
        <v>#REF!</v>
      </c>
      <c r="AM452" s="1582" t="e">
        <v>#REF!</v>
      </c>
      <c r="AN452" s="1570"/>
      <c r="AO452" s="351" t="s">
        <v>223</v>
      </c>
      <c r="AP452" s="377">
        <v>3300</v>
      </c>
      <c r="AQ452" s="378">
        <v>3700</v>
      </c>
      <c r="AR452" s="1577"/>
      <c r="AS452" s="1585"/>
      <c r="AT452" s="1577"/>
      <c r="AU452" s="1588"/>
      <c r="AV452" s="1570"/>
      <c r="AW452" s="1572"/>
      <c r="AX452" s="1573"/>
      <c r="AY452" s="386"/>
      <c r="AZ452" s="1573"/>
      <c r="BA452" s="1575"/>
      <c r="BB452" s="1577"/>
      <c r="BC452" s="1579"/>
      <c r="BD452" s="1562"/>
      <c r="BE452" s="1564"/>
      <c r="BF452" s="1566"/>
      <c r="BG452" s="1566"/>
      <c r="BH452" s="1568"/>
      <c r="BI452" s="176"/>
      <c r="BJ452" s="1569"/>
      <c r="BK452" s="13"/>
      <c r="BL452" s="13"/>
      <c r="BM452" s="107"/>
      <c r="BN452" s="104">
        <v>223</v>
      </c>
      <c r="BO452" s="104">
        <v>224</v>
      </c>
      <c r="BP452" s="1551"/>
    </row>
    <row r="453" spans="1:68" ht="13.5" customHeight="1">
      <c r="A453" s="1610"/>
      <c r="B453" s="1591"/>
      <c r="C453" s="1552" t="s">
        <v>224</v>
      </c>
      <c r="D453" s="177" t="s">
        <v>225</v>
      </c>
      <c r="E453" s="174"/>
      <c r="F453" s="324">
        <v>101980</v>
      </c>
      <c r="G453" s="325">
        <v>174310</v>
      </c>
      <c r="H453" s="324">
        <v>97510</v>
      </c>
      <c r="I453" s="325">
        <v>169840</v>
      </c>
      <c r="J453" s="318" t="s">
        <v>216</v>
      </c>
      <c r="K453" s="326">
        <v>890</v>
      </c>
      <c r="L453" s="327">
        <v>1620</v>
      </c>
      <c r="M453" s="328" t="s">
        <v>217</v>
      </c>
      <c r="N453" s="326">
        <v>850</v>
      </c>
      <c r="O453" s="327">
        <v>1580</v>
      </c>
      <c r="P453" s="328" t="s">
        <v>217</v>
      </c>
      <c r="Q453" s="331"/>
      <c r="R453" s="332"/>
      <c r="S453" s="333"/>
      <c r="T453" s="1612"/>
      <c r="U453" s="332"/>
      <c r="V453" s="332"/>
      <c r="W453" s="339"/>
      <c r="X453" s="339"/>
      <c r="Y453" s="131"/>
      <c r="Z453" s="369"/>
      <c r="AA453" s="1577"/>
      <c r="AB453" s="370"/>
      <c r="AC453" s="183"/>
      <c r="AD453" s="1613"/>
      <c r="AE453" s="182"/>
      <c r="AF453" s="1594"/>
      <c r="AG453" s="41"/>
      <c r="AH453" s="41"/>
      <c r="AI453" s="1531"/>
      <c r="AJ453" s="62"/>
      <c r="AK453" s="1596"/>
      <c r="AL453" s="1598" t="e">
        <v>#REF!</v>
      </c>
      <c r="AM453" s="1582" t="e">
        <v>#REF!</v>
      </c>
      <c r="AN453" s="1570"/>
      <c r="AO453" s="351" t="s">
        <v>226</v>
      </c>
      <c r="AP453" s="377">
        <v>2900</v>
      </c>
      <c r="AQ453" s="378">
        <v>3200</v>
      </c>
      <c r="AR453" s="1577"/>
      <c r="AS453" s="1585"/>
      <c r="AT453" s="1577"/>
      <c r="AU453" s="1588"/>
      <c r="AV453" s="380"/>
      <c r="AW453" s="381"/>
      <c r="AX453" s="1573"/>
      <c r="AY453" s="386"/>
      <c r="AZ453" s="1573"/>
      <c r="BA453" s="1575"/>
      <c r="BB453" s="1577"/>
      <c r="BC453" s="1579"/>
      <c r="BD453" s="1562"/>
      <c r="BE453" s="1554">
        <v>0.02</v>
      </c>
      <c r="BF453" s="1556">
        <v>0.03</v>
      </c>
      <c r="BG453" s="1556">
        <v>0.05</v>
      </c>
      <c r="BH453" s="1558">
        <v>7.0000000000000007E-2</v>
      </c>
      <c r="BI453" s="176"/>
      <c r="BJ453" s="1560"/>
      <c r="BK453" s="13"/>
      <c r="BL453" s="13"/>
      <c r="BM453" s="107"/>
      <c r="BN453" s="104">
        <v>223</v>
      </c>
      <c r="BO453" s="104">
        <v>224</v>
      </c>
      <c r="BP453" s="1551"/>
    </row>
    <row r="454" spans="1:68" ht="13.5" customHeight="1">
      <c r="A454" s="1610"/>
      <c r="B454" s="1591"/>
      <c r="C454" s="1553"/>
      <c r="D454" s="181" t="s">
        <v>53</v>
      </c>
      <c r="E454" s="174"/>
      <c r="F454" s="334">
        <v>174310</v>
      </c>
      <c r="G454" s="335"/>
      <c r="H454" s="334">
        <v>169840</v>
      </c>
      <c r="I454" s="335"/>
      <c r="J454" s="318" t="s">
        <v>216</v>
      </c>
      <c r="K454" s="329">
        <v>1620</v>
      </c>
      <c r="L454" s="336"/>
      <c r="M454" s="337" t="s">
        <v>217</v>
      </c>
      <c r="N454" s="329">
        <v>1580</v>
      </c>
      <c r="O454" s="336"/>
      <c r="P454" s="337" t="s">
        <v>217</v>
      </c>
      <c r="Q454" s="331"/>
      <c r="R454" s="332"/>
      <c r="S454" s="338"/>
      <c r="T454" s="1612"/>
      <c r="U454" s="332"/>
      <c r="V454" s="332"/>
      <c r="W454" s="339"/>
      <c r="X454" s="339"/>
      <c r="Y454" s="131"/>
      <c r="Z454" s="366" t="s">
        <v>249</v>
      </c>
      <c r="AA454" s="1577"/>
      <c r="AB454" s="367" t="s">
        <v>249</v>
      </c>
      <c r="AC454" s="146"/>
      <c r="AD454" s="1613"/>
      <c r="AE454" s="178"/>
      <c r="AF454" s="1594"/>
      <c r="AG454" s="41"/>
      <c r="AH454" s="41"/>
      <c r="AI454" s="1531"/>
      <c r="AJ454" s="62"/>
      <c r="AK454" s="1596"/>
      <c r="AL454" s="1599" t="e">
        <v>#REF!</v>
      </c>
      <c r="AM454" s="1583" t="e">
        <v>#REF!</v>
      </c>
      <c r="AN454" s="1570"/>
      <c r="AO454" s="382" t="s">
        <v>227</v>
      </c>
      <c r="AP454" s="383">
        <v>2600</v>
      </c>
      <c r="AQ454" s="384">
        <v>2900</v>
      </c>
      <c r="AR454" s="1577"/>
      <c r="AS454" s="1586"/>
      <c r="AT454" s="1577"/>
      <c r="AU454" s="1589"/>
      <c r="AV454" s="380"/>
      <c r="AW454" s="381"/>
      <c r="AX454" s="1573"/>
      <c r="AY454" s="386"/>
      <c r="AZ454" s="1573"/>
      <c r="BA454" s="1576"/>
      <c r="BB454" s="1577"/>
      <c r="BC454" s="1580"/>
      <c r="BD454" s="1562"/>
      <c r="BE454" s="1555"/>
      <c r="BF454" s="1557"/>
      <c r="BG454" s="1557"/>
      <c r="BH454" s="1559"/>
      <c r="BI454" s="176"/>
      <c r="BJ454" s="1560"/>
      <c r="BK454" s="13"/>
      <c r="BL454" s="13"/>
      <c r="BM454" s="107"/>
      <c r="BN454" s="104">
        <v>223</v>
      </c>
      <c r="BO454" s="104">
        <v>224</v>
      </c>
      <c r="BP454" s="1551"/>
    </row>
    <row r="455" spans="1:68" ht="13.5" customHeight="1">
      <c r="A455" s="1610"/>
      <c r="B455" s="1600" t="s">
        <v>250</v>
      </c>
      <c r="C455" s="1592" t="s">
        <v>214</v>
      </c>
      <c r="D455" s="173" t="s">
        <v>215</v>
      </c>
      <c r="E455" s="174"/>
      <c r="F455" s="316">
        <v>34020</v>
      </c>
      <c r="G455" s="317">
        <v>41250</v>
      </c>
      <c r="H455" s="316">
        <v>29920</v>
      </c>
      <c r="I455" s="317">
        <v>37150</v>
      </c>
      <c r="J455" s="318" t="s">
        <v>216</v>
      </c>
      <c r="K455" s="319">
        <v>320</v>
      </c>
      <c r="L455" s="320">
        <v>390</v>
      </c>
      <c r="M455" s="321" t="s">
        <v>217</v>
      </c>
      <c r="N455" s="319">
        <v>270</v>
      </c>
      <c r="O455" s="320">
        <v>340</v>
      </c>
      <c r="P455" s="321" t="s">
        <v>217</v>
      </c>
      <c r="Q455" s="318" t="s">
        <v>216</v>
      </c>
      <c r="R455" s="322">
        <v>7230</v>
      </c>
      <c r="S455" s="323">
        <v>70</v>
      </c>
      <c r="T455" s="1612"/>
      <c r="U455" s="361">
        <v>2890</v>
      </c>
      <c r="V455" s="340" t="s">
        <v>218</v>
      </c>
      <c r="W455" s="362">
        <v>20</v>
      </c>
      <c r="X455" s="345"/>
      <c r="Y455" s="131"/>
      <c r="Z455" s="366">
        <v>516800</v>
      </c>
      <c r="AA455" s="1577"/>
      <c r="AB455" s="367">
        <v>5160</v>
      </c>
      <c r="AC455" s="176"/>
      <c r="AD455" s="1613"/>
      <c r="AE455" s="179"/>
      <c r="AF455" s="1594"/>
      <c r="AG455" s="41"/>
      <c r="AH455" s="41"/>
      <c r="AI455" s="1531"/>
      <c r="AJ455" s="62"/>
      <c r="AK455" s="1596" t="s">
        <v>218</v>
      </c>
      <c r="AL455" s="1597">
        <v>3000</v>
      </c>
      <c r="AM455" s="1581">
        <v>3400</v>
      </c>
      <c r="AN455" s="1570" t="s">
        <v>216</v>
      </c>
      <c r="AO455" s="373" t="s">
        <v>220</v>
      </c>
      <c r="AP455" s="374">
        <v>5500</v>
      </c>
      <c r="AQ455" s="375">
        <v>6200</v>
      </c>
      <c r="AR455" s="1577" t="s">
        <v>216</v>
      </c>
      <c r="AS455" s="1584">
        <v>3610</v>
      </c>
      <c r="AT455" s="1577" t="s">
        <v>216</v>
      </c>
      <c r="AU455" s="1587">
        <v>30</v>
      </c>
      <c r="AV455" s="1570" t="s">
        <v>216</v>
      </c>
      <c r="AW455" s="1571">
        <v>4800</v>
      </c>
      <c r="AX455" s="1573"/>
      <c r="AY455" s="386"/>
      <c r="AZ455" s="1573" t="s">
        <v>221</v>
      </c>
      <c r="BA455" s="1574">
        <v>4030</v>
      </c>
      <c r="BB455" s="1577" t="s">
        <v>216</v>
      </c>
      <c r="BC455" s="1578">
        <v>40</v>
      </c>
      <c r="BD455" s="1562" t="s">
        <v>221</v>
      </c>
      <c r="BE455" s="1563" t="s">
        <v>588</v>
      </c>
      <c r="BF455" s="1565" t="s">
        <v>588</v>
      </c>
      <c r="BG455" s="1565" t="s">
        <v>588</v>
      </c>
      <c r="BH455" s="1567" t="s">
        <v>588</v>
      </c>
      <c r="BI455" s="176"/>
      <c r="BJ455" s="1569"/>
      <c r="BK455" s="13"/>
      <c r="BL455" s="13"/>
      <c r="BM455" s="107"/>
      <c r="BN455" s="104">
        <v>225</v>
      </c>
      <c r="BO455" s="104">
        <v>226</v>
      </c>
      <c r="BP455" s="1551">
        <v>11</v>
      </c>
    </row>
    <row r="456" spans="1:68" ht="13.5" customHeight="1">
      <c r="A456" s="1610"/>
      <c r="B456" s="1591"/>
      <c r="C456" s="1593"/>
      <c r="D456" s="177" t="s">
        <v>222</v>
      </c>
      <c r="E456" s="174"/>
      <c r="F456" s="324">
        <v>41250</v>
      </c>
      <c r="G456" s="325">
        <v>100440</v>
      </c>
      <c r="H456" s="324">
        <v>37150</v>
      </c>
      <c r="I456" s="325">
        <v>96340</v>
      </c>
      <c r="J456" s="318" t="s">
        <v>216</v>
      </c>
      <c r="K456" s="326">
        <v>390</v>
      </c>
      <c r="L456" s="327">
        <v>880</v>
      </c>
      <c r="M456" s="328" t="s">
        <v>217</v>
      </c>
      <c r="N456" s="326">
        <v>340</v>
      </c>
      <c r="O456" s="327">
        <v>840</v>
      </c>
      <c r="P456" s="328" t="s">
        <v>217</v>
      </c>
      <c r="Q456" s="318" t="s">
        <v>216</v>
      </c>
      <c r="R456" s="329">
        <v>7230</v>
      </c>
      <c r="S456" s="330">
        <v>70</v>
      </c>
      <c r="T456" s="1612"/>
      <c r="U456" s="360"/>
      <c r="V456" s="357"/>
      <c r="W456" s="360"/>
      <c r="X456" s="346"/>
      <c r="Y456" s="131"/>
      <c r="Z456" s="369"/>
      <c r="AA456" s="1577"/>
      <c r="AB456" s="370"/>
      <c r="AC456" s="183"/>
      <c r="AD456" s="1613"/>
      <c r="AE456" s="182"/>
      <c r="AF456" s="1594"/>
      <c r="AG456" s="41"/>
      <c r="AH456" s="41"/>
      <c r="AI456" s="1531"/>
      <c r="AJ456" s="62"/>
      <c r="AK456" s="1596"/>
      <c r="AL456" s="1598" t="e">
        <v>#REF!</v>
      </c>
      <c r="AM456" s="1582" t="e">
        <v>#REF!</v>
      </c>
      <c r="AN456" s="1570"/>
      <c r="AO456" s="351" t="s">
        <v>223</v>
      </c>
      <c r="AP456" s="377">
        <v>3000</v>
      </c>
      <c r="AQ456" s="378">
        <v>3400</v>
      </c>
      <c r="AR456" s="1577"/>
      <c r="AS456" s="1585"/>
      <c r="AT456" s="1577"/>
      <c r="AU456" s="1588"/>
      <c r="AV456" s="1570"/>
      <c r="AW456" s="1572"/>
      <c r="AX456" s="1573"/>
      <c r="AY456" s="386"/>
      <c r="AZ456" s="1573"/>
      <c r="BA456" s="1575"/>
      <c r="BB456" s="1577"/>
      <c r="BC456" s="1579"/>
      <c r="BD456" s="1562"/>
      <c r="BE456" s="1564"/>
      <c r="BF456" s="1566"/>
      <c r="BG456" s="1566"/>
      <c r="BH456" s="1568"/>
      <c r="BI456" s="176"/>
      <c r="BJ456" s="1569"/>
      <c r="BK456" s="13"/>
      <c r="BL456" s="13"/>
      <c r="BM456" s="107"/>
      <c r="BN456" s="104">
        <v>225</v>
      </c>
      <c r="BO456" s="104">
        <v>226</v>
      </c>
      <c r="BP456" s="1551"/>
    </row>
    <row r="457" spans="1:68" ht="13.5" customHeight="1">
      <c r="A457" s="1610"/>
      <c r="B457" s="1591"/>
      <c r="C457" s="1552" t="s">
        <v>224</v>
      </c>
      <c r="D457" s="177" t="s">
        <v>225</v>
      </c>
      <c r="E457" s="174"/>
      <c r="F457" s="324">
        <v>100440</v>
      </c>
      <c r="G457" s="325">
        <v>172770</v>
      </c>
      <c r="H457" s="324">
        <v>96340</v>
      </c>
      <c r="I457" s="325">
        <v>168670</v>
      </c>
      <c r="J457" s="318" t="s">
        <v>216</v>
      </c>
      <c r="K457" s="326">
        <v>880</v>
      </c>
      <c r="L457" s="327">
        <v>1610</v>
      </c>
      <c r="M457" s="328" t="s">
        <v>217</v>
      </c>
      <c r="N457" s="326">
        <v>840</v>
      </c>
      <c r="O457" s="327">
        <v>1570</v>
      </c>
      <c r="P457" s="328" t="s">
        <v>217</v>
      </c>
      <c r="Q457" s="331"/>
      <c r="R457" s="332"/>
      <c r="S457" s="333"/>
      <c r="T457" s="1612"/>
      <c r="U457" s="332"/>
      <c r="V457" s="332"/>
      <c r="W457" s="339"/>
      <c r="X457" s="339"/>
      <c r="Y457" s="131"/>
      <c r="Z457" s="366" t="s">
        <v>251</v>
      </c>
      <c r="AA457" s="1577"/>
      <c r="AB457" s="367" t="s">
        <v>251</v>
      </c>
      <c r="AC457" s="146"/>
      <c r="AD457" s="1613"/>
      <c r="AE457" s="178"/>
      <c r="AF457" s="1594"/>
      <c r="AG457" s="41"/>
      <c r="AH457" s="41"/>
      <c r="AI457" s="1531"/>
      <c r="AJ457" s="62"/>
      <c r="AK457" s="1596"/>
      <c r="AL457" s="1598" t="e">
        <v>#REF!</v>
      </c>
      <c r="AM457" s="1582" t="e">
        <v>#REF!</v>
      </c>
      <c r="AN457" s="1570"/>
      <c r="AO457" s="351" t="s">
        <v>226</v>
      </c>
      <c r="AP457" s="377">
        <v>2600</v>
      </c>
      <c r="AQ457" s="378">
        <v>2900</v>
      </c>
      <c r="AR457" s="1577"/>
      <c r="AS457" s="1585"/>
      <c r="AT457" s="1577"/>
      <c r="AU457" s="1588"/>
      <c r="AV457" s="380"/>
      <c r="AW457" s="381"/>
      <c r="AX457" s="1573"/>
      <c r="AY457" s="386"/>
      <c r="AZ457" s="1573"/>
      <c r="BA457" s="1575"/>
      <c r="BB457" s="1577"/>
      <c r="BC457" s="1579"/>
      <c r="BD457" s="1562"/>
      <c r="BE457" s="1554">
        <v>0.02</v>
      </c>
      <c r="BF457" s="1556">
        <v>0.03</v>
      </c>
      <c r="BG457" s="1556">
        <v>0.05</v>
      </c>
      <c r="BH457" s="1558">
        <v>7.0000000000000007E-2</v>
      </c>
      <c r="BI457" s="176"/>
      <c r="BJ457" s="1560"/>
      <c r="BK457" s="13"/>
      <c r="BL457" s="13"/>
      <c r="BM457" s="107"/>
      <c r="BN457" s="104">
        <v>225</v>
      </c>
      <c r="BO457" s="104">
        <v>226</v>
      </c>
      <c r="BP457" s="1551"/>
    </row>
    <row r="458" spans="1:68" ht="13.5" customHeight="1">
      <c r="A458" s="1610"/>
      <c r="B458" s="1591"/>
      <c r="C458" s="1553"/>
      <c r="D458" s="181" t="s">
        <v>53</v>
      </c>
      <c r="E458" s="174"/>
      <c r="F458" s="334">
        <v>172770</v>
      </c>
      <c r="G458" s="335"/>
      <c r="H458" s="334">
        <v>168670</v>
      </c>
      <c r="I458" s="335"/>
      <c r="J458" s="318" t="s">
        <v>216</v>
      </c>
      <c r="K458" s="329">
        <v>1610</v>
      </c>
      <c r="L458" s="336"/>
      <c r="M458" s="337" t="s">
        <v>217</v>
      </c>
      <c r="N458" s="329">
        <v>1570</v>
      </c>
      <c r="O458" s="336"/>
      <c r="P458" s="337" t="s">
        <v>217</v>
      </c>
      <c r="Q458" s="331"/>
      <c r="R458" s="332"/>
      <c r="S458" s="338"/>
      <c r="T458" s="1612"/>
      <c r="U458" s="332"/>
      <c r="V458" s="332"/>
      <c r="W458" s="339"/>
      <c r="X458" s="339"/>
      <c r="Y458" s="131"/>
      <c r="Z458" s="366">
        <v>552400</v>
      </c>
      <c r="AA458" s="1577"/>
      <c r="AB458" s="367">
        <v>5520</v>
      </c>
      <c r="AC458" s="176"/>
      <c r="AD458" s="1613"/>
      <c r="AE458" s="179"/>
      <c r="AF458" s="1594"/>
      <c r="AG458" s="41"/>
      <c r="AH458" s="41"/>
      <c r="AI458" s="1531"/>
      <c r="AJ458" s="62"/>
      <c r="AK458" s="1596"/>
      <c r="AL458" s="1599" t="e">
        <v>#REF!</v>
      </c>
      <c r="AM458" s="1583" t="e">
        <v>#REF!</v>
      </c>
      <c r="AN458" s="1570"/>
      <c r="AO458" s="382" t="s">
        <v>227</v>
      </c>
      <c r="AP458" s="383">
        <v>2400</v>
      </c>
      <c r="AQ458" s="384">
        <v>2600</v>
      </c>
      <c r="AR458" s="1577"/>
      <c r="AS458" s="1586"/>
      <c r="AT458" s="1577"/>
      <c r="AU458" s="1589"/>
      <c r="AV458" s="380"/>
      <c r="AW458" s="381"/>
      <c r="AX458" s="1573"/>
      <c r="AY458" s="386"/>
      <c r="AZ458" s="1573"/>
      <c r="BA458" s="1576"/>
      <c r="BB458" s="1577"/>
      <c r="BC458" s="1580"/>
      <c r="BD458" s="1562"/>
      <c r="BE458" s="1555"/>
      <c r="BF458" s="1557"/>
      <c r="BG458" s="1557"/>
      <c r="BH458" s="1559"/>
      <c r="BI458" s="176"/>
      <c r="BJ458" s="1560"/>
      <c r="BK458" s="13"/>
      <c r="BL458" s="13"/>
      <c r="BM458" s="107"/>
      <c r="BN458" s="104">
        <v>225</v>
      </c>
      <c r="BO458" s="104">
        <v>226</v>
      </c>
      <c r="BP458" s="1551"/>
    </row>
    <row r="459" spans="1:68" ht="13.5" customHeight="1">
      <c r="A459" s="1610"/>
      <c r="B459" s="1600" t="s">
        <v>252</v>
      </c>
      <c r="C459" s="1592" t="s">
        <v>214</v>
      </c>
      <c r="D459" s="173" t="s">
        <v>215</v>
      </c>
      <c r="E459" s="174"/>
      <c r="F459" s="316">
        <v>32720</v>
      </c>
      <c r="G459" s="317">
        <v>39950</v>
      </c>
      <c r="H459" s="316">
        <v>28940</v>
      </c>
      <c r="I459" s="317">
        <v>36170</v>
      </c>
      <c r="J459" s="318" t="s">
        <v>216</v>
      </c>
      <c r="K459" s="319">
        <v>300</v>
      </c>
      <c r="L459" s="320">
        <v>370</v>
      </c>
      <c r="M459" s="321" t="s">
        <v>217</v>
      </c>
      <c r="N459" s="319">
        <v>270</v>
      </c>
      <c r="O459" s="320">
        <v>340</v>
      </c>
      <c r="P459" s="321" t="s">
        <v>217</v>
      </c>
      <c r="Q459" s="318" t="s">
        <v>216</v>
      </c>
      <c r="R459" s="322">
        <v>7230</v>
      </c>
      <c r="S459" s="323">
        <v>70</v>
      </c>
      <c r="T459" s="1612"/>
      <c r="U459" s="361">
        <v>2890</v>
      </c>
      <c r="V459" s="340" t="s">
        <v>218</v>
      </c>
      <c r="W459" s="362">
        <v>20</v>
      </c>
      <c r="X459" s="345"/>
      <c r="Y459" s="131"/>
      <c r="Z459" s="369"/>
      <c r="AA459" s="1577"/>
      <c r="AB459" s="370"/>
      <c r="AC459" s="183"/>
      <c r="AD459" s="1613"/>
      <c r="AE459" s="182"/>
      <c r="AF459" s="1594"/>
      <c r="AG459" s="41"/>
      <c r="AH459" s="41"/>
      <c r="AI459" s="1531"/>
      <c r="AJ459" s="62"/>
      <c r="AK459" s="1596" t="s">
        <v>218</v>
      </c>
      <c r="AL459" s="1597">
        <v>2800</v>
      </c>
      <c r="AM459" s="1581">
        <v>3100</v>
      </c>
      <c r="AN459" s="1570" t="s">
        <v>216</v>
      </c>
      <c r="AO459" s="373" t="s">
        <v>220</v>
      </c>
      <c r="AP459" s="374">
        <v>5100</v>
      </c>
      <c r="AQ459" s="375">
        <v>5700</v>
      </c>
      <c r="AR459" s="1577" t="s">
        <v>216</v>
      </c>
      <c r="AS459" s="1584">
        <v>3330</v>
      </c>
      <c r="AT459" s="1577" t="s">
        <v>216</v>
      </c>
      <c r="AU459" s="1587">
        <v>30</v>
      </c>
      <c r="AV459" s="1570" t="s">
        <v>216</v>
      </c>
      <c r="AW459" s="1571">
        <v>4800</v>
      </c>
      <c r="AX459" s="1573"/>
      <c r="AY459" s="386"/>
      <c r="AZ459" s="1573" t="s">
        <v>221</v>
      </c>
      <c r="BA459" s="1574">
        <v>3720</v>
      </c>
      <c r="BB459" s="1577" t="s">
        <v>216</v>
      </c>
      <c r="BC459" s="1578">
        <v>30</v>
      </c>
      <c r="BD459" s="1562" t="s">
        <v>221</v>
      </c>
      <c r="BE459" s="1563" t="s">
        <v>588</v>
      </c>
      <c r="BF459" s="1565" t="s">
        <v>588</v>
      </c>
      <c r="BG459" s="1565" t="s">
        <v>588</v>
      </c>
      <c r="BH459" s="1567" t="s">
        <v>588</v>
      </c>
      <c r="BI459" s="176"/>
      <c r="BJ459" s="1569"/>
      <c r="BK459" s="13"/>
      <c r="BL459" s="13"/>
      <c r="BM459" s="107"/>
      <c r="BN459" s="104">
        <v>227</v>
      </c>
      <c r="BO459" s="104">
        <v>228</v>
      </c>
      <c r="BP459" s="1551">
        <v>12</v>
      </c>
    </row>
    <row r="460" spans="1:68" ht="13.5" customHeight="1">
      <c r="A460" s="1610"/>
      <c r="B460" s="1591"/>
      <c r="C460" s="1593"/>
      <c r="D460" s="177" t="s">
        <v>222</v>
      </c>
      <c r="E460" s="174"/>
      <c r="F460" s="324">
        <v>39950</v>
      </c>
      <c r="G460" s="325">
        <v>99140</v>
      </c>
      <c r="H460" s="324">
        <v>36170</v>
      </c>
      <c r="I460" s="325">
        <v>95360</v>
      </c>
      <c r="J460" s="318" t="s">
        <v>216</v>
      </c>
      <c r="K460" s="326">
        <v>370</v>
      </c>
      <c r="L460" s="327">
        <v>870</v>
      </c>
      <c r="M460" s="328" t="s">
        <v>217</v>
      </c>
      <c r="N460" s="326">
        <v>340</v>
      </c>
      <c r="O460" s="327">
        <v>830</v>
      </c>
      <c r="P460" s="328" t="s">
        <v>217</v>
      </c>
      <c r="Q460" s="318" t="s">
        <v>216</v>
      </c>
      <c r="R460" s="329">
        <v>7230</v>
      </c>
      <c r="S460" s="330">
        <v>70</v>
      </c>
      <c r="T460" s="1612"/>
      <c r="U460" s="360"/>
      <c r="V460" s="357"/>
      <c r="W460" s="360"/>
      <c r="X460" s="346"/>
      <c r="Y460" s="131"/>
      <c r="Z460" s="366" t="s">
        <v>253</v>
      </c>
      <c r="AA460" s="1577"/>
      <c r="AB460" s="367" t="s">
        <v>253</v>
      </c>
      <c r="AC460" s="146"/>
      <c r="AD460" s="1613"/>
      <c r="AE460" s="178"/>
      <c r="AF460" s="1594"/>
      <c r="AG460" s="41"/>
      <c r="AH460" s="41"/>
      <c r="AI460" s="1531"/>
      <c r="AJ460" s="62"/>
      <c r="AK460" s="1596"/>
      <c r="AL460" s="1598" t="e">
        <v>#REF!</v>
      </c>
      <c r="AM460" s="1582" t="e">
        <v>#REF!</v>
      </c>
      <c r="AN460" s="1570"/>
      <c r="AO460" s="351" t="s">
        <v>223</v>
      </c>
      <c r="AP460" s="377">
        <v>2800</v>
      </c>
      <c r="AQ460" s="378">
        <v>3100</v>
      </c>
      <c r="AR460" s="1577"/>
      <c r="AS460" s="1585"/>
      <c r="AT460" s="1577"/>
      <c r="AU460" s="1588"/>
      <c r="AV460" s="1570"/>
      <c r="AW460" s="1572"/>
      <c r="AX460" s="1573"/>
      <c r="AY460" s="386"/>
      <c r="AZ460" s="1573"/>
      <c r="BA460" s="1575"/>
      <c r="BB460" s="1577"/>
      <c r="BC460" s="1579"/>
      <c r="BD460" s="1562"/>
      <c r="BE460" s="1564"/>
      <c r="BF460" s="1566"/>
      <c r="BG460" s="1566"/>
      <c r="BH460" s="1568"/>
      <c r="BI460" s="176"/>
      <c r="BJ460" s="1569"/>
      <c r="BK460" s="13"/>
      <c r="BL460" s="13"/>
      <c r="BM460" s="107"/>
      <c r="BN460" s="104">
        <v>227</v>
      </c>
      <c r="BO460" s="104">
        <v>228</v>
      </c>
      <c r="BP460" s="1551"/>
    </row>
    <row r="461" spans="1:68" ht="13.5" customHeight="1">
      <c r="A461" s="1610"/>
      <c r="B461" s="1591"/>
      <c r="C461" s="1552" t="s">
        <v>224</v>
      </c>
      <c r="D461" s="177" t="s">
        <v>225</v>
      </c>
      <c r="E461" s="174"/>
      <c r="F461" s="324">
        <v>99140</v>
      </c>
      <c r="G461" s="325">
        <v>171470</v>
      </c>
      <c r="H461" s="324">
        <v>95360</v>
      </c>
      <c r="I461" s="325">
        <v>167690</v>
      </c>
      <c r="J461" s="318" t="s">
        <v>216</v>
      </c>
      <c r="K461" s="326">
        <v>870</v>
      </c>
      <c r="L461" s="327">
        <v>1600</v>
      </c>
      <c r="M461" s="328" t="s">
        <v>217</v>
      </c>
      <c r="N461" s="326">
        <v>830</v>
      </c>
      <c r="O461" s="327">
        <v>1560</v>
      </c>
      <c r="P461" s="328" t="s">
        <v>217</v>
      </c>
      <c r="Q461" s="331"/>
      <c r="R461" s="332"/>
      <c r="S461" s="333"/>
      <c r="T461" s="1612"/>
      <c r="U461" s="332"/>
      <c r="V461" s="332"/>
      <c r="W461" s="339"/>
      <c r="X461" s="339"/>
      <c r="Y461" s="131"/>
      <c r="Z461" s="366">
        <v>588000</v>
      </c>
      <c r="AA461" s="1577"/>
      <c r="AB461" s="367">
        <v>5880</v>
      </c>
      <c r="AC461" s="176"/>
      <c r="AD461" s="1613"/>
      <c r="AE461" s="179"/>
      <c r="AF461" s="1594"/>
      <c r="AG461" s="41"/>
      <c r="AH461" s="41"/>
      <c r="AI461" s="1531"/>
      <c r="AJ461" s="62"/>
      <c r="AK461" s="1596"/>
      <c r="AL461" s="1598" t="e">
        <v>#REF!</v>
      </c>
      <c r="AM461" s="1582" t="e">
        <v>#REF!</v>
      </c>
      <c r="AN461" s="1570"/>
      <c r="AO461" s="351" t="s">
        <v>226</v>
      </c>
      <c r="AP461" s="377">
        <v>2400</v>
      </c>
      <c r="AQ461" s="378">
        <v>2700</v>
      </c>
      <c r="AR461" s="1577"/>
      <c r="AS461" s="1585"/>
      <c r="AT461" s="1577"/>
      <c r="AU461" s="1588"/>
      <c r="AV461" s="380"/>
      <c r="AW461" s="381"/>
      <c r="AX461" s="1573"/>
      <c r="AY461" s="386"/>
      <c r="AZ461" s="1573"/>
      <c r="BA461" s="1575"/>
      <c r="BB461" s="1577"/>
      <c r="BC461" s="1579"/>
      <c r="BD461" s="1562"/>
      <c r="BE461" s="1554">
        <v>0.02</v>
      </c>
      <c r="BF461" s="1556">
        <v>0.03</v>
      </c>
      <c r="BG461" s="1556">
        <v>0.05</v>
      </c>
      <c r="BH461" s="1558">
        <v>7.0000000000000007E-2</v>
      </c>
      <c r="BI461" s="176"/>
      <c r="BJ461" s="1560"/>
      <c r="BK461" s="13"/>
      <c r="BL461" s="13"/>
      <c r="BM461" s="107"/>
      <c r="BN461" s="104">
        <v>227</v>
      </c>
      <c r="BO461" s="104">
        <v>228</v>
      </c>
      <c r="BP461" s="1551"/>
    </row>
    <row r="462" spans="1:68" ht="13.5" customHeight="1">
      <c r="A462" s="1610"/>
      <c r="B462" s="1591"/>
      <c r="C462" s="1553"/>
      <c r="D462" s="181" t="s">
        <v>53</v>
      </c>
      <c r="E462" s="174"/>
      <c r="F462" s="334">
        <v>171470</v>
      </c>
      <c r="G462" s="335"/>
      <c r="H462" s="334">
        <v>167690</v>
      </c>
      <c r="I462" s="335"/>
      <c r="J462" s="318" t="s">
        <v>216</v>
      </c>
      <c r="K462" s="329">
        <v>1600</v>
      </c>
      <c r="L462" s="336"/>
      <c r="M462" s="337" t="s">
        <v>217</v>
      </c>
      <c r="N462" s="329">
        <v>1560</v>
      </c>
      <c r="O462" s="336"/>
      <c r="P462" s="337" t="s">
        <v>217</v>
      </c>
      <c r="Q462" s="331"/>
      <c r="R462" s="332"/>
      <c r="S462" s="338"/>
      <c r="T462" s="1612"/>
      <c r="U462" s="332"/>
      <c r="V462" s="332"/>
      <c r="W462" s="339"/>
      <c r="X462" s="339"/>
      <c r="Y462" s="131"/>
      <c r="Z462" s="369"/>
      <c r="AA462" s="1577"/>
      <c r="AB462" s="370"/>
      <c r="AC462" s="183"/>
      <c r="AD462" s="1613"/>
      <c r="AE462" s="182"/>
      <c r="AF462" s="1594"/>
      <c r="AG462" s="41"/>
      <c r="AH462" s="41"/>
      <c r="AI462" s="1531"/>
      <c r="AJ462" s="62"/>
      <c r="AK462" s="1596"/>
      <c r="AL462" s="1599" t="e">
        <v>#REF!</v>
      </c>
      <c r="AM462" s="1583" t="e">
        <v>#REF!</v>
      </c>
      <c r="AN462" s="1570"/>
      <c r="AO462" s="382" t="s">
        <v>227</v>
      </c>
      <c r="AP462" s="383">
        <v>2200</v>
      </c>
      <c r="AQ462" s="384">
        <v>2400</v>
      </c>
      <c r="AR462" s="1577"/>
      <c r="AS462" s="1586"/>
      <c r="AT462" s="1577"/>
      <c r="AU462" s="1589"/>
      <c r="AV462" s="380"/>
      <c r="AW462" s="381"/>
      <c r="AX462" s="1573"/>
      <c r="AY462" s="386"/>
      <c r="AZ462" s="1573"/>
      <c r="BA462" s="1576"/>
      <c r="BB462" s="1577"/>
      <c r="BC462" s="1580"/>
      <c r="BD462" s="1562"/>
      <c r="BE462" s="1555"/>
      <c r="BF462" s="1557"/>
      <c r="BG462" s="1557"/>
      <c r="BH462" s="1559"/>
      <c r="BI462" s="176"/>
      <c r="BJ462" s="1560"/>
      <c r="BK462" s="13"/>
      <c r="BL462" s="13"/>
      <c r="BM462" s="107"/>
      <c r="BN462" s="104">
        <v>227</v>
      </c>
      <c r="BO462" s="104">
        <v>228</v>
      </c>
      <c r="BP462" s="1551"/>
    </row>
    <row r="463" spans="1:68" ht="13.5" customHeight="1">
      <c r="A463" s="1610"/>
      <c r="B463" s="1600" t="s">
        <v>254</v>
      </c>
      <c r="C463" s="1592" t="s">
        <v>214</v>
      </c>
      <c r="D463" s="173" t="s">
        <v>215</v>
      </c>
      <c r="E463" s="174"/>
      <c r="F463" s="316">
        <v>31630</v>
      </c>
      <c r="G463" s="317">
        <v>38860</v>
      </c>
      <c r="H463" s="316">
        <v>28120</v>
      </c>
      <c r="I463" s="317">
        <v>35350</v>
      </c>
      <c r="J463" s="318" t="s">
        <v>216</v>
      </c>
      <c r="K463" s="319">
        <v>290</v>
      </c>
      <c r="L463" s="320">
        <v>360</v>
      </c>
      <c r="M463" s="321" t="s">
        <v>217</v>
      </c>
      <c r="N463" s="319">
        <v>260</v>
      </c>
      <c r="O463" s="320">
        <v>330</v>
      </c>
      <c r="P463" s="321" t="s">
        <v>217</v>
      </c>
      <c r="Q463" s="318" t="s">
        <v>216</v>
      </c>
      <c r="R463" s="322">
        <v>7230</v>
      </c>
      <c r="S463" s="323">
        <v>70</v>
      </c>
      <c r="T463" s="1612"/>
      <c r="U463" s="361">
        <v>2890</v>
      </c>
      <c r="V463" s="340" t="s">
        <v>218</v>
      </c>
      <c r="W463" s="362">
        <v>20</v>
      </c>
      <c r="X463" s="345"/>
      <c r="Y463" s="131"/>
      <c r="Z463" s="366" t="s">
        <v>255</v>
      </c>
      <c r="AA463" s="1577"/>
      <c r="AB463" s="367" t="s">
        <v>255</v>
      </c>
      <c r="AC463" s="146"/>
      <c r="AD463" s="1613"/>
      <c r="AE463" s="178"/>
      <c r="AF463" s="1594"/>
      <c r="AG463" s="41"/>
      <c r="AH463" s="41"/>
      <c r="AI463" s="1531"/>
      <c r="AJ463" s="62"/>
      <c r="AK463" s="1596" t="s">
        <v>218</v>
      </c>
      <c r="AL463" s="1597">
        <v>3000</v>
      </c>
      <c r="AM463" s="1581">
        <v>3300</v>
      </c>
      <c r="AN463" s="1570" t="s">
        <v>216</v>
      </c>
      <c r="AO463" s="373" t="s">
        <v>220</v>
      </c>
      <c r="AP463" s="374">
        <v>5500</v>
      </c>
      <c r="AQ463" s="375">
        <v>6200</v>
      </c>
      <c r="AR463" s="1577" t="s">
        <v>216</v>
      </c>
      <c r="AS463" s="1584">
        <v>3090</v>
      </c>
      <c r="AT463" s="1577" t="s">
        <v>216</v>
      </c>
      <c r="AU463" s="1587">
        <v>30</v>
      </c>
      <c r="AV463" s="1570" t="s">
        <v>216</v>
      </c>
      <c r="AW463" s="1571">
        <v>4800</v>
      </c>
      <c r="AX463" s="1573"/>
      <c r="AY463" s="386"/>
      <c r="AZ463" s="1573" t="s">
        <v>221</v>
      </c>
      <c r="BA463" s="1574">
        <v>3460</v>
      </c>
      <c r="BB463" s="1577" t="s">
        <v>216</v>
      </c>
      <c r="BC463" s="1578">
        <v>30</v>
      </c>
      <c r="BD463" s="1562" t="s">
        <v>221</v>
      </c>
      <c r="BE463" s="1563" t="s">
        <v>588</v>
      </c>
      <c r="BF463" s="1565" t="s">
        <v>588</v>
      </c>
      <c r="BG463" s="1565" t="s">
        <v>588</v>
      </c>
      <c r="BH463" s="1567" t="s">
        <v>588</v>
      </c>
      <c r="BI463" s="176"/>
      <c r="BJ463" s="1569"/>
      <c r="BK463" s="13"/>
      <c r="BL463" s="13"/>
      <c r="BM463" s="107"/>
      <c r="BN463" s="104">
        <v>229</v>
      </c>
      <c r="BO463" s="104">
        <v>230</v>
      </c>
      <c r="BP463" s="1551">
        <v>13</v>
      </c>
    </row>
    <row r="464" spans="1:68" ht="13.5" customHeight="1">
      <c r="A464" s="1610"/>
      <c r="B464" s="1591"/>
      <c r="C464" s="1593"/>
      <c r="D464" s="177" t="s">
        <v>222</v>
      </c>
      <c r="E464" s="174"/>
      <c r="F464" s="324">
        <v>38860</v>
      </c>
      <c r="G464" s="325">
        <v>98050</v>
      </c>
      <c r="H464" s="324">
        <v>35350</v>
      </c>
      <c r="I464" s="325">
        <v>94540</v>
      </c>
      <c r="J464" s="318" t="s">
        <v>216</v>
      </c>
      <c r="K464" s="326">
        <v>360</v>
      </c>
      <c r="L464" s="327">
        <v>860</v>
      </c>
      <c r="M464" s="328" t="s">
        <v>217</v>
      </c>
      <c r="N464" s="326">
        <v>330</v>
      </c>
      <c r="O464" s="327">
        <v>820</v>
      </c>
      <c r="P464" s="328" t="s">
        <v>217</v>
      </c>
      <c r="Q464" s="318" t="s">
        <v>216</v>
      </c>
      <c r="R464" s="329">
        <v>7230</v>
      </c>
      <c r="S464" s="330">
        <v>70</v>
      </c>
      <c r="T464" s="1612"/>
      <c r="U464" s="360"/>
      <c r="V464" s="357"/>
      <c r="W464" s="360"/>
      <c r="X464" s="346"/>
      <c r="Y464" s="131"/>
      <c r="Z464" s="366">
        <v>623600</v>
      </c>
      <c r="AA464" s="1577"/>
      <c r="AB464" s="367">
        <v>6230</v>
      </c>
      <c r="AC464" s="176"/>
      <c r="AD464" s="1613"/>
      <c r="AE464" s="179"/>
      <c r="AF464" s="1594"/>
      <c r="AG464" s="41"/>
      <c r="AH464" s="41"/>
      <c r="AI464" s="1531"/>
      <c r="AJ464" s="62"/>
      <c r="AK464" s="1596"/>
      <c r="AL464" s="1598" t="e">
        <v>#REF!</v>
      </c>
      <c r="AM464" s="1582" t="e">
        <v>#REF!</v>
      </c>
      <c r="AN464" s="1570"/>
      <c r="AO464" s="351" t="s">
        <v>223</v>
      </c>
      <c r="AP464" s="377">
        <v>3000</v>
      </c>
      <c r="AQ464" s="378">
        <v>3400</v>
      </c>
      <c r="AR464" s="1577"/>
      <c r="AS464" s="1585"/>
      <c r="AT464" s="1577"/>
      <c r="AU464" s="1588"/>
      <c r="AV464" s="1570"/>
      <c r="AW464" s="1572"/>
      <c r="AX464" s="1573"/>
      <c r="AY464" s="386"/>
      <c r="AZ464" s="1573"/>
      <c r="BA464" s="1575"/>
      <c r="BB464" s="1577"/>
      <c r="BC464" s="1579"/>
      <c r="BD464" s="1562"/>
      <c r="BE464" s="1564"/>
      <c r="BF464" s="1566"/>
      <c r="BG464" s="1566"/>
      <c r="BH464" s="1568"/>
      <c r="BI464" s="176"/>
      <c r="BJ464" s="1569"/>
      <c r="BK464" s="13"/>
      <c r="BL464" s="13"/>
      <c r="BM464" s="107"/>
      <c r="BN464" s="104">
        <v>229</v>
      </c>
      <c r="BO464" s="104">
        <v>230</v>
      </c>
      <c r="BP464" s="1551"/>
    </row>
    <row r="465" spans="1:68" ht="13.5" customHeight="1">
      <c r="A465" s="1610"/>
      <c r="B465" s="1591"/>
      <c r="C465" s="1552" t="s">
        <v>224</v>
      </c>
      <c r="D465" s="177" t="s">
        <v>225</v>
      </c>
      <c r="E465" s="174"/>
      <c r="F465" s="324">
        <v>98050</v>
      </c>
      <c r="G465" s="325">
        <v>170380</v>
      </c>
      <c r="H465" s="324">
        <v>94540</v>
      </c>
      <c r="I465" s="325">
        <v>166870</v>
      </c>
      <c r="J465" s="318" t="s">
        <v>216</v>
      </c>
      <c r="K465" s="326">
        <v>860</v>
      </c>
      <c r="L465" s="327">
        <v>1590</v>
      </c>
      <c r="M465" s="328" t="s">
        <v>217</v>
      </c>
      <c r="N465" s="326">
        <v>820</v>
      </c>
      <c r="O465" s="327">
        <v>1550</v>
      </c>
      <c r="P465" s="328" t="s">
        <v>217</v>
      </c>
      <c r="Q465" s="331"/>
      <c r="R465" s="332"/>
      <c r="S465" s="333"/>
      <c r="T465" s="1612"/>
      <c r="U465" s="332"/>
      <c r="V465" s="332"/>
      <c r="W465" s="339"/>
      <c r="X465" s="339"/>
      <c r="Y465" s="131"/>
      <c r="Z465" s="369"/>
      <c r="AA465" s="1577"/>
      <c r="AB465" s="370"/>
      <c r="AC465" s="183"/>
      <c r="AD465" s="1613"/>
      <c r="AE465" s="182"/>
      <c r="AF465" s="1594"/>
      <c r="AG465" s="41"/>
      <c r="AH465" s="41"/>
      <c r="AI465" s="1531"/>
      <c r="AJ465" s="62"/>
      <c r="AK465" s="1596"/>
      <c r="AL465" s="1598" t="e">
        <v>#REF!</v>
      </c>
      <c r="AM465" s="1582" t="e">
        <v>#REF!</v>
      </c>
      <c r="AN465" s="1570"/>
      <c r="AO465" s="351" t="s">
        <v>226</v>
      </c>
      <c r="AP465" s="377">
        <v>2600</v>
      </c>
      <c r="AQ465" s="378">
        <v>2900</v>
      </c>
      <c r="AR465" s="1577"/>
      <c r="AS465" s="1585"/>
      <c r="AT465" s="1577"/>
      <c r="AU465" s="1588"/>
      <c r="AV465" s="380"/>
      <c r="AW465" s="381"/>
      <c r="AX465" s="1573"/>
      <c r="AY465" s="386"/>
      <c r="AZ465" s="1573"/>
      <c r="BA465" s="1575"/>
      <c r="BB465" s="1577"/>
      <c r="BC465" s="1579"/>
      <c r="BD465" s="1562"/>
      <c r="BE465" s="1554">
        <v>0.02</v>
      </c>
      <c r="BF465" s="1556">
        <v>0.03</v>
      </c>
      <c r="BG465" s="1556">
        <v>0.05</v>
      </c>
      <c r="BH465" s="1558">
        <v>7.0000000000000007E-2</v>
      </c>
      <c r="BI465" s="176"/>
      <c r="BJ465" s="1560"/>
      <c r="BK465" s="13"/>
      <c r="BL465" s="13"/>
      <c r="BM465" s="107"/>
      <c r="BN465" s="104">
        <v>229</v>
      </c>
      <c r="BO465" s="104">
        <v>230</v>
      </c>
      <c r="BP465" s="1551"/>
    </row>
    <row r="466" spans="1:68" ht="13.5" customHeight="1">
      <c r="A466" s="1610"/>
      <c r="B466" s="1591"/>
      <c r="C466" s="1553"/>
      <c r="D466" s="181" t="s">
        <v>53</v>
      </c>
      <c r="E466" s="174"/>
      <c r="F466" s="334">
        <v>170380</v>
      </c>
      <c r="G466" s="335"/>
      <c r="H466" s="334">
        <v>166870</v>
      </c>
      <c r="I466" s="335"/>
      <c r="J466" s="318" t="s">
        <v>216</v>
      </c>
      <c r="K466" s="329">
        <v>1590</v>
      </c>
      <c r="L466" s="336"/>
      <c r="M466" s="337" t="s">
        <v>217</v>
      </c>
      <c r="N466" s="329">
        <v>1550</v>
      </c>
      <c r="O466" s="336"/>
      <c r="P466" s="337" t="s">
        <v>217</v>
      </c>
      <c r="Q466" s="331"/>
      <c r="R466" s="332"/>
      <c r="S466" s="338"/>
      <c r="T466" s="1612"/>
      <c r="U466" s="332"/>
      <c r="V466" s="332"/>
      <c r="W466" s="339"/>
      <c r="X466" s="339"/>
      <c r="Y466" s="131"/>
      <c r="Z466" s="366" t="s">
        <v>256</v>
      </c>
      <c r="AA466" s="1577"/>
      <c r="AB466" s="367" t="s">
        <v>256</v>
      </c>
      <c r="AC466" s="146"/>
      <c r="AD466" s="1613"/>
      <c r="AE466" s="178"/>
      <c r="AF466" s="1594"/>
      <c r="AG466" s="41"/>
      <c r="AH466" s="41"/>
      <c r="AI466" s="1531"/>
      <c r="AJ466" s="62"/>
      <c r="AK466" s="1596"/>
      <c r="AL466" s="1599" t="e">
        <v>#REF!</v>
      </c>
      <c r="AM466" s="1583" t="e">
        <v>#REF!</v>
      </c>
      <c r="AN466" s="1570"/>
      <c r="AO466" s="382" t="s">
        <v>227</v>
      </c>
      <c r="AP466" s="383">
        <v>2400</v>
      </c>
      <c r="AQ466" s="384">
        <v>2600</v>
      </c>
      <c r="AR466" s="1577"/>
      <c r="AS466" s="1586"/>
      <c r="AT466" s="1577"/>
      <c r="AU466" s="1589"/>
      <c r="AV466" s="380"/>
      <c r="AW466" s="381"/>
      <c r="AX466" s="1573"/>
      <c r="AY466" s="386"/>
      <c r="AZ466" s="1573"/>
      <c r="BA466" s="1576"/>
      <c r="BB466" s="1577"/>
      <c r="BC466" s="1580"/>
      <c r="BD466" s="1562"/>
      <c r="BE466" s="1555"/>
      <c r="BF466" s="1557"/>
      <c r="BG466" s="1557"/>
      <c r="BH466" s="1559"/>
      <c r="BI466" s="176"/>
      <c r="BJ466" s="1560"/>
      <c r="BK466" s="13"/>
      <c r="BL466" s="13"/>
      <c r="BM466" s="107"/>
      <c r="BN466" s="104">
        <v>229</v>
      </c>
      <c r="BO466" s="104">
        <v>230</v>
      </c>
      <c r="BP466" s="1551"/>
    </row>
    <row r="467" spans="1:68" ht="13.5" customHeight="1">
      <c r="A467" s="1610"/>
      <c r="B467" s="1600" t="s">
        <v>257</v>
      </c>
      <c r="C467" s="1592" t="s">
        <v>214</v>
      </c>
      <c r="D467" s="173" t="s">
        <v>215</v>
      </c>
      <c r="E467" s="174"/>
      <c r="F467" s="316">
        <v>30670</v>
      </c>
      <c r="G467" s="317">
        <v>37900</v>
      </c>
      <c r="H467" s="316">
        <v>27400</v>
      </c>
      <c r="I467" s="317">
        <v>34630</v>
      </c>
      <c r="J467" s="318" t="s">
        <v>216</v>
      </c>
      <c r="K467" s="319">
        <v>280</v>
      </c>
      <c r="L467" s="320">
        <v>350</v>
      </c>
      <c r="M467" s="321" t="s">
        <v>217</v>
      </c>
      <c r="N467" s="319">
        <v>250</v>
      </c>
      <c r="O467" s="320">
        <v>320</v>
      </c>
      <c r="P467" s="321" t="s">
        <v>217</v>
      </c>
      <c r="Q467" s="318" t="s">
        <v>216</v>
      </c>
      <c r="R467" s="322">
        <v>7230</v>
      </c>
      <c r="S467" s="323">
        <v>70</v>
      </c>
      <c r="T467" s="1612"/>
      <c r="U467" s="361">
        <v>2890</v>
      </c>
      <c r="V467" s="340" t="s">
        <v>218</v>
      </c>
      <c r="W467" s="362">
        <v>20</v>
      </c>
      <c r="X467" s="345"/>
      <c r="Y467" s="131"/>
      <c r="Z467" s="366">
        <v>659200</v>
      </c>
      <c r="AA467" s="1577"/>
      <c r="AB467" s="367">
        <v>6590</v>
      </c>
      <c r="AC467" s="176"/>
      <c r="AD467" s="1613"/>
      <c r="AE467" s="179"/>
      <c r="AF467" s="1594"/>
      <c r="AG467" s="41"/>
      <c r="AH467" s="41"/>
      <c r="AI467" s="1531"/>
      <c r="AJ467" s="62"/>
      <c r="AK467" s="1596" t="s">
        <v>218</v>
      </c>
      <c r="AL467" s="1597">
        <v>2800</v>
      </c>
      <c r="AM467" s="1581">
        <v>3100</v>
      </c>
      <c r="AN467" s="1570" t="s">
        <v>216</v>
      </c>
      <c r="AO467" s="373" t="s">
        <v>220</v>
      </c>
      <c r="AP467" s="374">
        <v>5400</v>
      </c>
      <c r="AQ467" s="375">
        <v>6000</v>
      </c>
      <c r="AR467" s="1577" t="s">
        <v>216</v>
      </c>
      <c r="AS467" s="1584">
        <v>2890</v>
      </c>
      <c r="AT467" s="1577" t="s">
        <v>216</v>
      </c>
      <c r="AU467" s="1587">
        <v>20</v>
      </c>
      <c r="AV467" s="1570" t="s">
        <v>216</v>
      </c>
      <c r="AW467" s="1571">
        <v>4800</v>
      </c>
      <c r="AX467" s="1573"/>
      <c r="AY467" s="386"/>
      <c r="AZ467" s="1573" t="s">
        <v>221</v>
      </c>
      <c r="BA467" s="1574">
        <v>3230</v>
      </c>
      <c r="BB467" s="1577" t="s">
        <v>216</v>
      </c>
      <c r="BC467" s="1578">
        <v>30</v>
      </c>
      <c r="BD467" s="1562" t="s">
        <v>221</v>
      </c>
      <c r="BE467" s="1563" t="s">
        <v>588</v>
      </c>
      <c r="BF467" s="1565" t="s">
        <v>588</v>
      </c>
      <c r="BG467" s="1565" t="s">
        <v>588</v>
      </c>
      <c r="BH467" s="1567" t="s">
        <v>588</v>
      </c>
      <c r="BI467" s="176"/>
      <c r="BJ467" s="1569"/>
      <c r="BK467" s="13"/>
      <c r="BL467" s="13"/>
      <c r="BM467" s="107"/>
      <c r="BN467" s="104">
        <v>231</v>
      </c>
      <c r="BO467" s="104">
        <v>232</v>
      </c>
      <c r="BP467" s="1551">
        <v>14</v>
      </c>
    </row>
    <row r="468" spans="1:68" ht="13.5" customHeight="1">
      <c r="A468" s="1610"/>
      <c r="B468" s="1591"/>
      <c r="C468" s="1593"/>
      <c r="D468" s="177" t="s">
        <v>222</v>
      </c>
      <c r="E468" s="174"/>
      <c r="F468" s="324">
        <v>37900</v>
      </c>
      <c r="G468" s="325">
        <v>97090</v>
      </c>
      <c r="H468" s="324">
        <v>34630</v>
      </c>
      <c r="I468" s="325">
        <v>93820</v>
      </c>
      <c r="J468" s="318" t="s">
        <v>216</v>
      </c>
      <c r="K468" s="326">
        <v>350</v>
      </c>
      <c r="L468" s="327">
        <v>850</v>
      </c>
      <c r="M468" s="328" t="s">
        <v>217</v>
      </c>
      <c r="N468" s="326">
        <v>320</v>
      </c>
      <c r="O468" s="327">
        <v>810</v>
      </c>
      <c r="P468" s="328" t="s">
        <v>217</v>
      </c>
      <c r="Q468" s="318" t="s">
        <v>216</v>
      </c>
      <c r="R468" s="329">
        <v>7230</v>
      </c>
      <c r="S468" s="330">
        <v>70</v>
      </c>
      <c r="T468" s="1612"/>
      <c r="U468" s="360"/>
      <c r="V468" s="357"/>
      <c r="W468" s="360"/>
      <c r="X468" s="346"/>
      <c r="Y468" s="131"/>
      <c r="Z468" s="369"/>
      <c r="AA468" s="1577"/>
      <c r="AB468" s="370"/>
      <c r="AC468" s="183"/>
      <c r="AD468" s="1613"/>
      <c r="AE468" s="182"/>
      <c r="AF468" s="1594"/>
      <c r="AG468" s="41"/>
      <c r="AH468" s="41"/>
      <c r="AI468" s="1531"/>
      <c r="AJ468" s="62"/>
      <c r="AK468" s="1596"/>
      <c r="AL468" s="1598" t="e">
        <v>#REF!</v>
      </c>
      <c r="AM468" s="1582" t="e">
        <v>#REF!</v>
      </c>
      <c r="AN468" s="1570"/>
      <c r="AO468" s="351" t="s">
        <v>223</v>
      </c>
      <c r="AP468" s="377">
        <v>2900</v>
      </c>
      <c r="AQ468" s="378">
        <v>3300</v>
      </c>
      <c r="AR468" s="1577"/>
      <c r="AS468" s="1585"/>
      <c r="AT468" s="1577"/>
      <c r="AU468" s="1588"/>
      <c r="AV468" s="1570"/>
      <c r="AW468" s="1572"/>
      <c r="AX468" s="1573"/>
      <c r="AY468" s="386"/>
      <c r="AZ468" s="1573"/>
      <c r="BA468" s="1575"/>
      <c r="BB468" s="1577"/>
      <c r="BC468" s="1579"/>
      <c r="BD468" s="1562"/>
      <c r="BE468" s="1564"/>
      <c r="BF468" s="1566"/>
      <c r="BG468" s="1566"/>
      <c r="BH468" s="1568"/>
      <c r="BI468" s="176"/>
      <c r="BJ468" s="1569"/>
      <c r="BK468" s="13"/>
      <c r="BL468" s="13"/>
      <c r="BM468" s="107"/>
      <c r="BN468" s="104">
        <v>231</v>
      </c>
      <c r="BO468" s="104">
        <v>232</v>
      </c>
      <c r="BP468" s="1551"/>
    </row>
    <row r="469" spans="1:68" ht="13.5" customHeight="1">
      <c r="A469" s="1610"/>
      <c r="B469" s="1591"/>
      <c r="C469" s="1552" t="s">
        <v>224</v>
      </c>
      <c r="D469" s="177" t="s">
        <v>225</v>
      </c>
      <c r="E469" s="174"/>
      <c r="F469" s="324">
        <v>97090</v>
      </c>
      <c r="G469" s="325">
        <v>169420</v>
      </c>
      <c r="H469" s="324">
        <v>93820</v>
      </c>
      <c r="I469" s="325">
        <v>166150</v>
      </c>
      <c r="J469" s="318" t="s">
        <v>216</v>
      </c>
      <c r="K469" s="326">
        <v>850</v>
      </c>
      <c r="L469" s="327">
        <v>1580</v>
      </c>
      <c r="M469" s="328" t="s">
        <v>217</v>
      </c>
      <c r="N469" s="326">
        <v>810</v>
      </c>
      <c r="O469" s="327">
        <v>1540</v>
      </c>
      <c r="P469" s="328" t="s">
        <v>217</v>
      </c>
      <c r="Q469" s="331"/>
      <c r="R469" s="332"/>
      <c r="S469" s="333"/>
      <c r="T469" s="1612"/>
      <c r="U469" s="332"/>
      <c r="V469" s="332"/>
      <c r="W469" s="339"/>
      <c r="X469" s="339"/>
      <c r="Y469" s="131"/>
      <c r="Z469" s="366" t="s">
        <v>258</v>
      </c>
      <c r="AA469" s="1577"/>
      <c r="AB469" s="367" t="s">
        <v>258</v>
      </c>
      <c r="AC469" s="146"/>
      <c r="AD469" s="1613"/>
      <c r="AE469" s="178"/>
      <c r="AF469" s="1594"/>
      <c r="AG469" s="41"/>
      <c r="AH469" s="41"/>
      <c r="AI469" s="1531"/>
      <c r="AJ469" s="62"/>
      <c r="AK469" s="1596"/>
      <c r="AL469" s="1598" t="e">
        <v>#REF!</v>
      </c>
      <c r="AM469" s="1582" t="e">
        <v>#REF!</v>
      </c>
      <c r="AN469" s="1570"/>
      <c r="AO469" s="351" t="s">
        <v>226</v>
      </c>
      <c r="AP469" s="377">
        <v>2500</v>
      </c>
      <c r="AQ469" s="378">
        <v>2800</v>
      </c>
      <c r="AR469" s="1577"/>
      <c r="AS469" s="1585"/>
      <c r="AT469" s="1577"/>
      <c r="AU469" s="1588"/>
      <c r="AV469" s="380"/>
      <c r="AW469" s="381"/>
      <c r="AX469" s="1573"/>
      <c r="AY469" s="386"/>
      <c r="AZ469" s="1573"/>
      <c r="BA469" s="1575"/>
      <c r="BB469" s="1577"/>
      <c r="BC469" s="1579"/>
      <c r="BD469" s="1562"/>
      <c r="BE469" s="1554">
        <v>0.02</v>
      </c>
      <c r="BF469" s="1556">
        <v>0.03</v>
      </c>
      <c r="BG469" s="1556">
        <v>0.05</v>
      </c>
      <c r="BH469" s="1558">
        <v>7.0000000000000007E-2</v>
      </c>
      <c r="BI469" s="176"/>
      <c r="BJ469" s="1560"/>
      <c r="BK469" s="13"/>
      <c r="BL469" s="13"/>
      <c r="BM469" s="107"/>
      <c r="BN469" s="104">
        <v>231</v>
      </c>
      <c r="BO469" s="104">
        <v>232</v>
      </c>
      <c r="BP469" s="1551"/>
    </row>
    <row r="470" spans="1:68" ht="13.5" customHeight="1">
      <c r="A470" s="1610"/>
      <c r="B470" s="1591"/>
      <c r="C470" s="1553"/>
      <c r="D470" s="181" t="s">
        <v>53</v>
      </c>
      <c r="E470" s="174"/>
      <c r="F470" s="334">
        <v>169420</v>
      </c>
      <c r="G470" s="335"/>
      <c r="H470" s="334">
        <v>166150</v>
      </c>
      <c r="I470" s="335"/>
      <c r="J470" s="318" t="s">
        <v>216</v>
      </c>
      <c r="K470" s="329">
        <v>1580</v>
      </c>
      <c r="L470" s="336"/>
      <c r="M470" s="337" t="s">
        <v>217</v>
      </c>
      <c r="N470" s="329">
        <v>1540</v>
      </c>
      <c r="O470" s="336"/>
      <c r="P470" s="337" t="s">
        <v>217</v>
      </c>
      <c r="Q470" s="331"/>
      <c r="R470" s="332"/>
      <c r="S470" s="338"/>
      <c r="T470" s="1612"/>
      <c r="U470" s="332"/>
      <c r="V470" s="332"/>
      <c r="W470" s="339"/>
      <c r="X470" s="339"/>
      <c r="Y470" s="131"/>
      <c r="Z470" s="366">
        <v>694700</v>
      </c>
      <c r="AA470" s="1577"/>
      <c r="AB470" s="367">
        <v>6940</v>
      </c>
      <c r="AC470" s="176"/>
      <c r="AD470" s="1613"/>
      <c r="AE470" s="179"/>
      <c r="AF470" s="1594"/>
      <c r="AG470" s="41"/>
      <c r="AH470" s="41"/>
      <c r="AI470" s="1531"/>
      <c r="AJ470" s="62"/>
      <c r="AK470" s="1596"/>
      <c r="AL470" s="1599" t="e">
        <v>#REF!</v>
      </c>
      <c r="AM470" s="1583" t="e">
        <v>#REF!</v>
      </c>
      <c r="AN470" s="1570"/>
      <c r="AO470" s="382" t="s">
        <v>227</v>
      </c>
      <c r="AP470" s="383">
        <v>2300</v>
      </c>
      <c r="AQ470" s="384">
        <v>2500</v>
      </c>
      <c r="AR470" s="1577"/>
      <c r="AS470" s="1586"/>
      <c r="AT470" s="1577"/>
      <c r="AU470" s="1589"/>
      <c r="AV470" s="380"/>
      <c r="AW470" s="381"/>
      <c r="AX470" s="1573"/>
      <c r="AY470" s="386"/>
      <c r="AZ470" s="1573"/>
      <c r="BA470" s="1576"/>
      <c r="BB470" s="1577"/>
      <c r="BC470" s="1580"/>
      <c r="BD470" s="1562"/>
      <c r="BE470" s="1555"/>
      <c r="BF470" s="1557"/>
      <c r="BG470" s="1557"/>
      <c r="BH470" s="1559"/>
      <c r="BI470" s="176"/>
      <c r="BJ470" s="1560"/>
      <c r="BK470" s="13"/>
      <c r="BL470" s="13"/>
      <c r="BM470" s="107"/>
      <c r="BN470" s="104">
        <v>231</v>
      </c>
      <c r="BO470" s="104">
        <v>232</v>
      </c>
      <c r="BP470" s="1551"/>
    </row>
    <row r="471" spans="1:68" ht="13.5" customHeight="1">
      <c r="A471" s="1610"/>
      <c r="B471" s="1600" t="s">
        <v>259</v>
      </c>
      <c r="C471" s="1592" t="s">
        <v>214</v>
      </c>
      <c r="D471" s="173" t="s">
        <v>215</v>
      </c>
      <c r="E471" s="174"/>
      <c r="F471" s="316">
        <v>30730</v>
      </c>
      <c r="G471" s="317">
        <v>37960</v>
      </c>
      <c r="H471" s="316">
        <v>27660</v>
      </c>
      <c r="I471" s="317">
        <v>34890</v>
      </c>
      <c r="J471" s="318" t="s">
        <v>216</v>
      </c>
      <c r="K471" s="319">
        <v>280</v>
      </c>
      <c r="L471" s="320">
        <v>350</v>
      </c>
      <c r="M471" s="321" t="s">
        <v>217</v>
      </c>
      <c r="N471" s="319">
        <v>250</v>
      </c>
      <c r="O471" s="320">
        <v>320</v>
      </c>
      <c r="P471" s="321" t="s">
        <v>217</v>
      </c>
      <c r="Q471" s="318" t="s">
        <v>216</v>
      </c>
      <c r="R471" s="322">
        <v>7230</v>
      </c>
      <c r="S471" s="323">
        <v>70</v>
      </c>
      <c r="T471" s="1612"/>
      <c r="U471" s="361">
        <v>2890</v>
      </c>
      <c r="V471" s="340" t="s">
        <v>218</v>
      </c>
      <c r="W471" s="362">
        <v>20</v>
      </c>
      <c r="X471" s="345"/>
      <c r="Y471" s="131"/>
      <c r="Z471" s="369"/>
      <c r="AA471" s="1577"/>
      <c r="AB471" s="367"/>
      <c r="AC471" s="176"/>
      <c r="AD471" s="1613"/>
      <c r="AE471" s="179"/>
      <c r="AF471" s="1594"/>
      <c r="AG471" s="41"/>
      <c r="AH471" s="41"/>
      <c r="AI471" s="1531"/>
      <c r="AJ471" s="62"/>
      <c r="AK471" s="1596" t="s">
        <v>218</v>
      </c>
      <c r="AL471" s="1597">
        <v>2600</v>
      </c>
      <c r="AM471" s="1581">
        <v>2900</v>
      </c>
      <c r="AN471" s="1570" t="s">
        <v>216</v>
      </c>
      <c r="AO471" s="373" t="s">
        <v>220</v>
      </c>
      <c r="AP471" s="374">
        <v>4800</v>
      </c>
      <c r="AQ471" s="375">
        <v>5400</v>
      </c>
      <c r="AR471" s="1577" t="s">
        <v>216</v>
      </c>
      <c r="AS471" s="1584">
        <v>2710</v>
      </c>
      <c r="AT471" s="1577" t="s">
        <v>216</v>
      </c>
      <c r="AU471" s="1587">
        <v>20</v>
      </c>
      <c r="AV471" s="1570" t="s">
        <v>216</v>
      </c>
      <c r="AW471" s="1571">
        <v>4800</v>
      </c>
      <c r="AX471" s="1573"/>
      <c r="AY471" s="386"/>
      <c r="AZ471" s="1573" t="s">
        <v>221</v>
      </c>
      <c r="BA471" s="1574">
        <v>3020</v>
      </c>
      <c r="BB471" s="1577" t="s">
        <v>216</v>
      </c>
      <c r="BC471" s="1578">
        <v>30</v>
      </c>
      <c r="BD471" s="1562" t="s">
        <v>221</v>
      </c>
      <c r="BE471" s="1563" t="s">
        <v>588</v>
      </c>
      <c r="BF471" s="1565" t="s">
        <v>588</v>
      </c>
      <c r="BG471" s="1565" t="s">
        <v>588</v>
      </c>
      <c r="BH471" s="1567" t="s">
        <v>588</v>
      </c>
      <c r="BI471" s="176"/>
      <c r="BJ471" s="1569"/>
      <c r="BK471" s="13"/>
      <c r="BL471" s="13"/>
      <c r="BM471" s="107"/>
      <c r="BN471" s="104">
        <v>233</v>
      </c>
      <c r="BO471" s="104">
        <v>234</v>
      </c>
      <c r="BP471" s="1551">
        <v>15</v>
      </c>
    </row>
    <row r="472" spans="1:68" ht="13.5" customHeight="1">
      <c r="A472" s="1610"/>
      <c r="B472" s="1591"/>
      <c r="C472" s="1593"/>
      <c r="D472" s="177" t="s">
        <v>222</v>
      </c>
      <c r="E472" s="174"/>
      <c r="F472" s="324">
        <v>37960</v>
      </c>
      <c r="G472" s="325">
        <v>97150</v>
      </c>
      <c r="H472" s="324">
        <v>34890</v>
      </c>
      <c r="I472" s="325">
        <v>94080</v>
      </c>
      <c r="J472" s="318" t="s">
        <v>216</v>
      </c>
      <c r="K472" s="326">
        <v>350</v>
      </c>
      <c r="L472" s="327">
        <v>850</v>
      </c>
      <c r="M472" s="328" t="s">
        <v>217</v>
      </c>
      <c r="N472" s="326">
        <v>320</v>
      </c>
      <c r="O472" s="327">
        <v>820</v>
      </c>
      <c r="P472" s="328" t="s">
        <v>217</v>
      </c>
      <c r="Q472" s="318" t="s">
        <v>216</v>
      </c>
      <c r="R472" s="329">
        <v>7230</v>
      </c>
      <c r="S472" s="330">
        <v>70</v>
      </c>
      <c r="T472" s="1612"/>
      <c r="U472" s="360"/>
      <c r="V472" s="357"/>
      <c r="W472" s="360"/>
      <c r="X472" s="346"/>
      <c r="Y472" s="131"/>
      <c r="Z472" s="369"/>
      <c r="AA472" s="1577"/>
      <c r="AB472" s="367"/>
      <c r="AC472" s="176"/>
      <c r="AD472" s="1613"/>
      <c r="AE472" s="179"/>
      <c r="AF472" s="1594"/>
      <c r="AG472" s="41"/>
      <c r="AH472" s="41"/>
      <c r="AI472" s="1531"/>
      <c r="AJ472" s="62"/>
      <c r="AK472" s="1596"/>
      <c r="AL472" s="1598" t="e">
        <v>#REF!</v>
      </c>
      <c r="AM472" s="1582" t="e">
        <v>#REF!</v>
      </c>
      <c r="AN472" s="1570"/>
      <c r="AO472" s="351" t="s">
        <v>223</v>
      </c>
      <c r="AP472" s="377">
        <v>2600</v>
      </c>
      <c r="AQ472" s="378">
        <v>2900</v>
      </c>
      <c r="AR472" s="1577"/>
      <c r="AS472" s="1585"/>
      <c r="AT472" s="1577"/>
      <c r="AU472" s="1588"/>
      <c r="AV472" s="1570"/>
      <c r="AW472" s="1572"/>
      <c r="AX472" s="1573"/>
      <c r="AY472" s="386"/>
      <c r="AZ472" s="1573"/>
      <c r="BA472" s="1575"/>
      <c r="BB472" s="1577"/>
      <c r="BC472" s="1579"/>
      <c r="BD472" s="1562"/>
      <c r="BE472" s="1564"/>
      <c r="BF472" s="1566"/>
      <c r="BG472" s="1566"/>
      <c r="BH472" s="1568"/>
      <c r="BI472" s="176"/>
      <c r="BJ472" s="1569"/>
      <c r="BK472" s="13"/>
      <c r="BL472" s="13"/>
      <c r="BM472" s="107"/>
      <c r="BN472" s="104">
        <v>233</v>
      </c>
      <c r="BO472" s="104">
        <v>234</v>
      </c>
      <c r="BP472" s="1551"/>
    </row>
    <row r="473" spans="1:68" ht="13.5" customHeight="1">
      <c r="A473" s="1610"/>
      <c r="B473" s="1591"/>
      <c r="C473" s="1552" t="s">
        <v>224</v>
      </c>
      <c r="D473" s="177" t="s">
        <v>225</v>
      </c>
      <c r="E473" s="174"/>
      <c r="F473" s="324">
        <v>97150</v>
      </c>
      <c r="G473" s="325">
        <v>169480</v>
      </c>
      <c r="H473" s="324">
        <v>94080</v>
      </c>
      <c r="I473" s="325">
        <v>166410</v>
      </c>
      <c r="J473" s="318" t="s">
        <v>216</v>
      </c>
      <c r="K473" s="326">
        <v>850</v>
      </c>
      <c r="L473" s="327">
        <v>1580</v>
      </c>
      <c r="M473" s="328" t="s">
        <v>217</v>
      </c>
      <c r="N473" s="326">
        <v>820</v>
      </c>
      <c r="O473" s="327">
        <v>1550</v>
      </c>
      <c r="P473" s="328" t="s">
        <v>217</v>
      </c>
      <c r="Q473" s="331"/>
      <c r="R473" s="332"/>
      <c r="S473" s="333"/>
      <c r="T473" s="1612"/>
      <c r="U473" s="332"/>
      <c r="V473" s="332"/>
      <c r="W473" s="339"/>
      <c r="X473" s="339"/>
      <c r="Y473" s="131"/>
      <c r="Z473" s="369"/>
      <c r="AA473" s="1577"/>
      <c r="AB473" s="367"/>
      <c r="AC473" s="176"/>
      <c r="AD473" s="1613"/>
      <c r="AE473" s="179"/>
      <c r="AF473" s="1594"/>
      <c r="AG473" s="41"/>
      <c r="AH473" s="41"/>
      <c r="AI473" s="1531"/>
      <c r="AJ473" s="62"/>
      <c r="AK473" s="1596"/>
      <c r="AL473" s="1598" t="e">
        <v>#REF!</v>
      </c>
      <c r="AM473" s="1582" t="e">
        <v>#REF!</v>
      </c>
      <c r="AN473" s="1570"/>
      <c r="AO473" s="351" t="s">
        <v>226</v>
      </c>
      <c r="AP473" s="377">
        <v>2300</v>
      </c>
      <c r="AQ473" s="378">
        <v>2500</v>
      </c>
      <c r="AR473" s="1577"/>
      <c r="AS473" s="1585"/>
      <c r="AT473" s="1577"/>
      <c r="AU473" s="1588"/>
      <c r="AV473" s="380"/>
      <c r="AW473" s="381"/>
      <c r="AX473" s="1573"/>
      <c r="AY473" s="386"/>
      <c r="AZ473" s="1573"/>
      <c r="BA473" s="1575"/>
      <c r="BB473" s="1577"/>
      <c r="BC473" s="1579"/>
      <c r="BD473" s="1562"/>
      <c r="BE473" s="1554">
        <v>0.02</v>
      </c>
      <c r="BF473" s="1556">
        <v>0.03</v>
      </c>
      <c r="BG473" s="1556">
        <v>0.05</v>
      </c>
      <c r="BH473" s="1558">
        <v>7.0000000000000007E-2</v>
      </c>
      <c r="BI473" s="176"/>
      <c r="BJ473" s="1560"/>
      <c r="BK473" s="13"/>
      <c r="BL473" s="13"/>
      <c r="BM473" s="107"/>
      <c r="BN473" s="104">
        <v>233</v>
      </c>
      <c r="BO473" s="104">
        <v>234</v>
      </c>
      <c r="BP473" s="1551"/>
    </row>
    <row r="474" spans="1:68" ht="13.5" customHeight="1">
      <c r="A474" s="1610"/>
      <c r="B474" s="1591"/>
      <c r="C474" s="1553"/>
      <c r="D474" s="181" t="s">
        <v>53</v>
      </c>
      <c r="E474" s="174"/>
      <c r="F474" s="334">
        <v>169480</v>
      </c>
      <c r="G474" s="335"/>
      <c r="H474" s="334">
        <v>166410</v>
      </c>
      <c r="I474" s="335"/>
      <c r="J474" s="318" t="s">
        <v>216</v>
      </c>
      <c r="K474" s="329">
        <v>1580</v>
      </c>
      <c r="L474" s="336"/>
      <c r="M474" s="337" t="s">
        <v>217</v>
      </c>
      <c r="N474" s="329">
        <v>1550</v>
      </c>
      <c r="O474" s="336"/>
      <c r="P474" s="337" t="s">
        <v>217</v>
      </c>
      <c r="Q474" s="331"/>
      <c r="R474" s="332"/>
      <c r="S474" s="338"/>
      <c r="T474" s="1612"/>
      <c r="U474" s="332"/>
      <c r="V474" s="332"/>
      <c r="W474" s="339"/>
      <c r="X474" s="339"/>
      <c r="Y474" s="131"/>
      <c r="Z474" s="369"/>
      <c r="AA474" s="1577"/>
      <c r="AB474" s="367"/>
      <c r="AC474" s="176"/>
      <c r="AD474" s="1613"/>
      <c r="AE474" s="179"/>
      <c r="AF474" s="1594"/>
      <c r="AG474" s="41"/>
      <c r="AH474" s="41"/>
      <c r="AI474" s="1531"/>
      <c r="AJ474" s="62"/>
      <c r="AK474" s="1596"/>
      <c r="AL474" s="1599" t="e">
        <v>#REF!</v>
      </c>
      <c r="AM474" s="1583" t="e">
        <v>#REF!</v>
      </c>
      <c r="AN474" s="1570"/>
      <c r="AO474" s="382" t="s">
        <v>227</v>
      </c>
      <c r="AP474" s="383">
        <v>2000</v>
      </c>
      <c r="AQ474" s="384">
        <v>2300</v>
      </c>
      <c r="AR474" s="1577"/>
      <c r="AS474" s="1586"/>
      <c r="AT474" s="1577"/>
      <c r="AU474" s="1589"/>
      <c r="AV474" s="380"/>
      <c r="AW474" s="381"/>
      <c r="AX474" s="1573"/>
      <c r="AY474" s="386"/>
      <c r="AZ474" s="1573"/>
      <c r="BA474" s="1576"/>
      <c r="BB474" s="1577"/>
      <c r="BC474" s="1580"/>
      <c r="BD474" s="1562"/>
      <c r="BE474" s="1555"/>
      <c r="BF474" s="1557"/>
      <c r="BG474" s="1557"/>
      <c r="BH474" s="1559"/>
      <c r="BI474" s="176"/>
      <c r="BJ474" s="1560"/>
      <c r="BK474" s="13"/>
      <c r="BL474" s="13"/>
      <c r="BM474" s="107"/>
      <c r="BN474" s="104">
        <v>233</v>
      </c>
      <c r="BO474" s="104">
        <v>234</v>
      </c>
      <c r="BP474" s="1551"/>
    </row>
    <row r="475" spans="1:68" ht="13.5" customHeight="1">
      <c r="A475" s="1610"/>
      <c r="B475" s="1600" t="s">
        <v>260</v>
      </c>
      <c r="C475" s="1592" t="s">
        <v>214</v>
      </c>
      <c r="D475" s="173" t="s">
        <v>215</v>
      </c>
      <c r="E475" s="174"/>
      <c r="F475" s="316">
        <v>29960</v>
      </c>
      <c r="G475" s="317">
        <v>37190</v>
      </c>
      <c r="H475" s="316">
        <v>27060</v>
      </c>
      <c r="I475" s="317">
        <v>34290</v>
      </c>
      <c r="J475" s="318" t="s">
        <v>216</v>
      </c>
      <c r="K475" s="319">
        <v>280</v>
      </c>
      <c r="L475" s="320">
        <v>350</v>
      </c>
      <c r="M475" s="321" t="s">
        <v>217</v>
      </c>
      <c r="N475" s="319">
        <v>250</v>
      </c>
      <c r="O475" s="320">
        <v>320</v>
      </c>
      <c r="P475" s="321" t="s">
        <v>217</v>
      </c>
      <c r="Q475" s="318" t="s">
        <v>216</v>
      </c>
      <c r="R475" s="322">
        <v>7230</v>
      </c>
      <c r="S475" s="323">
        <v>70</v>
      </c>
      <c r="T475" s="1612"/>
      <c r="U475" s="361">
        <v>2890</v>
      </c>
      <c r="V475" s="340" t="s">
        <v>218</v>
      </c>
      <c r="W475" s="362">
        <v>20</v>
      </c>
      <c r="X475" s="345"/>
      <c r="Y475" s="131"/>
      <c r="Z475" s="369"/>
      <c r="AA475" s="1577"/>
      <c r="AB475" s="367"/>
      <c r="AC475" s="176"/>
      <c r="AD475" s="1613"/>
      <c r="AE475" s="179"/>
      <c r="AF475" s="1594"/>
      <c r="AG475" s="41"/>
      <c r="AH475" s="41"/>
      <c r="AI475" s="1531"/>
      <c r="AJ475" s="62"/>
      <c r="AK475" s="1596" t="s">
        <v>218</v>
      </c>
      <c r="AL475" s="1597">
        <v>2800</v>
      </c>
      <c r="AM475" s="1581">
        <v>3100</v>
      </c>
      <c r="AN475" s="1570" t="s">
        <v>216</v>
      </c>
      <c r="AO475" s="373" t="s">
        <v>220</v>
      </c>
      <c r="AP475" s="374">
        <v>5400</v>
      </c>
      <c r="AQ475" s="375">
        <v>6000</v>
      </c>
      <c r="AR475" s="1577" t="s">
        <v>216</v>
      </c>
      <c r="AS475" s="1584">
        <v>2550</v>
      </c>
      <c r="AT475" s="1577" t="s">
        <v>216</v>
      </c>
      <c r="AU475" s="1587">
        <v>20</v>
      </c>
      <c r="AV475" s="1570" t="s">
        <v>216</v>
      </c>
      <c r="AW475" s="1571">
        <v>4800</v>
      </c>
      <c r="AX475" s="1573"/>
      <c r="AY475" s="386"/>
      <c r="AZ475" s="1573" t="s">
        <v>221</v>
      </c>
      <c r="BA475" s="1574">
        <v>2850</v>
      </c>
      <c r="BB475" s="1577" t="s">
        <v>216</v>
      </c>
      <c r="BC475" s="1578">
        <v>20</v>
      </c>
      <c r="BD475" s="1562" t="s">
        <v>221</v>
      </c>
      <c r="BE475" s="1563" t="s">
        <v>588</v>
      </c>
      <c r="BF475" s="1565" t="s">
        <v>588</v>
      </c>
      <c r="BG475" s="1565" t="s">
        <v>588</v>
      </c>
      <c r="BH475" s="1567" t="s">
        <v>588</v>
      </c>
      <c r="BI475" s="176"/>
      <c r="BJ475" s="1569"/>
      <c r="BK475" s="13"/>
      <c r="BL475" s="13"/>
      <c r="BM475" s="107"/>
      <c r="BN475" s="104">
        <v>235</v>
      </c>
      <c r="BO475" s="104">
        <v>236</v>
      </c>
      <c r="BP475" s="1551">
        <v>16</v>
      </c>
    </row>
    <row r="476" spans="1:68" ht="13.5" customHeight="1">
      <c r="A476" s="1610"/>
      <c r="B476" s="1591"/>
      <c r="C476" s="1593"/>
      <c r="D476" s="177" t="s">
        <v>222</v>
      </c>
      <c r="E476" s="174"/>
      <c r="F476" s="324">
        <v>37190</v>
      </c>
      <c r="G476" s="325">
        <v>96380</v>
      </c>
      <c r="H476" s="324">
        <v>34290</v>
      </c>
      <c r="I476" s="325">
        <v>93480</v>
      </c>
      <c r="J476" s="318" t="s">
        <v>216</v>
      </c>
      <c r="K476" s="326">
        <v>350</v>
      </c>
      <c r="L476" s="327">
        <v>840</v>
      </c>
      <c r="M476" s="328" t="s">
        <v>217</v>
      </c>
      <c r="N476" s="326">
        <v>320</v>
      </c>
      <c r="O476" s="327">
        <v>810</v>
      </c>
      <c r="P476" s="328" t="s">
        <v>217</v>
      </c>
      <c r="Q476" s="318" t="s">
        <v>216</v>
      </c>
      <c r="R476" s="329">
        <v>7230</v>
      </c>
      <c r="S476" s="330">
        <v>70</v>
      </c>
      <c r="T476" s="1612"/>
      <c r="U476" s="360"/>
      <c r="V476" s="357"/>
      <c r="W476" s="360"/>
      <c r="X476" s="346"/>
      <c r="Y476" s="131"/>
      <c r="Z476" s="369"/>
      <c r="AA476" s="1577"/>
      <c r="AB476" s="367"/>
      <c r="AC476" s="176"/>
      <c r="AD476" s="1613"/>
      <c r="AE476" s="179"/>
      <c r="AF476" s="1594"/>
      <c r="AG476" s="41"/>
      <c r="AH476" s="41"/>
      <c r="AI476" s="1531"/>
      <c r="AJ476" s="62"/>
      <c r="AK476" s="1596"/>
      <c r="AL476" s="1598" t="e">
        <v>#REF!</v>
      </c>
      <c r="AM476" s="1582" t="e">
        <v>#REF!</v>
      </c>
      <c r="AN476" s="1570"/>
      <c r="AO476" s="351" t="s">
        <v>223</v>
      </c>
      <c r="AP476" s="377">
        <v>2900</v>
      </c>
      <c r="AQ476" s="378">
        <v>3300</v>
      </c>
      <c r="AR476" s="1577"/>
      <c r="AS476" s="1585"/>
      <c r="AT476" s="1577"/>
      <c r="AU476" s="1588"/>
      <c r="AV476" s="1570"/>
      <c r="AW476" s="1572"/>
      <c r="AX476" s="1573"/>
      <c r="AY476" s="386"/>
      <c r="AZ476" s="1573"/>
      <c r="BA476" s="1575"/>
      <c r="BB476" s="1577"/>
      <c r="BC476" s="1579"/>
      <c r="BD476" s="1562"/>
      <c r="BE476" s="1564"/>
      <c r="BF476" s="1566"/>
      <c r="BG476" s="1566"/>
      <c r="BH476" s="1568"/>
      <c r="BI476" s="176"/>
      <c r="BJ476" s="1569"/>
      <c r="BK476" s="13"/>
      <c r="BL476" s="13"/>
      <c r="BM476" s="107"/>
      <c r="BN476" s="104">
        <v>235</v>
      </c>
      <c r="BO476" s="104">
        <v>236</v>
      </c>
      <c r="BP476" s="1551"/>
    </row>
    <row r="477" spans="1:68" ht="13.5" customHeight="1">
      <c r="A477" s="1610"/>
      <c r="B477" s="1591"/>
      <c r="C477" s="1552" t="s">
        <v>224</v>
      </c>
      <c r="D477" s="177" t="s">
        <v>225</v>
      </c>
      <c r="E477" s="174"/>
      <c r="F477" s="324">
        <v>96380</v>
      </c>
      <c r="G477" s="325">
        <v>168710</v>
      </c>
      <c r="H477" s="324">
        <v>93480</v>
      </c>
      <c r="I477" s="325">
        <v>165810</v>
      </c>
      <c r="J477" s="318" t="s">
        <v>216</v>
      </c>
      <c r="K477" s="326">
        <v>840</v>
      </c>
      <c r="L477" s="327">
        <v>1570</v>
      </c>
      <c r="M477" s="328" t="s">
        <v>217</v>
      </c>
      <c r="N477" s="326">
        <v>810</v>
      </c>
      <c r="O477" s="327">
        <v>1540</v>
      </c>
      <c r="P477" s="328" t="s">
        <v>217</v>
      </c>
      <c r="Q477" s="331"/>
      <c r="R477" s="332"/>
      <c r="S477" s="333"/>
      <c r="T477" s="1612"/>
      <c r="U477" s="332"/>
      <c r="V477" s="332"/>
      <c r="W477" s="339"/>
      <c r="X477" s="339"/>
      <c r="Y477" s="131"/>
      <c r="Z477" s="366"/>
      <c r="AA477" s="1577"/>
      <c r="AB477" s="367"/>
      <c r="AC477" s="176"/>
      <c r="AD477" s="1613"/>
      <c r="AE477" s="179"/>
      <c r="AF477" s="1594"/>
      <c r="AG477" s="41"/>
      <c r="AH477" s="41"/>
      <c r="AI477" s="1531"/>
      <c r="AJ477" s="62"/>
      <c r="AK477" s="1596"/>
      <c r="AL477" s="1598" t="e">
        <v>#REF!</v>
      </c>
      <c r="AM477" s="1582" t="e">
        <v>#REF!</v>
      </c>
      <c r="AN477" s="1570"/>
      <c r="AO477" s="351" t="s">
        <v>226</v>
      </c>
      <c r="AP477" s="377">
        <v>2500</v>
      </c>
      <c r="AQ477" s="378">
        <v>2800</v>
      </c>
      <c r="AR477" s="1577"/>
      <c r="AS477" s="1585"/>
      <c r="AT477" s="1577"/>
      <c r="AU477" s="1588"/>
      <c r="AV477" s="380"/>
      <c r="AW477" s="381"/>
      <c r="AX477" s="1573"/>
      <c r="AY477" s="386"/>
      <c r="AZ477" s="1573"/>
      <c r="BA477" s="1575"/>
      <c r="BB477" s="1577"/>
      <c r="BC477" s="1579"/>
      <c r="BD477" s="1562"/>
      <c r="BE477" s="1554">
        <v>0.02</v>
      </c>
      <c r="BF477" s="1556">
        <v>0.03</v>
      </c>
      <c r="BG477" s="1556">
        <v>0.05</v>
      </c>
      <c r="BH477" s="1558">
        <v>7.0000000000000007E-2</v>
      </c>
      <c r="BI477" s="176"/>
      <c r="BJ477" s="1560"/>
      <c r="BK477" s="13"/>
      <c r="BL477" s="13"/>
      <c r="BM477" s="107"/>
      <c r="BN477" s="104">
        <v>235</v>
      </c>
      <c r="BO477" s="104">
        <v>236</v>
      </c>
      <c r="BP477" s="1551"/>
    </row>
    <row r="478" spans="1:68" ht="13.5" customHeight="1">
      <c r="A478" s="1610"/>
      <c r="B478" s="1591"/>
      <c r="C478" s="1553"/>
      <c r="D478" s="181" t="s">
        <v>53</v>
      </c>
      <c r="E478" s="174"/>
      <c r="F478" s="334">
        <v>168710</v>
      </c>
      <c r="G478" s="335"/>
      <c r="H478" s="334">
        <v>165810</v>
      </c>
      <c r="I478" s="335"/>
      <c r="J478" s="318" t="s">
        <v>216</v>
      </c>
      <c r="K478" s="329">
        <v>1570</v>
      </c>
      <c r="L478" s="336"/>
      <c r="M478" s="337" t="s">
        <v>217</v>
      </c>
      <c r="N478" s="329">
        <v>1540</v>
      </c>
      <c r="O478" s="336"/>
      <c r="P478" s="337" t="s">
        <v>217</v>
      </c>
      <c r="Q478" s="331"/>
      <c r="R478" s="332"/>
      <c r="S478" s="338"/>
      <c r="T478" s="1612"/>
      <c r="U478" s="332"/>
      <c r="V478" s="332"/>
      <c r="W478" s="339"/>
      <c r="X478" s="339"/>
      <c r="Y478" s="131"/>
      <c r="Z478" s="366"/>
      <c r="AA478" s="1577"/>
      <c r="AB478" s="367"/>
      <c r="AC478" s="176"/>
      <c r="AD478" s="1613"/>
      <c r="AE478" s="179"/>
      <c r="AF478" s="1594"/>
      <c r="AG478" s="41"/>
      <c r="AH478" s="41"/>
      <c r="AI478" s="1531"/>
      <c r="AJ478" s="62"/>
      <c r="AK478" s="1596"/>
      <c r="AL478" s="1599" t="e">
        <v>#REF!</v>
      </c>
      <c r="AM478" s="1583" t="e">
        <v>#REF!</v>
      </c>
      <c r="AN478" s="1570"/>
      <c r="AO478" s="382" t="s">
        <v>227</v>
      </c>
      <c r="AP478" s="383">
        <v>2300</v>
      </c>
      <c r="AQ478" s="384">
        <v>2500</v>
      </c>
      <c r="AR478" s="1577"/>
      <c r="AS478" s="1586"/>
      <c r="AT478" s="1577"/>
      <c r="AU478" s="1589"/>
      <c r="AV478" s="380"/>
      <c r="AW478" s="381"/>
      <c r="AX478" s="1573"/>
      <c r="AY478" s="386"/>
      <c r="AZ478" s="1573"/>
      <c r="BA478" s="1576"/>
      <c r="BB478" s="1577"/>
      <c r="BC478" s="1580"/>
      <c r="BD478" s="1562"/>
      <c r="BE478" s="1555"/>
      <c r="BF478" s="1557"/>
      <c r="BG478" s="1557"/>
      <c r="BH478" s="1559"/>
      <c r="BI478" s="176"/>
      <c r="BJ478" s="1560"/>
      <c r="BK478" s="13"/>
      <c r="BL478" s="13"/>
      <c r="BM478" s="107"/>
      <c r="BN478" s="104">
        <v>235</v>
      </c>
      <c r="BO478" s="104">
        <v>236</v>
      </c>
      <c r="BP478" s="1551"/>
    </row>
    <row r="479" spans="1:68" ht="13.5" customHeight="1">
      <c r="A479" s="1610"/>
      <c r="B479" s="1590" t="s">
        <v>261</v>
      </c>
      <c r="C479" s="1592" t="s">
        <v>214</v>
      </c>
      <c r="D479" s="173" t="s">
        <v>215</v>
      </c>
      <c r="E479" s="174"/>
      <c r="F479" s="316">
        <v>29250</v>
      </c>
      <c r="G479" s="317">
        <v>36480</v>
      </c>
      <c r="H479" s="316">
        <v>26510</v>
      </c>
      <c r="I479" s="317">
        <v>33740</v>
      </c>
      <c r="J479" s="318" t="s">
        <v>216</v>
      </c>
      <c r="K479" s="319">
        <v>270</v>
      </c>
      <c r="L479" s="320">
        <v>340</v>
      </c>
      <c r="M479" s="321" t="s">
        <v>217</v>
      </c>
      <c r="N479" s="319">
        <v>240</v>
      </c>
      <c r="O479" s="320">
        <v>310</v>
      </c>
      <c r="P479" s="321" t="s">
        <v>217</v>
      </c>
      <c r="Q479" s="318" t="s">
        <v>216</v>
      </c>
      <c r="R479" s="322">
        <v>7230</v>
      </c>
      <c r="S479" s="323">
        <v>70</v>
      </c>
      <c r="T479" s="1612"/>
      <c r="U479" s="361">
        <v>2890</v>
      </c>
      <c r="V479" s="340" t="s">
        <v>218</v>
      </c>
      <c r="W479" s="362">
        <v>20</v>
      </c>
      <c r="X479" s="345"/>
      <c r="Y479" s="131"/>
      <c r="Z479" s="366"/>
      <c r="AA479" s="1577"/>
      <c r="AB479" s="367"/>
      <c r="AC479" s="176"/>
      <c r="AD479" s="1613"/>
      <c r="AE479" s="179"/>
      <c r="AF479" s="1594"/>
      <c r="AG479" s="41"/>
      <c r="AH479" s="41"/>
      <c r="AI479" s="1531"/>
      <c r="AJ479" s="62"/>
      <c r="AK479" s="1596" t="s">
        <v>218</v>
      </c>
      <c r="AL479" s="1597">
        <v>2700</v>
      </c>
      <c r="AM479" s="1581">
        <v>2900</v>
      </c>
      <c r="AN479" s="1570" t="s">
        <v>216</v>
      </c>
      <c r="AO479" s="373" t="s">
        <v>220</v>
      </c>
      <c r="AP479" s="374">
        <v>4800</v>
      </c>
      <c r="AQ479" s="375">
        <v>5400</v>
      </c>
      <c r="AR479" s="1577" t="s">
        <v>216</v>
      </c>
      <c r="AS479" s="1584">
        <v>2410</v>
      </c>
      <c r="AT479" s="1577" t="s">
        <v>216</v>
      </c>
      <c r="AU479" s="1587">
        <v>20</v>
      </c>
      <c r="AV479" s="1570" t="s">
        <v>216</v>
      </c>
      <c r="AW479" s="1571">
        <v>4800</v>
      </c>
      <c r="AX479" s="1573"/>
      <c r="AY479" s="386"/>
      <c r="AZ479" s="1573" t="s">
        <v>221</v>
      </c>
      <c r="BA479" s="1574">
        <v>2690</v>
      </c>
      <c r="BB479" s="1577" t="s">
        <v>216</v>
      </c>
      <c r="BC479" s="1578">
        <v>20</v>
      </c>
      <c r="BD479" s="1562" t="s">
        <v>221</v>
      </c>
      <c r="BE479" s="1563" t="s">
        <v>588</v>
      </c>
      <c r="BF479" s="1565" t="s">
        <v>588</v>
      </c>
      <c r="BG479" s="1565" t="s">
        <v>588</v>
      </c>
      <c r="BH479" s="1567" t="s">
        <v>588</v>
      </c>
      <c r="BI479" s="176"/>
      <c r="BJ479" s="1569"/>
      <c r="BK479" s="13"/>
      <c r="BL479" s="13"/>
      <c r="BM479" s="107"/>
      <c r="BN479" s="104">
        <v>237</v>
      </c>
      <c r="BO479" s="104">
        <v>238</v>
      </c>
      <c r="BP479" s="1551">
        <v>17</v>
      </c>
    </row>
    <row r="480" spans="1:68" ht="13.5" customHeight="1">
      <c r="A480" s="1610"/>
      <c r="B480" s="1591"/>
      <c r="C480" s="1593"/>
      <c r="D480" s="177" t="s">
        <v>222</v>
      </c>
      <c r="E480" s="174"/>
      <c r="F480" s="324">
        <v>36480</v>
      </c>
      <c r="G480" s="325">
        <v>95670</v>
      </c>
      <c r="H480" s="324">
        <v>33740</v>
      </c>
      <c r="I480" s="325">
        <v>92930</v>
      </c>
      <c r="J480" s="318" t="s">
        <v>216</v>
      </c>
      <c r="K480" s="326">
        <v>340</v>
      </c>
      <c r="L480" s="327">
        <v>830</v>
      </c>
      <c r="M480" s="328" t="s">
        <v>217</v>
      </c>
      <c r="N480" s="326">
        <v>310</v>
      </c>
      <c r="O480" s="327">
        <v>800</v>
      </c>
      <c r="P480" s="328" t="s">
        <v>217</v>
      </c>
      <c r="Q480" s="318" t="s">
        <v>216</v>
      </c>
      <c r="R480" s="329">
        <v>7230</v>
      </c>
      <c r="S480" s="330">
        <v>70</v>
      </c>
      <c r="T480" s="1612"/>
      <c r="U480" s="360"/>
      <c r="V480" s="357"/>
      <c r="W480" s="360"/>
      <c r="X480" s="346"/>
      <c r="Y480" s="131"/>
      <c r="Z480" s="366"/>
      <c r="AA480" s="1577"/>
      <c r="AB480" s="367"/>
      <c r="AC480" s="176"/>
      <c r="AD480" s="1613"/>
      <c r="AE480" s="179"/>
      <c r="AF480" s="1594"/>
      <c r="AG480" s="41"/>
      <c r="AH480" s="41"/>
      <c r="AI480" s="1531"/>
      <c r="AJ480" s="62"/>
      <c r="AK480" s="1596"/>
      <c r="AL480" s="1598" t="e">
        <v>#REF!</v>
      </c>
      <c r="AM480" s="1582" t="e">
        <v>#REF!</v>
      </c>
      <c r="AN480" s="1570"/>
      <c r="AO480" s="351" t="s">
        <v>223</v>
      </c>
      <c r="AP480" s="377">
        <v>2600</v>
      </c>
      <c r="AQ480" s="378">
        <v>2900</v>
      </c>
      <c r="AR480" s="1577"/>
      <c r="AS480" s="1585"/>
      <c r="AT480" s="1577"/>
      <c r="AU480" s="1588"/>
      <c r="AV480" s="1570"/>
      <c r="AW480" s="1572"/>
      <c r="AX480" s="1573"/>
      <c r="AY480" s="386"/>
      <c r="AZ480" s="1573"/>
      <c r="BA480" s="1575"/>
      <c r="BB480" s="1577"/>
      <c r="BC480" s="1579"/>
      <c r="BD480" s="1562"/>
      <c r="BE480" s="1564"/>
      <c r="BF480" s="1566"/>
      <c r="BG480" s="1566"/>
      <c r="BH480" s="1568"/>
      <c r="BI480" s="176"/>
      <c r="BJ480" s="1569"/>
      <c r="BK480" s="13"/>
      <c r="BL480" s="13"/>
      <c r="BM480" s="107"/>
      <c r="BN480" s="104">
        <v>237</v>
      </c>
      <c r="BO480" s="104">
        <v>238</v>
      </c>
      <c r="BP480" s="1551"/>
    </row>
    <row r="481" spans="1:81" ht="13.5" customHeight="1">
      <c r="A481" s="1610"/>
      <c r="B481" s="1591"/>
      <c r="C481" s="1552" t="s">
        <v>224</v>
      </c>
      <c r="D481" s="177" t="s">
        <v>225</v>
      </c>
      <c r="E481" s="174"/>
      <c r="F481" s="324">
        <v>95670</v>
      </c>
      <c r="G481" s="325">
        <v>168000</v>
      </c>
      <c r="H481" s="324">
        <v>92930</v>
      </c>
      <c r="I481" s="325">
        <v>165260</v>
      </c>
      <c r="J481" s="318" t="s">
        <v>216</v>
      </c>
      <c r="K481" s="326">
        <v>830</v>
      </c>
      <c r="L481" s="327">
        <v>1560</v>
      </c>
      <c r="M481" s="328" t="s">
        <v>217</v>
      </c>
      <c r="N481" s="326">
        <v>800</v>
      </c>
      <c r="O481" s="327">
        <v>1530</v>
      </c>
      <c r="P481" s="328" t="s">
        <v>217</v>
      </c>
      <c r="Q481" s="331"/>
      <c r="R481" s="332"/>
      <c r="S481" s="333"/>
      <c r="T481" s="1612"/>
      <c r="U481" s="332"/>
      <c r="V481" s="332"/>
      <c r="W481" s="339"/>
      <c r="X481" s="339"/>
      <c r="Y481" s="131"/>
      <c r="Z481" s="366"/>
      <c r="AA481" s="1577"/>
      <c r="AB481" s="367"/>
      <c r="AC481" s="176"/>
      <c r="AD481" s="1613"/>
      <c r="AE481" s="179"/>
      <c r="AF481" s="1594"/>
      <c r="AG481" s="41"/>
      <c r="AH481" s="41"/>
      <c r="AI481" s="1531"/>
      <c r="AJ481" s="62"/>
      <c r="AK481" s="1596"/>
      <c r="AL481" s="1598" t="e">
        <v>#REF!</v>
      </c>
      <c r="AM481" s="1582" t="e">
        <v>#REF!</v>
      </c>
      <c r="AN481" s="1570"/>
      <c r="AO481" s="351" t="s">
        <v>226</v>
      </c>
      <c r="AP481" s="377">
        <v>2300</v>
      </c>
      <c r="AQ481" s="378">
        <v>2500</v>
      </c>
      <c r="AR481" s="1577"/>
      <c r="AS481" s="1585"/>
      <c r="AT481" s="1577"/>
      <c r="AU481" s="1588"/>
      <c r="AV481" s="380"/>
      <c r="AW481" s="381"/>
      <c r="AX481" s="1573"/>
      <c r="AY481" s="386"/>
      <c r="AZ481" s="1573"/>
      <c r="BA481" s="1575"/>
      <c r="BB481" s="1577"/>
      <c r="BC481" s="1579"/>
      <c r="BD481" s="1562"/>
      <c r="BE481" s="1554">
        <v>0.02</v>
      </c>
      <c r="BF481" s="1556">
        <v>0.03</v>
      </c>
      <c r="BG481" s="1556">
        <v>0.05</v>
      </c>
      <c r="BH481" s="1558">
        <v>7.0000000000000007E-2</v>
      </c>
      <c r="BI481" s="176"/>
      <c r="BJ481" s="1560"/>
      <c r="BK481" s="13"/>
      <c r="BM481" s="107"/>
      <c r="BN481" s="104">
        <v>237</v>
      </c>
      <c r="BO481" s="104">
        <v>238</v>
      </c>
      <c r="BP481" s="1551"/>
    </row>
    <row r="482" spans="1:81" ht="13.5" customHeight="1">
      <c r="A482" s="1611"/>
      <c r="B482" s="1591"/>
      <c r="C482" s="1553"/>
      <c r="D482" s="181" t="s">
        <v>53</v>
      </c>
      <c r="E482" s="174"/>
      <c r="F482" s="334">
        <v>168000</v>
      </c>
      <c r="G482" s="335"/>
      <c r="H482" s="334">
        <v>165260</v>
      </c>
      <c r="I482" s="335"/>
      <c r="J482" s="318" t="s">
        <v>216</v>
      </c>
      <c r="K482" s="329">
        <v>1560</v>
      </c>
      <c r="L482" s="336"/>
      <c r="M482" s="337" t="s">
        <v>217</v>
      </c>
      <c r="N482" s="329">
        <v>1530</v>
      </c>
      <c r="O482" s="336"/>
      <c r="P482" s="337" t="s">
        <v>217</v>
      </c>
      <c r="Q482" s="331"/>
      <c r="R482" s="332"/>
      <c r="S482" s="339"/>
      <c r="T482" s="1612"/>
      <c r="U482" s="332"/>
      <c r="V482" s="332"/>
      <c r="W482" s="339"/>
      <c r="X482" s="339"/>
      <c r="Y482" s="131"/>
      <c r="Z482" s="371"/>
      <c r="AA482" s="1577"/>
      <c r="AB482" s="372"/>
      <c r="AC482" s="176"/>
      <c r="AD482" s="1613"/>
      <c r="AE482" s="187"/>
      <c r="AF482" s="1594"/>
      <c r="AG482" s="41"/>
      <c r="AH482" s="41"/>
      <c r="AI482" s="1531"/>
      <c r="AJ482" s="62"/>
      <c r="AK482" s="1596"/>
      <c r="AL482" s="1599" t="e">
        <v>#REF!</v>
      </c>
      <c r="AM482" s="1583" t="e">
        <v>#REF!</v>
      </c>
      <c r="AN482" s="1570"/>
      <c r="AO482" s="382" t="s">
        <v>227</v>
      </c>
      <c r="AP482" s="383">
        <v>2000</v>
      </c>
      <c r="AQ482" s="384">
        <v>2300</v>
      </c>
      <c r="AR482" s="1577"/>
      <c r="AS482" s="1586"/>
      <c r="AT482" s="1577"/>
      <c r="AU482" s="1589"/>
      <c r="AV482" s="380"/>
      <c r="AW482" s="381"/>
      <c r="AX482" s="1573"/>
      <c r="AY482" s="387"/>
      <c r="AZ482" s="1573"/>
      <c r="BA482" s="1576"/>
      <c r="BB482" s="1577"/>
      <c r="BC482" s="1580"/>
      <c r="BD482" s="1562"/>
      <c r="BE482" s="1555"/>
      <c r="BF482" s="1557"/>
      <c r="BG482" s="1557"/>
      <c r="BH482" s="1559"/>
      <c r="BI482" s="176"/>
      <c r="BJ482" s="1561"/>
      <c r="BK482" s="13"/>
      <c r="BM482" s="107"/>
      <c r="BN482" s="104">
        <v>237</v>
      </c>
      <c r="BO482" s="104">
        <v>238</v>
      </c>
      <c r="BP482" s="1551"/>
    </row>
    <row r="483" spans="1:81" s="7" customFormat="1" ht="13.5" customHeight="1">
      <c r="A483" s="1609" t="s">
        <v>264</v>
      </c>
      <c r="B483" s="1600" t="s">
        <v>213</v>
      </c>
      <c r="C483" s="1592" t="s">
        <v>214</v>
      </c>
      <c r="D483" s="173" t="s">
        <v>215</v>
      </c>
      <c r="E483" s="174"/>
      <c r="F483" s="316">
        <v>113950</v>
      </c>
      <c r="G483" s="317">
        <v>120990</v>
      </c>
      <c r="H483" s="316">
        <v>89930</v>
      </c>
      <c r="I483" s="317">
        <v>96970</v>
      </c>
      <c r="J483" s="318" t="s">
        <v>216</v>
      </c>
      <c r="K483" s="319">
        <v>1120</v>
      </c>
      <c r="L483" s="320">
        <v>1190</v>
      </c>
      <c r="M483" s="321" t="s">
        <v>217</v>
      </c>
      <c r="N483" s="319">
        <v>880</v>
      </c>
      <c r="O483" s="320">
        <v>950</v>
      </c>
      <c r="P483" s="321" t="s">
        <v>217</v>
      </c>
      <c r="Q483" s="318" t="s">
        <v>216</v>
      </c>
      <c r="R483" s="322">
        <v>7040</v>
      </c>
      <c r="S483" s="323">
        <v>70</v>
      </c>
      <c r="T483" s="1612" t="s">
        <v>218</v>
      </c>
      <c r="U483" s="361">
        <v>2810</v>
      </c>
      <c r="V483" s="340" t="s">
        <v>218</v>
      </c>
      <c r="W483" s="362">
        <v>20</v>
      </c>
      <c r="X483" s="345"/>
      <c r="Y483" s="131"/>
      <c r="Z483" s="364"/>
      <c r="AA483" s="1577" t="s">
        <v>216</v>
      </c>
      <c r="AB483" s="365"/>
      <c r="AC483" s="176"/>
      <c r="AD483" s="1613" t="s">
        <v>485</v>
      </c>
      <c r="AE483" s="175"/>
      <c r="AF483" s="1604" t="s">
        <v>218</v>
      </c>
      <c r="AG483" s="1537">
        <v>30750</v>
      </c>
      <c r="AH483" s="24"/>
      <c r="AI483" s="1511" t="s">
        <v>216</v>
      </c>
      <c r="AJ483" s="1521">
        <v>230</v>
      </c>
      <c r="AK483" s="1605" t="s">
        <v>218</v>
      </c>
      <c r="AL483" s="1597">
        <v>8500</v>
      </c>
      <c r="AM483" s="1581">
        <v>9400</v>
      </c>
      <c r="AN483" s="1570" t="s">
        <v>216</v>
      </c>
      <c r="AO483" s="373" t="s">
        <v>220</v>
      </c>
      <c r="AP483" s="374">
        <v>15800</v>
      </c>
      <c r="AQ483" s="375">
        <v>17600</v>
      </c>
      <c r="AR483" s="1577" t="s">
        <v>216</v>
      </c>
      <c r="AS483" s="1584">
        <v>21130</v>
      </c>
      <c r="AT483" s="1577" t="s">
        <v>216</v>
      </c>
      <c r="AU483" s="1587">
        <v>210</v>
      </c>
      <c r="AV483" s="1570" t="s">
        <v>216</v>
      </c>
      <c r="AW483" s="1571">
        <v>4800</v>
      </c>
      <c r="AX483" s="1573" t="s">
        <v>221</v>
      </c>
      <c r="AY483" s="376"/>
      <c r="AZ483" s="1573" t="s">
        <v>221</v>
      </c>
      <c r="BA483" s="1574">
        <v>23520</v>
      </c>
      <c r="BB483" s="1577" t="s">
        <v>216</v>
      </c>
      <c r="BC483" s="1578">
        <v>230</v>
      </c>
      <c r="BD483" s="1562" t="s">
        <v>221</v>
      </c>
      <c r="BE483" s="1563" t="s">
        <v>588</v>
      </c>
      <c r="BF483" s="1565" t="s">
        <v>588</v>
      </c>
      <c r="BG483" s="1565" t="s">
        <v>588</v>
      </c>
      <c r="BH483" s="1567" t="s">
        <v>588</v>
      </c>
      <c r="BI483" s="176"/>
      <c r="BJ483" s="1608"/>
      <c r="BK483" s="13"/>
      <c r="BL483" s="13"/>
      <c r="BM483" s="3"/>
      <c r="BN483" s="104">
        <v>239</v>
      </c>
      <c r="BO483" s="104">
        <v>240</v>
      </c>
      <c r="BP483" s="1551">
        <v>1</v>
      </c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</row>
    <row r="484" spans="1:81" s="7" customFormat="1" ht="13.5" customHeight="1">
      <c r="A484" s="1610"/>
      <c r="B484" s="1591"/>
      <c r="C484" s="1593"/>
      <c r="D484" s="177" t="s">
        <v>222</v>
      </c>
      <c r="E484" s="174"/>
      <c r="F484" s="324">
        <v>120990</v>
      </c>
      <c r="G484" s="325">
        <v>178870</v>
      </c>
      <c r="H484" s="324">
        <v>96970</v>
      </c>
      <c r="I484" s="325">
        <v>154850</v>
      </c>
      <c r="J484" s="318" t="s">
        <v>216</v>
      </c>
      <c r="K484" s="326">
        <v>1190</v>
      </c>
      <c r="L484" s="327">
        <v>1670</v>
      </c>
      <c r="M484" s="328" t="s">
        <v>217</v>
      </c>
      <c r="N484" s="326">
        <v>950</v>
      </c>
      <c r="O484" s="327">
        <v>1430</v>
      </c>
      <c r="P484" s="328" t="s">
        <v>217</v>
      </c>
      <c r="Q484" s="318" t="s">
        <v>216</v>
      </c>
      <c r="R484" s="329">
        <v>7040</v>
      </c>
      <c r="S484" s="330">
        <v>70</v>
      </c>
      <c r="T484" s="1612"/>
      <c r="U484" s="360"/>
      <c r="V484" s="357"/>
      <c r="W484" s="360"/>
      <c r="X484" s="346"/>
      <c r="Y484" s="131"/>
      <c r="Z484" s="366"/>
      <c r="AA484" s="1577"/>
      <c r="AB484" s="367"/>
      <c r="AC484" s="176"/>
      <c r="AD484" s="1613"/>
      <c r="AE484" s="179"/>
      <c r="AF484" s="1604"/>
      <c r="AG484" s="1538"/>
      <c r="AH484" s="36">
        <v>28990</v>
      </c>
      <c r="AI484" s="1511"/>
      <c r="AJ484" s="1522"/>
      <c r="AK484" s="1605"/>
      <c r="AL484" s="1598" t="e">
        <v>#REF!</v>
      </c>
      <c r="AM484" s="1582" t="e">
        <v>#REF!</v>
      </c>
      <c r="AN484" s="1570"/>
      <c r="AO484" s="351" t="s">
        <v>223</v>
      </c>
      <c r="AP484" s="377">
        <v>8700</v>
      </c>
      <c r="AQ484" s="378">
        <v>9700</v>
      </c>
      <c r="AR484" s="1577"/>
      <c r="AS484" s="1585"/>
      <c r="AT484" s="1577"/>
      <c r="AU484" s="1588"/>
      <c r="AV484" s="1570"/>
      <c r="AW484" s="1572"/>
      <c r="AX484" s="1573"/>
      <c r="AY484" s="379"/>
      <c r="AZ484" s="1573"/>
      <c r="BA484" s="1575"/>
      <c r="BB484" s="1577"/>
      <c r="BC484" s="1579"/>
      <c r="BD484" s="1562"/>
      <c r="BE484" s="1564"/>
      <c r="BF484" s="1566"/>
      <c r="BG484" s="1566"/>
      <c r="BH484" s="1568"/>
      <c r="BI484" s="176"/>
      <c r="BJ484" s="1569"/>
      <c r="BK484" s="13"/>
      <c r="BL484" s="13"/>
      <c r="BM484" s="3"/>
      <c r="BN484" s="104">
        <v>239</v>
      </c>
      <c r="BO484" s="104">
        <v>240</v>
      </c>
      <c r="BP484" s="1551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</row>
    <row r="485" spans="1:81" s="7" customFormat="1" ht="13.5" customHeight="1">
      <c r="A485" s="1610"/>
      <c r="B485" s="1591"/>
      <c r="C485" s="1552" t="s">
        <v>224</v>
      </c>
      <c r="D485" s="177" t="s">
        <v>225</v>
      </c>
      <c r="E485" s="174"/>
      <c r="F485" s="324">
        <v>178870</v>
      </c>
      <c r="G485" s="325">
        <v>249330</v>
      </c>
      <c r="H485" s="324">
        <v>154850</v>
      </c>
      <c r="I485" s="325">
        <v>225310</v>
      </c>
      <c r="J485" s="318" t="s">
        <v>216</v>
      </c>
      <c r="K485" s="326">
        <v>1670</v>
      </c>
      <c r="L485" s="327">
        <v>2370</v>
      </c>
      <c r="M485" s="328" t="s">
        <v>217</v>
      </c>
      <c r="N485" s="326">
        <v>1430</v>
      </c>
      <c r="O485" s="327">
        <v>2130</v>
      </c>
      <c r="P485" s="328" t="s">
        <v>217</v>
      </c>
      <c r="Q485" s="331"/>
      <c r="R485" s="332"/>
      <c r="S485" s="333"/>
      <c r="T485" s="1612"/>
      <c r="U485" s="332"/>
      <c r="V485" s="332"/>
      <c r="W485" s="339"/>
      <c r="X485" s="339"/>
      <c r="Y485" s="131"/>
      <c r="Z485" s="366"/>
      <c r="AA485" s="1577"/>
      <c r="AB485" s="367"/>
      <c r="AC485" s="176"/>
      <c r="AD485" s="1613"/>
      <c r="AE485" s="179"/>
      <c r="AF485" s="1604" t="s">
        <v>218</v>
      </c>
      <c r="AG485" s="1543">
        <v>28990</v>
      </c>
      <c r="AH485" s="43"/>
      <c r="AI485" s="1511"/>
      <c r="AJ485" s="1522"/>
      <c r="AK485" s="1605"/>
      <c r="AL485" s="1598" t="e">
        <v>#REF!</v>
      </c>
      <c r="AM485" s="1582" t="e">
        <v>#REF!</v>
      </c>
      <c r="AN485" s="1570"/>
      <c r="AO485" s="351" t="s">
        <v>226</v>
      </c>
      <c r="AP485" s="377">
        <v>7600</v>
      </c>
      <c r="AQ485" s="378">
        <v>8400</v>
      </c>
      <c r="AR485" s="1577"/>
      <c r="AS485" s="1585"/>
      <c r="AT485" s="1577"/>
      <c r="AU485" s="1588"/>
      <c r="AV485" s="380"/>
      <c r="AW485" s="381"/>
      <c r="AX485" s="1573"/>
      <c r="AY485" s="379"/>
      <c r="AZ485" s="1573"/>
      <c r="BA485" s="1575"/>
      <c r="BB485" s="1577"/>
      <c r="BC485" s="1579"/>
      <c r="BD485" s="1562"/>
      <c r="BE485" s="1554">
        <v>0.01</v>
      </c>
      <c r="BF485" s="1556">
        <v>0.03</v>
      </c>
      <c r="BG485" s="1556">
        <v>0.04</v>
      </c>
      <c r="BH485" s="1558">
        <v>0.06</v>
      </c>
      <c r="BI485" s="176"/>
      <c r="BJ485" s="1560"/>
      <c r="BK485" s="13"/>
      <c r="BL485" s="13"/>
      <c r="BM485" s="3"/>
      <c r="BN485" s="104">
        <v>239</v>
      </c>
      <c r="BO485" s="104">
        <v>240</v>
      </c>
      <c r="BP485" s="1551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</row>
    <row r="486" spans="1:81" s="7" customFormat="1" ht="13.5" customHeight="1">
      <c r="A486" s="1610"/>
      <c r="B486" s="1591"/>
      <c r="C486" s="1553"/>
      <c r="D486" s="181" t="s">
        <v>53</v>
      </c>
      <c r="E486" s="174"/>
      <c r="F486" s="334">
        <v>249330</v>
      </c>
      <c r="G486" s="335"/>
      <c r="H486" s="334">
        <v>225310</v>
      </c>
      <c r="I486" s="335"/>
      <c r="J486" s="318" t="s">
        <v>216</v>
      </c>
      <c r="K486" s="329">
        <v>2370</v>
      </c>
      <c r="L486" s="336"/>
      <c r="M486" s="337" t="s">
        <v>217</v>
      </c>
      <c r="N486" s="329">
        <v>2130</v>
      </c>
      <c r="O486" s="336"/>
      <c r="P486" s="337" t="s">
        <v>217</v>
      </c>
      <c r="Q486" s="331"/>
      <c r="R486" s="332"/>
      <c r="S486" s="338"/>
      <c r="T486" s="1612"/>
      <c r="U486" s="332"/>
      <c r="V486" s="332"/>
      <c r="W486" s="339"/>
      <c r="X486" s="339"/>
      <c r="Y486" s="131"/>
      <c r="Z486" s="366"/>
      <c r="AA486" s="1577"/>
      <c r="AB486" s="367"/>
      <c r="AC486" s="176"/>
      <c r="AD486" s="1613"/>
      <c r="AE486" s="179"/>
      <c r="AF486" s="1604"/>
      <c r="AG486" s="1544"/>
      <c r="AH486" s="50"/>
      <c r="AI486" s="1511"/>
      <c r="AJ486" s="1523"/>
      <c r="AK486" s="1605"/>
      <c r="AL486" s="1599" t="e">
        <v>#REF!</v>
      </c>
      <c r="AM486" s="1583" t="e">
        <v>#REF!</v>
      </c>
      <c r="AN486" s="1570"/>
      <c r="AO486" s="382" t="s">
        <v>227</v>
      </c>
      <c r="AP486" s="383">
        <v>6800</v>
      </c>
      <c r="AQ486" s="384">
        <v>7500</v>
      </c>
      <c r="AR486" s="1577"/>
      <c r="AS486" s="1586"/>
      <c r="AT486" s="1577"/>
      <c r="AU486" s="1589"/>
      <c r="AV486" s="380"/>
      <c r="AW486" s="381"/>
      <c r="AX486" s="1573"/>
      <c r="AY486" s="379"/>
      <c r="AZ486" s="1573"/>
      <c r="BA486" s="1576"/>
      <c r="BB486" s="1577"/>
      <c r="BC486" s="1580"/>
      <c r="BD486" s="1562"/>
      <c r="BE486" s="1555"/>
      <c r="BF486" s="1557"/>
      <c r="BG486" s="1557"/>
      <c r="BH486" s="1559"/>
      <c r="BI486" s="176"/>
      <c r="BJ486" s="1560"/>
      <c r="BK486" s="13"/>
      <c r="BL486" s="13"/>
      <c r="BM486" s="3"/>
      <c r="BN486" s="104">
        <v>239</v>
      </c>
      <c r="BO486" s="104">
        <v>240</v>
      </c>
      <c r="BP486" s="1551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</row>
    <row r="487" spans="1:81" s="7" customFormat="1" ht="13.5" customHeight="1">
      <c r="A487" s="1610"/>
      <c r="B487" s="1590" t="s">
        <v>228</v>
      </c>
      <c r="C487" s="1592" t="s">
        <v>214</v>
      </c>
      <c r="D487" s="173" t="s">
        <v>215</v>
      </c>
      <c r="E487" s="174"/>
      <c r="F487" s="316">
        <v>82160</v>
      </c>
      <c r="G487" s="317">
        <v>89200</v>
      </c>
      <c r="H487" s="316">
        <v>66150</v>
      </c>
      <c r="I487" s="317">
        <v>73190</v>
      </c>
      <c r="J487" s="318" t="s">
        <v>216</v>
      </c>
      <c r="K487" s="319">
        <v>800</v>
      </c>
      <c r="L487" s="320">
        <v>870</v>
      </c>
      <c r="M487" s="321" t="s">
        <v>217</v>
      </c>
      <c r="N487" s="319">
        <v>640</v>
      </c>
      <c r="O487" s="320">
        <v>710</v>
      </c>
      <c r="P487" s="321" t="s">
        <v>217</v>
      </c>
      <c r="Q487" s="318" t="s">
        <v>216</v>
      </c>
      <c r="R487" s="322">
        <v>7040</v>
      </c>
      <c r="S487" s="323">
        <v>70</v>
      </c>
      <c r="T487" s="1612"/>
      <c r="U487" s="361">
        <v>2810</v>
      </c>
      <c r="V487" s="340" t="s">
        <v>218</v>
      </c>
      <c r="W487" s="362">
        <v>20</v>
      </c>
      <c r="X487" s="345"/>
      <c r="Y487" s="131"/>
      <c r="Z487" s="366"/>
      <c r="AA487" s="1577"/>
      <c r="AB487" s="367"/>
      <c r="AC487" s="176"/>
      <c r="AD487" s="1613"/>
      <c r="AE487" s="179"/>
      <c r="AF487" s="1604" t="s">
        <v>218</v>
      </c>
      <c r="AG487" s="1537">
        <v>22860</v>
      </c>
      <c r="AH487" s="24"/>
      <c r="AI487" s="1511" t="s">
        <v>216</v>
      </c>
      <c r="AJ487" s="313">
        <v>150</v>
      </c>
      <c r="AK487" s="1605" t="s">
        <v>218</v>
      </c>
      <c r="AL487" s="1597">
        <v>5900</v>
      </c>
      <c r="AM487" s="1581">
        <v>6500</v>
      </c>
      <c r="AN487" s="1570" t="s">
        <v>216</v>
      </c>
      <c r="AO487" s="373" t="s">
        <v>220</v>
      </c>
      <c r="AP487" s="374">
        <v>10900</v>
      </c>
      <c r="AQ487" s="375">
        <v>12200</v>
      </c>
      <c r="AR487" s="1577" t="s">
        <v>216</v>
      </c>
      <c r="AS487" s="1584">
        <v>14090</v>
      </c>
      <c r="AT487" s="1577" t="s">
        <v>216</v>
      </c>
      <c r="AU487" s="1587">
        <v>140</v>
      </c>
      <c r="AV487" s="1570" t="s">
        <v>216</v>
      </c>
      <c r="AW487" s="1571">
        <v>4800</v>
      </c>
      <c r="AX487" s="1573"/>
      <c r="AY487" s="379"/>
      <c r="AZ487" s="1573" t="s">
        <v>221</v>
      </c>
      <c r="BA487" s="1574">
        <v>15680</v>
      </c>
      <c r="BB487" s="1577" t="s">
        <v>216</v>
      </c>
      <c r="BC487" s="1578">
        <v>150</v>
      </c>
      <c r="BD487" s="1562" t="s">
        <v>221</v>
      </c>
      <c r="BE487" s="1563" t="s">
        <v>588</v>
      </c>
      <c r="BF487" s="1565" t="s">
        <v>588</v>
      </c>
      <c r="BG487" s="1565" t="s">
        <v>588</v>
      </c>
      <c r="BH487" s="1567" t="s">
        <v>588</v>
      </c>
      <c r="BI487" s="176"/>
      <c r="BJ487" s="1569"/>
      <c r="BK487" s="13"/>
      <c r="BL487" s="13"/>
      <c r="BM487" s="3"/>
      <c r="BN487" s="104">
        <v>241</v>
      </c>
      <c r="BO487" s="104">
        <v>242</v>
      </c>
      <c r="BP487" s="1551">
        <v>2</v>
      </c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</row>
    <row r="488" spans="1:81" s="7" customFormat="1" ht="13.5" customHeight="1">
      <c r="A488" s="1610"/>
      <c r="B488" s="1591"/>
      <c r="C488" s="1593"/>
      <c r="D488" s="177" t="s">
        <v>222</v>
      </c>
      <c r="E488" s="174"/>
      <c r="F488" s="324">
        <v>89200</v>
      </c>
      <c r="G488" s="325">
        <v>147080</v>
      </c>
      <c r="H488" s="324">
        <v>73190</v>
      </c>
      <c r="I488" s="325">
        <v>131070</v>
      </c>
      <c r="J488" s="318" t="s">
        <v>216</v>
      </c>
      <c r="K488" s="326">
        <v>870</v>
      </c>
      <c r="L488" s="327">
        <v>1350</v>
      </c>
      <c r="M488" s="328" t="s">
        <v>217</v>
      </c>
      <c r="N488" s="326">
        <v>710</v>
      </c>
      <c r="O488" s="327">
        <v>1190</v>
      </c>
      <c r="P488" s="328" t="s">
        <v>217</v>
      </c>
      <c r="Q488" s="318" t="s">
        <v>216</v>
      </c>
      <c r="R488" s="329">
        <v>7040</v>
      </c>
      <c r="S488" s="330">
        <v>70</v>
      </c>
      <c r="T488" s="1612"/>
      <c r="U488" s="360"/>
      <c r="V488" s="357"/>
      <c r="W488" s="360"/>
      <c r="X488" s="346"/>
      <c r="Y488" s="131"/>
      <c r="Z488" s="366"/>
      <c r="AA488" s="1577"/>
      <c r="AB488" s="367"/>
      <c r="AC488" s="176"/>
      <c r="AD488" s="1613"/>
      <c r="AE488" s="179"/>
      <c r="AF488" s="1604"/>
      <c r="AG488" s="1538"/>
      <c r="AH488" s="36">
        <v>21090</v>
      </c>
      <c r="AI488" s="1511"/>
      <c r="AJ488" s="314"/>
      <c r="AK488" s="1605"/>
      <c r="AL488" s="1598" t="e">
        <v>#REF!</v>
      </c>
      <c r="AM488" s="1582" t="e">
        <v>#REF!</v>
      </c>
      <c r="AN488" s="1570"/>
      <c r="AO488" s="351" t="s">
        <v>223</v>
      </c>
      <c r="AP488" s="377">
        <v>6000</v>
      </c>
      <c r="AQ488" s="378">
        <v>6700</v>
      </c>
      <c r="AR488" s="1577"/>
      <c r="AS488" s="1585"/>
      <c r="AT488" s="1577"/>
      <c r="AU488" s="1588"/>
      <c r="AV488" s="1570"/>
      <c r="AW488" s="1572"/>
      <c r="AX488" s="1573"/>
      <c r="AY488" s="379"/>
      <c r="AZ488" s="1573"/>
      <c r="BA488" s="1575"/>
      <c r="BB488" s="1577"/>
      <c r="BC488" s="1579"/>
      <c r="BD488" s="1562"/>
      <c r="BE488" s="1564"/>
      <c r="BF488" s="1566"/>
      <c r="BG488" s="1566"/>
      <c r="BH488" s="1568"/>
      <c r="BI488" s="176"/>
      <c r="BJ488" s="1569"/>
      <c r="BK488" s="13"/>
      <c r="BL488" s="13"/>
      <c r="BM488" s="3"/>
      <c r="BN488" s="104">
        <v>241</v>
      </c>
      <c r="BO488" s="104">
        <v>242</v>
      </c>
      <c r="BP488" s="1551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</row>
    <row r="489" spans="1:81" s="7" customFormat="1" ht="13.5" customHeight="1">
      <c r="A489" s="1610"/>
      <c r="B489" s="1591"/>
      <c r="C489" s="1552" t="s">
        <v>224</v>
      </c>
      <c r="D489" s="177" t="s">
        <v>225</v>
      </c>
      <c r="E489" s="174"/>
      <c r="F489" s="324">
        <v>147080</v>
      </c>
      <c r="G489" s="325">
        <v>217540</v>
      </c>
      <c r="H489" s="324">
        <v>131070</v>
      </c>
      <c r="I489" s="325">
        <v>201530</v>
      </c>
      <c r="J489" s="318" t="s">
        <v>216</v>
      </c>
      <c r="K489" s="326">
        <v>1350</v>
      </c>
      <c r="L489" s="327">
        <v>2050</v>
      </c>
      <c r="M489" s="328" t="s">
        <v>217</v>
      </c>
      <c r="N489" s="326">
        <v>1190</v>
      </c>
      <c r="O489" s="327">
        <v>1890</v>
      </c>
      <c r="P489" s="328" t="s">
        <v>217</v>
      </c>
      <c r="Q489" s="331"/>
      <c r="R489" s="332"/>
      <c r="S489" s="333"/>
      <c r="T489" s="1612"/>
      <c r="U489" s="332"/>
      <c r="V489" s="332"/>
      <c r="W489" s="339"/>
      <c r="X489" s="339"/>
      <c r="Y489" s="131"/>
      <c r="Z489" s="368"/>
      <c r="AA489" s="1577"/>
      <c r="AB489" s="367"/>
      <c r="AC489" s="176"/>
      <c r="AD489" s="1613"/>
      <c r="AE489" s="179"/>
      <c r="AF489" s="1604" t="s">
        <v>218</v>
      </c>
      <c r="AG489" s="1543">
        <v>21090</v>
      </c>
      <c r="AH489" s="43"/>
      <c r="AI489" s="1511"/>
      <c r="AJ489" s="314">
        <v>0</v>
      </c>
      <c r="AK489" s="1605"/>
      <c r="AL489" s="1598" t="e">
        <v>#REF!</v>
      </c>
      <c r="AM489" s="1582" t="e">
        <v>#REF!</v>
      </c>
      <c r="AN489" s="1570"/>
      <c r="AO489" s="351" t="s">
        <v>226</v>
      </c>
      <c r="AP489" s="377">
        <v>5200</v>
      </c>
      <c r="AQ489" s="378">
        <v>5800</v>
      </c>
      <c r="AR489" s="1577"/>
      <c r="AS489" s="1585"/>
      <c r="AT489" s="1577"/>
      <c r="AU489" s="1588"/>
      <c r="AV489" s="380"/>
      <c r="AW489" s="381"/>
      <c r="AX489" s="1573"/>
      <c r="AY489" s="379"/>
      <c r="AZ489" s="1573"/>
      <c r="BA489" s="1575"/>
      <c r="BB489" s="1577"/>
      <c r="BC489" s="1579"/>
      <c r="BD489" s="1562"/>
      <c r="BE489" s="1554">
        <v>0.02</v>
      </c>
      <c r="BF489" s="1556">
        <v>0.03</v>
      </c>
      <c r="BG489" s="1556">
        <v>0.05</v>
      </c>
      <c r="BH489" s="1558">
        <v>0.06</v>
      </c>
      <c r="BI489" s="176"/>
      <c r="BJ489" s="1560"/>
      <c r="BK489" s="13"/>
      <c r="BL489" s="13"/>
      <c r="BM489" s="3"/>
      <c r="BN489" s="104">
        <v>241</v>
      </c>
      <c r="BO489" s="104">
        <v>242</v>
      </c>
      <c r="BP489" s="1551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</row>
    <row r="490" spans="1:81" s="7" customFormat="1" ht="13.5" customHeight="1">
      <c r="A490" s="1610"/>
      <c r="B490" s="1591"/>
      <c r="C490" s="1553"/>
      <c r="D490" s="181" t="s">
        <v>53</v>
      </c>
      <c r="E490" s="174"/>
      <c r="F490" s="334">
        <v>217540</v>
      </c>
      <c r="G490" s="335"/>
      <c r="H490" s="334">
        <v>201530</v>
      </c>
      <c r="I490" s="335"/>
      <c r="J490" s="318" t="s">
        <v>216</v>
      </c>
      <c r="K490" s="329">
        <v>2050</v>
      </c>
      <c r="L490" s="336"/>
      <c r="M490" s="337" t="s">
        <v>217</v>
      </c>
      <c r="N490" s="329">
        <v>1890</v>
      </c>
      <c r="O490" s="336"/>
      <c r="P490" s="337" t="s">
        <v>217</v>
      </c>
      <c r="Q490" s="331"/>
      <c r="R490" s="332"/>
      <c r="S490" s="338"/>
      <c r="T490" s="1612"/>
      <c r="U490" s="332"/>
      <c r="V490" s="332"/>
      <c r="W490" s="339"/>
      <c r="X490" s="339"/>
      <c r="Y490" s="131"/>
      <c r="Z490" s="368"/>
      <c r="AA490" s="1577"/>
      <c r="AB490" s="367"/>
      <c r="AC490" s="176"/>
      <c r="AD490" s="1613"/>
      <c r="AE490" s="179"/>
      <c r="AF490" s="1604"/>
      <c r="AG490" s="1544"/>
      <c r="AH490" s="50"/>
      <c r="AI490" s="1511"/>
      <c r="AJ490" s="315"/>
      <c r="AK490" s="1605"/>
      <c r="AL490" s="1599" t="e">
        <v>#REF!</v>
      </c>
      <c r="AM490" s="1583" t="e">
        <v>#REF!</v>
      </c>
      <c r="AN490" s="1570"/>
      <c r="AO490" s="382" t="s">
        <v>227</v>
      </c>
      <c r="AP490" s="383">
        <v>4700</v>
      </c>
      <c r="AQ490" s="384">
        <v>5200</v>
      </c>
      <c r="AR490" s="1577"/>
      <c r="AS490" s="1586"/>
      <c r="AT490" s="1577"/>
      <c r="AU490" s="1589"/>
      <c r="AV490" s="380"/>
      <c r="AW490" s="381"/>
      <c r="AX490" s="1573"/>
      <c r="AY490" s="379"/>
      <c r="AZ490" s="1573"/>
      <c r="BA490" s="1576"/>
      <c r="BB490" s="1577"/>
      <c r="BC490" s="1580"/>
      <c r="BD490" s="1562"/>
      <c r="BE490" s="1555"/>
      <c r="BF490" s="1557"/>
      <c r="BG490" s="1557"/>
      <c r="BH490" s="1559"/>
      <c r="BI490" s="176"/>
      <c r="BJ490" s="1560"/>
      <c r="BK490" s="13"/>
      <c r="BL490" s="13"/>
      <c r="BM490" s="3"/>
      <c r="BN490" s="104">
        <v>241</v>
      </c>
      <c r="BO490" s="104">
        <v>242</v>
      </c>
      <c r="BP490" s="1551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</row>
    <row r="491" spans="1:81" ht="13.5" customHeight="1">
      <c r="A491" s="1610"/>
      <c r="B491" s="1590" t="s">
        <v>230</v>
      </c>
      <c r="C491" s="1592" t="s">
        <v>214</v>
      </c>
      <c r="D491" s="173" t="s">
        <v>215</v>
      </c>
      <c r="E491" s="174"/>
      <c r="F491" s="316">
        <v>66430</v>
      </c>
      <c r="G491" s="317">
        <v>73470</v>
      </c>
      <c r="H491" s="316">
        <v>54420</v>
      </c>
      <c r="I491" s="317">
        <v>61460</v>
      </c>
      <c r="J491" s="318" t="s">
        <v>216</v>
      </c>
      <c r="K491" s="319">
        <v>640</v>
      </c>
      <c r="L491" s="320">
        <v>710</v>
      </c>
      <c r="M491" s="321" t="s">
        <v>217</v>
      </c>
      <c r="N491" s="319">
        <v>520</v>
      </c>
      <c r="O491" s="320">
        <v>590</v>
      </c>
      <c r="P491" s="321" t="s">
        <v>217</v>
      </c>
      <c r="Q491" s="318" t="s">
        <v>216</v>
      </c>
      <c r="R491" s="322">
        <v>7040</v>
      </c>
      <c r="S491" s="323">
        <v>70</v>
      </c>
      <c r="T491" s="1612"/>
      <c r="U491" s="361">
        <v>2810</v>
      </c>
      <c r="V491" s="340" t="s">
        <v>218</v>
      </c>
      <c r="W491" s="362">
        <v>20</v>
      </c>
      <c r="X491" s="345"/>
      <c r="Y491" s="131"/>
      <c r="Z491" s="368"/>
      <c r="AA491" s="1577"/>
      <c r="AB491" s="367"/>
      <c r="AC491" s="176"/>
      <c r="AD491" s="1613"/>
      <c r="AE491" s="179"/>
      <c r="AF491" s="1604" t="s">
        <v>218</v>
      </c>
      <c r="AG491" s="1537">
        <v>18910</v>
      </c>
      <c r="AH491" s="24"/>
      <c r="AI491" s="1511" t="s">
        <v>216</v>
      </c>
      <c r="AJ491" s="313">
        <v>110</v>
      </c>
      <c r="AK491" s="1605" t="s">
        <v>218</v>
      </c>
      <c r="AL491" s="1597">
        <v>5200</v>
      </c>
      <c r="AM491" s="1581">
        <v>5700</v>
      </c>
      <c r="AN491" s="1570" t="s">
        <v>216</v>
      </c>
      <c r="AO491" s="373" t="s">
        <v>220</v>
      </c>
      <c r="AP491" s="374">
        <v>9800</v>
      </c>
      <c r="AQ491" s="375">
        <v>10900</v>
      </c>
      <c r="AR491" s="1577" t="s">
        <v>216</v>
      </c>
      <c r="AS491" s="1584">
        <v>10560</v>
      </c>
      <c r="AT491" s="1577" t="s">
        <v>216</v>
      </c>
      <c r="AU491" s="1587">
        <v>100</v>
      </c>
      <c r="AV491" s="1570" t="s">
        <v>216</v>
      </c>
      <c r="AW491" s="1571">
        <v>4800</v>
      </c>
      <c r="AX491" s="1573"/>
      <c r="AY491" s="379"/>
      <c r="AZ491" s="1573" t="s">
        <v>221</v>
      </c>
      <c r="BA491" s="1574">
        <v>11760</v>
      </c>
      <c r="BB491" s="1577" t="s">
        <v>216</v>
      </c>
      <c r="BC491" s="1578">
        <v>110</v>
      </c>
      <c r="BD491" s="1562" t="s">
        <v>221</v>
      </c>
      <c r="BE491" s="1563" t="s">
        <v>588</v>
      </c>
      <c r="BF491" s="1565" t="s">
        <v>588</v>
      </c>
      <c r="BG491" s="1565" t="s">
        <v>588</v>
      </c>
      <c r="BH491" s="1567" t="s">
        <v>588</v>
      </c>
      <c r="BI491" s="176"/>
      <c r="BJ491" s="1569"/>
      <c r="BK491" s="13"/>
      <c r="BL491" s="13"/>
      <c r="BM491" s="107"/>
      <c r="BN491" s="104">
        <v>243</v>
      </c>
      <c r="BO491" s="104">
        <v>244</v>
      </c>
      <c r="BP491" s="1551">
        <v>3</v>
      </c>
    </row>
    <row r="492" spans="1:81" ht="13.5" customHeight="1">
      <c r="A492" s="1610"/>
      <c r="B492" s="1591"/>
      <c r="C492" s="1593"/>
      <c r="D492" s="177" t="s">
        <v>222</v>
      </c>
      <c r="E492" s="174"/>
      <c r="F492" s="324">
        <v>73470</v>
      </c>
      <c r="G492" s="325">
        <v>131350</v>
      </c>
      <c r="H492" s="324">
        <v>61460</v>
      </c>
      <c r="I492" s="325">
        <v>119340</v>
      </c>
      <c r="J492" s="318" t="s">
        <v>216</v>
      </c>
      <c r="K492" s="326">
        <v>710</v>
      </c>
      <c r="L492" s="327">
        <v>1190</v>
      </c>
      <c r="M492" s="328" t="s">
        <v>217</v>
      </c>
      <c r="N492" s="326">
        <v>590</v>
      </c>
      <c r="O492" s="327">
        <v>1070</v>
      </c>
      <c r="P492" s="328" t="s">
        <v>217</v>
      </c>
      <c r="Q492" s="318" t="s">
        <v>216</v>
      </c>
      <c r="R492" s="329">
        <v>7040</v>
      </c>
      <c r="S492" s="330">
        <v>70</v>
      </c>
      <c r="T492" s="1612"/>
      <c r="U492" s="360"/>
      <c r="V492" s="357"/>
      <c r="W492" s="360"/>
      <c r="X492" s="346"/>
      <c r="Y492" s="131"/>
      <c r="Z492" s="368"/>
      <c r="AA492" s="1577"/>
      <c r="AB492" s="367"/>
      <c r="AC492" s="176"/>
      <c r="AD492" s="1613"/>
      <c r="AE492" s="179"/>
      <c r="AF492" s="1604"/>
      <c r="AG492" s="1538"/>
      <c r="AH492" s="36">
        <v>17140</v>
      </c>
      <c r="AI492" s="1511"/>
      <c r="AJ492" s="314"/>
      <c r="AK492" s="1605"/>
      <c r="AL492" s="1598" t="e">
        <v>#REF!</v>
      </c>
      <c r="AM492" s="1582" t="e">
        <v>#REF!</v>
      </c>
      <c r="AN492" s="1570"/>
      <c r="AO492" s="351" t="s">
        <v>223</v>
      </c>
      <c r="AP492" s="377">
        <v>5400</v>
      </c>
      <c r="AQ492" s="378">
        <v>6000</v>
      </c>
      <c r="AR492" s="1577"/>
      <c r="AS492" s="1585"/>
      <c r="AT492" s="1577"/>
      <c r="AU492" s="1588"/>
      <c r="AV492" s="1570"/>
      <c r="AW492" s="1572"/>
      <c r="AX492" s="1573"/>
      <c r="AY492" s="379"/>
      <c r="AZ492" s="1573"/>
      <c r="BA492" s="1575"/>
      <c r="BB492" s="1577"/>
      <c r="BC492" s="1579"/>
      <c r="BD492" s="1562"/>
      <c r="BE492" s="1564"/>
      <c r="BF492" s="1566"/>
      <c r="BG492" s="1566"/>
      <c r="BH492" s="1568"/>
      <c r="BI492" s="176"/>
      <c r="BJ492" s="1569"/>
      <c r="BK492" s="13"/>
      <c r="BL492" s="13"/>
      <c r="BM492" s="107"/>
      <c r="BN492" s="104">
        <v>243</v>
      </c>
      <c r="BO492" s="104">
        <v>244</v>
      </c>
      <c r="BP492" s="1551"/>
    </row>
    <row r="493" spans="1:81" ht="13.5" customHeight="1">
      <c r="A493" s="1610"/>
      <c r="B493" s="1591"/>
      <c r="C493" s="1552" t="s">
        <v>224</v>
      </c>
      <c r="D493" s="177" t="s">
        <v>225</v>
      </c>
      <c r="E493" s="174"/>
      <c r="F493" s="324">
        <v>131350</v>
      </c>
      <c r="G493" s="325">
        <v>201810</v>
      </c>
      <c r="H493" s="324">
        <v>119340</v>
      </c>
      <c r="I493" s="325">
        <v>189800</v>
      </c>
      <c r="J493" s="318" t="s">
        <v>216</v>
      </c>
      <c r="K493" s="326">
        <v>1190</v>
      </c>
      <c r="L493" s="327">
        <v>1890</v>
      </c>
      <c r="M493" s="328" t="s">
        <v>217</v>
      </c>
      <c r="N493" s="326">
        <v>1070</v>
      </c>
      <c r="O493" s="327">
        <v>1770</v>
      </c>
      <c r="P493" s="328" t="s">
        <v>217</v>
      </c>
      <c r="Q493" s="331"/>
      <c r="R493" s="332"/>
      <c r="S493" s="333"/>
      <c r="T493" s="1612"/>
      <c r="U493" s="332"/>
      <c r="V493" s="332"/>
      <c r="W493" s="339"/>
      <c r="X493" s="339"/>
      <c r="Y493" s="131"/>
      <c r="Z493" s="368"/>
      <c r="AA493" s="1577"/>
      <c r="AB493" s="367"/>
      <c r="AC493" s="176"/>
      <c r="AD493" s="1613"/>
      <c r="AE493" s="179"/>
      <c r="AF493" s="1604" t="s">
        <v>218</v>
      </c>
      <c r="AG493" s="1543">
        <v>17140</v>
      </c>
      <c r="AH493" s="43"/>
      <c r="AI493" s="1511"/>
      <c r="AJ493" s="314">
        <v>0</v>
      </c>
      <c r="AK493" s="1605"/>
      <c r="AL493" s="1598" t="e">
        <v>#REF!</v>
      </c>
      <c r="AM493" s="1582" t="e">
        <v>#REF!</v>
      </c>
      <c r="AN493" s="1570"/>
      <c r="AO493" s="351" t="s">
        <v>226</v>
      </c>
      <c r="AP493" s="377">
        <v>4700</v>
      </c>
      <c r="AQ493" s="378">
        <v>5200</v>
      </c>
      <c r="AR493" s="1577"/>
      <c r="AS493" s="1585"/>
      <c r="AT493" s="1577"/>
      <c r="AU493" s="1588"/>
      <c r="AV493" s="380"/>
      <c r="AW493" s="381"/>
      <c r="AX493" s="1573"/>
      <c r="AY493" s="379"/>
      <c r="AZ493" s="1573"/>
      <c r="BA493" s="1575"/>
      <c r="BB493" s="1577"/>
      <c r="BC493" s="1579"/>
      <c r="BD493" s="1562"/>
      <c r="BE493" s="1554">
        <v>0.02</v>
      </c>
      <c r="BF493" s="1556">
        <v>0.03</v>
      </c>
      <c r="BG493" s="1556">
        <v>0.05</v>
      </c>
      <c r="BH493" s="1558">
        <v>0.06</v>
      </c>
      <c r="BI493" s="176"/>
      <c r="BJ493" s="1560"/>
      <c r="BK493" s="13"/>
      <c r="BL493" s="13"/>
      <c r="BM493" s="107"/>
      <c r="BN493" s="104">
        <v>243</v>
      </c>
      <c r="BO493" s="104">
        <v>244</v>
      </c>
      <c r="BP493" s="1551"/>
    </row>
    <row r="494" spans="1:81" ht="13.5" customHeight="1">
      <c r="A494" s="1610"/>
      <c r="B494" s="1591"/>
      <c r="C494" s="1553"/>
      <c r="D494" s="181" t="s">
        <v>53</v>
      </c>
      <c r="E494" s="174"/>
      <c r="F494" s="334">
        <v>201810</v>
      </c>
      <c r="G494" s="335"/>
      <c r="H494" s="334">
        <v>189800</v>
      </c>
      <c r="I494" s="335"/>
      <c r="J494" s="318" t="s">
        <v>216</v>
      </c>
      <c r="K494" s="329">
        <v>1890</v>
      </c>
      <c r="L494" s="336"/>
      <c r="M494" s="337" t="s">
        <v>217</v>
      </c>
      <c r="N494" s="329">
        <v>1770</v>
      </c>
      <c r="O494" s="336"/>
      <c r="P494" s="337" t="s">
        <v>217</v>
      </c>
      <c r="Q494" s="331"/>
      <c r="R494" s="332"/>
      <c r="S494" s="338"/>
      <c r="T494" s="1612"/>
      <c r="U494" s="332"/>
      <c r="V494" s="332"/>
      <c r="W494" s="339"/>
      <c r="X494" s="339"/>
      <c r="Y494" s="131"/>
      <c r="Z494" s="368"/>
      <c r="AA494" s="1577"/>
      <c r="AB494" s="367"/>
      <c r="AC494" s="176"/>
      <c r="AD494" s="1613"/>
      <c r="AE494" s="179"/>
      <c r="AF494" s="1604"/>
      <c r="AG494" s="1544"/>
      <c r="AH494" s="50"/>
      <c r="AI494" s="1511"/>
      <c r="AJ494" s="315"/>
      <c r="AK494" s="1605"/>
      <c r="AL494" s="1599" t="e">
        <v>#REF!</v>
      </c>
      <c r="AM494" s="1583" t="e">
        <v>#REF!</v>
      </c>
      <c r="AN494" s="1570"/>
      <c r="AO494" s="382" t="s">
        <v>227</v>
      </c>
      <c r="AP494" s="383">
        <v>4200</v>
      </c>
      <c r="AQ494" s="384">
        <v>4600</v>
      </c>
      <c r="AR494" s="1577"/>
      <c r="AS494" s="1586"/>
      <c r="AT494" s="1577"/>
      <c r="AU494" s="1589"/>
      <c r="AV494" s="380"/>
      <c r="AW494" s="381"/>
      <c r="AX494" s="1573"/>
      <c r="AY494" s="379"/>
      <c r="AZ494" s="1573"/>
      <c r="BA494" s="1576"/>
      <c r="BB494" s="1577"/>
      <c r="BC494" s="1580"/>
      <c r="BD494" s="1562"/>
      <c r="BE494" s="1555"/>
      <c r="BF494" s="1557"/>
      <c r="BG494" s="1557"/>
      <c r="BH494" s="1559"/>
      <c r="BI494" s="176"/>
      <c r="BJ494" s="1560"/>
      <c r="BK494" s="13"/>
      <c r="BL494" s="13"/>
      <c r="BM494" s="107"/>
      <c r="BN494" s="104">
        <v>243</v>
      </c>
      <c r="BO494" s="104">
        <v>244</v>
      </c>
      <c r="BP494" s="1551"/>
    </row>
    <row r="495" spans="1:81" ht="13.5" customHeight="1">
      <c r="A495" s="1610"/>
      <c r="B495" s="1600" t="s">
        <v>231</v>
      </c>
      <c r="C495" s="1592" t="s">
        <v>214</v>
      </c>
      <c r="D495" s="173" t="s">
        <v>215</v>
      </c>
      <c r="E495" s="174"/>
      <c r="F495" s="316">
        <v>62350</v>
      </c>
      <c r="G495" s="317">
        <v>69390</v>
      </c>
      <c r="H495" s="316">
        <v>52750</v>
      </c>
      <c r="I495" s="317">
        <v>59790</v>
      </c>
      <c r="J495" s="318" t="s">
        <v>216</v>
      </c>
      <c r="K495" s="319">
        <v>600</v>
      </c>
      <c r="L495" s="320">
        <v>670</v>
      </c>
      <c r="M495" s="321" t="s">
        <v>217</v>
      </c>
      <c r="N495" s="319">
        <v>500</v>
      </c>
      <c r="O495" s="320">
        <v>570</v>
      </c>
      <c r="P495" s="321" t="s">
        <v>217</v>
      </c>
      <c r="Q495" s="318" t="s">
        <v>216</v>
      </c>
      <c r="R495" s="322">
        <v>7040</v>
      </c>
      <c r="S495" s="323">
        <v>70</v>
      </c>
      <c r="T495" s="1612"/>
      <c r="U495" s="361">
        <v>2810</v>
      </c>
      <c r="V495" s="340" t="s">
        <v>218</v>
      </c>
      <c r="W495" s="362">
        <v>20</v>
      </c>
      <c r="X495" s="345"/>
      <c r="Y495" s="131"/>
      <c r="Z495" s="1606" t="s">
        <v>232</v>
      </c>
      <c r="AA495" s="1577"/>
      <c r="AB495" s="1607" t="s">
        <v>232</v>
      </c>
      <c r="AC495" s="134"/>
      <c r="AD495" s="1613"/>
      <c r="AE495" s="138"/>
      <c r="AF495" s="1604" t="s">
        <v>218</v>
      </c>
      <c r="AG495" s="1537">
        <v>16540</v>
      </c>
      <c r="AH495" s="24"/>
      <c r="AI495" s="1511" t="s">
        <v>216</v>
      </c>
      <c r="AJ495" s="313">
        <v>90</v>
      </c>
      <c r="AK495" s="1605" t="s">
        <v>218</v>
      </c>
      <c r="AL495" s="1597">
        <v>4700</v>
      </c>
      <c r="AM495" s="1581">
        <v>5200</v>
      </c>
      <c r="AN495" s="1570" t="s">
        <v>216</v>
      </c>
      <c r="AO495" s="373" t="s">
        <v>220</v>
      </c>
      <c r="AP495" s="374">
        <v>8800</v>
      </c>
      <c r="AQ495" s="375">
        <v>9800</v>
      </c>
      <c r="AR495" s="1577" t="s">
        <v>216</v>
      </c>
      <c r="AS495" s="1584">
        <v>8450</v>
      </c>
      <c r="AT495" s="1577" t="s">
        <v>216</v>
      </c>
      <c r="AU495" s="1587">
        <v>80</v>
      </c>
      <c r="AV495" s="1570" t="s">
        <v>216</v>
      </c>
      <c r="AW495" s="1571">
        <v>4800</v>
      </c>
      <c r="AX495" s="1573"/>
      <c r="AY495" s="379"/>
      <c r="AZ495" s="1573" t="s">
        <v>221</v>
      </c>
      <c r="BA495" s="1574">
        <v>9410</v>
      </c>
      <c r="BB495" s="1577" t="s">
        <v>216</v>
      </c>
      <c r="BC495" s="1578">
        <v>90</v>
      </c>
      <c r="BD495" s="1562" t="s">
        <v>221</v>
      </c>
      <c r="BE495" s="1563" t="s">
        <v>588</v>
      </c>
      <c r="BF495" s="1565" t="s">
        <v>588</v>
      </c>
      <c r="BG495" s="1565" t="s">
        <v>588</v>
      </c>
      <c r="BH495" s="1567" t="s">
        <v>588</v>
      </c>
      <c r="BI495" s="176"/>
      <c r="BJ495" s="1569"/>
      <c r="BK495" s="13"/>
      <c r="BL495" s="13"/>
      <c r="BM495" s="107"/>
      <c r="BN495" s="104">
        <v>245</v>
      </c>
      <c r="BO495" s="104">
        <v>246</v>
      </c>
      <c r="BP495" s="1551">
        <v>4</v>
      </c>
    </row>
    <row r="496" spans="1:81" ht="13.5" customHeight="1">
      <c r="A496" s="1610"/>
      <c r="B496" s="1591"/>
      <c r="C496" s="1593"/>
      <c r="D496" s="177" t="s">
        <v>222</v>
      </c>
      <c r="E496" s="174"/>
      <c r="F496" s="324">
        <v>69390</v>
      </c>
      <c r="G496" s="325">
        <v>127270</v>
      </c>
      <c r="H496" s="324">
        <v>59790</v>
      </c>
      <c r="I496" s="325">
        <v>117670</v>
      </c>
      <c r="J496" s="318" t="s">
        <v>216</v>
      </c>
      <c r="K496" s="326">
        <v>670</v>
      </c>
      <c r="L496" s="327">
        <v>1150</v>
      </c>
      <c r="M496" s="328" t="s">
        <v>217</v>
      </c>
      <c r="N496" s="326">
        <v>570</v>
      </c>
      <c r="O496" s="327">
        <v>1060</v>
      </c>
      <c r="P496" s="328" t="s">
        <v>217</v>
      </c>
      <c r="Q496" s="318" t="s">
        <v>216</v>
      </c>
      <c r="R496" s="329">
        <v>7040</v>
      </c>
      <c r="S496" s="330">
        <v>70</v>
      </c>
      <c r="T496" s="1612"/>
      <c r="U496" s="360"/>
      <c r="V496" s="357"/>
      <c r="W496" s="360"/>
      <c r="X496" s="346"/>
      <c r="Y496" s="131"/>
      <c r="Z496" s="1606"/>
      <c r="AA496" s="1577"/>
      <c r="AB496" s="1607"/>
      <c r="AC496" s="134"/>
      <c r="AD496" s="1613"/>
      <c r="AE496" s="138"/>
      <c r="AF496" s="1604"/>
      <c r="AG496" s="1538"/>
      <c r="AH496" s="36">
        <v>14770</v>
      </c>
      <c r="AI496" s="1511"/>
      <c r="AJ496" s="314"/>
      <c r="AK496" s="1605"/>
      <c r="AL496" s="1598" t="e">
        <v>#REF!</v>
      </c>
      <c r="AM496" s="1582" t="e">
        <v>#REF!</v>
      </c>
      <c r="AN496" s="1570"/>
      <c r="AO496" s="351" t="s">
        <v>223</v>
      </c>
      <c r="AP496" s="377">
        <v>4800</v>
      </c>
      <c r="AQ496" s="378">
        <v>5400</v>
      </c>
      <c r="AR496" s="1577"/>
      <c r="AS496" s="1585"/>
      <c r="AT496" s="1577"/>
      <c r="AU496" s="1588"/>
      <c r="AV496" s="1570"/>
      <c r="AW496" s="1572"/>
      <c r="AX496" s="1573"/>
      <c r="AY496" s="379"/>
      <c r="AZ496" s="1573"/>
      <c r="BA496" s="1575"/>
      <c r="BB496" s="1577"/>
      <c r="BC496" s="1579"/>
      <c r="BD496" s="1562"/>
      <c r="BE496" s="1564"/>
      <c r="BF496" s="1566"/>
      <c r="BG496" s="1566"/>
      <c r="BH496" s="1568"/>
      <c r="BI496" s="176"/>
      <c r="BJ496" s="1569"/>
      <c r="BK496" s="13"/>
      <c r="BL496" s="13"/>
      <c r="BM496" s="107"/>
      <c r="BN496" s="104">
        <v>245</v>
      </c>
      <c r="BO496" s="104">
        <v>246</v>
      </c>
      <c r="BP496" s="1551"/>
    </row>
    <row r="497" spans="1:68" ht="13.5" customHeight="1">
      <c r="A497" s="1610"/>
      <c r="B497" s="1591"/>
      <c r="C497" s="1552" t="s">
        <v>224</v>
      </c>
      <c r="D497" s="177" t="s">
        <v>225</v>
      </c>
      <c r="E497" s="174"/>
      <c r="F497" s="324">
        <v>127270</v>
      </c>
      <c r="G497" s="325">
        <v>197730</v>
      </c>
      <c r="H497" s="324">
        <v>117670</v>
      </c>
      <c r="I497" s="325">
        <v>188130</v>
      </c>
      <c r="J497" s="318" t="s">
        <v>216</v>
      </c>
      <c r="K497" s="326">
        <v>1150</v>
      </c>
      <c r="L497" s="327">
        <v>1850</v>
      </c>
      <c r="M497" s="328" t="s">
        <v>217</v>
      </c>
      <c r="N497" s="326">
        <v>1060</v>
      </c>
      <c r="O497" s="327">
        <v>1760</v>
      </c>
      <c r="P497" s="328" t="s">
        <v>217</v>
      </c>
      <c r="Q497" s="331"/>
      <c r="R497" s="332"/>
      <c r="S497" s="333"/>
      <c r="T497" s="1612"/>
      <c r="U497" s="332"/>
      <c r="V497" s="332"/>
      <c r="W497" s="339"/>
      <c r="X497" s="339"/>
      <c r="Y497" s="131"/>
      <c r="Z497" s="1606"/>
      <c r="AA497" s="1577"/>
      <c r="AB497" s="1607"/>
      <c r="AC497" s="134"/>
      <c r="AD497" s="1613"/>
      <c r="AE497" s="138"/>
      <c r="AF497" s="1604" t="s">
        <v>218</v>
      </c>
      <c r="AG497" s="1543">
        <v>14770</v>
      </c>
      <c r="AH497" s="43"/>
      <c r="AI497" s="1511"/>
      <c r="AJ497" s="314">
        <v>0</v>
      </c>
      <c r="AK497" s="1605"/>
      <c r="AL497" s="1598" t="e">
        <v>#REF!</v>
      </c>
      <c r="AM497" s="1582" t="e">
        <v>#REF!</v>
      </c>
      <c r="AN497" s="1570"/>
      <c r="AO497" s="351" t="s">
        <v>226</v>
      </c>
      <c r="AP497" s="377">
        <v>4200</v>
      </c>
      <c r="AQ497" s="378">
        <v>4700</v>
      </c>
      <c r="AR497" s="1577"/>
      <c r="AS497" s="1585"/>
      <c r="AT497" s="1577"/>
      <c r="AU497" s="1588"/>
      <c r="AV497" s="380"/>
      <c r="AW497" s="381"/>
      <c r="AX497" s="1573"/>
      <c r="AY497" s="379"/>
      <c r="AZ497" s="1573"/>
      <c r="BA497" s="1575"/>
      <c r="BB497" s="1577"/>
      <c r="BC497" s="1579"/>
      <c r="BD497" s="1562"/>
      <c r="BE497" s="1554">
        <v>0.02</v>
      </c>
      <c r="BF497" s="1556">
        <v>0.03</v>
      </c>
      <c r="BG497" s="1556">
        <v>0.05</v>
      </c>
      <c r="BH497" s="1558">
        <v>0.06</v>
      </c>
      <c r="BI497" s="176"/>
      <c r="BJ497" s="1560"/>
      <c r="BK497" s="13"/>
      <c r="BL497" s="13"/>
      <c r="BM497" s="107"/>
      <c r="BN497" s="104">
        <v>245</v>
      </c>
      <c r="BO497" s="104">
        <v>246</v>
      </c>
      <c r="BP497" s="1551"/>
    </row>
    <row r="498" spans="1:68" ht="13.5" customHeight="1">
      <c r="A498" s="1610"/>
      <c r="B498" s="1591"/>
      <c r="C498" s="1553"/>
      <c r="D498" s="181" t="s">
        <v>53</v>
      </c>
      <c r="E498" s="174"/>
      <c r="F498" s="334">
        <v>197730</v>
      </c>
      <c r="G498" s="335"/>
      <c r="H498" s="334">
        <v>188130</v>
      </c>
      <c r="I498" s="335"/>
      <c r="J498" s="318" t="s">
        <v>216</v>
      </c>
      <c r="K498" s="329">
        <v>1850</v>
      </c>
      <c r="L498" s="336"/>
      <c r="M498" s="337" t="s">
        <v>217</v>
      </c>
      <c r="N498" s="329">
        <v>1760</v>
      </c>
      <c r="O498" s="336"/>
      <c r="P498" s="337" t="s">
        <v>217</v>
      </c>
      <c r="Q498" s="331"/>
      <c r="R498" s="332"/>
      <c r="S498" s="338"/>
      <c r="T498" s="1612"/>
      <c r="U498" s="332"/>
      <c r="V498" s="332"/>
      <c r="W498" s="339"/>
      <c r="X498" s="339"/>
      <c r="Y498" s="131"/>
      <c r="Z498" s="366" t="s">
        <v>233</v>
      </c>
      <c r="AA498" s="1577"/>
      <c r="AB498" s="367" t="s">
        <v>233</v>
      </c>
      <c r="AC498" s="146"/>
      <c r="AD498" s="1613"/>
      <c r="AE498" s="178"/>
      <c r="AF498" s="1604"/>
      <c r="AG498" s="1544"/>
      <c r="AH498" s="50"/>
      <c r="AI498" s="1511"/>
      <c r="AJ498" s="315"/>
      <c r="AK498" s="1605"/>
      <c r="AL498" s="1599" t="e">
        <v>#REF!</v>
      </c>
      <c r="AM498" s="1583" t="e">
        <v>#REF!</v>
      </c>
      <c r="AN498" s="1570"/>
      <c r="AO498" s="382" t="s">
        <v>227</v>
      </c>
      <c r="AP498" s="383">
        <v>3800</v>
      </c>
      <c r="AQ498" s="384">
        <v>4200</v>
      </c>
      <c r="AR498" s="1577"/>
      <c r="AS498" s="1586"/>
      <c r="AT498" s="1577"/>
      <c r="AU498" s="1589"/>
      <c r="AV498" s="380"/>
      <c r="AW498" s="381"/>
      <c r="AX498" s="1573"/>
      <c r="AY498" s="379"/>
      <c r="AZ498" s="1573"/>
      <c r="BA498" s="1576"/>
      <c r="BB498" s="1577"/>
      <c r="BC498" s="1580"/>
      <c r="BD498" s="1562"/>
      <c r="BE498" s="1555"/>
      <c r="BF498" s="1557"/>
      <c r="BG498" s="1557"/>
      <c r="BH498" s="1559"/>
      <c r="BI498" s="176"/>
      <c r="BJ498" s="1560"/>
      <c r="BK498" s="13"/>
      <c r="BL498" s="13"/>
      <c r="BM498" s="107"/>
      <c r="BN498" s="104">
        <v>245</v>
      </c>
      <c r="BO498" s="104">
        <v>246</v>
      </c>
      <c r="BP498" s="1551"/>
    </row>
    <row r="499" spans="1:68" ht="13.5" customHeight="1">
      <c r="A499" s="1610"/>
      <c r="B499" s="1600" t="s">
        <v>234</v>
      </c>
      <c r="C499" s="1592" t="s">
        <v>214</v>
      </c>
      <c r="D499" s="173" t="s">
        <v>215</v>
      </c>
      <c r="E499" s="174"/>
      <c r="F499" s="316">
        <v>54660</v>
      </c>
      <c r="G499" s="317">
        <v>61700</v>
      </c>
      <c r="H499" s="316">
        <v>46650</v>
      </c>
      <c r="I499" s="317">
        <v>53690</v>
      </c>
      <c r="J499" s="318" t="s">
        <v>216</v>
      </c>
      <c r="K499" s="319">
        <v>520</v>
      </c>
      <c r="L499" s="320">
        <v>590</v>
      </c>
      <c r="M499" s="321" t="s">
        <v>217</v>
      </c>
      <c r="N499" s="319">
        <v>440</v>
      </c>
      <c r="O499" s="320">
        <v>510</v>
      </c>
      <c r="P499" s="321" t="s">
        <v>217</v>
      </c>
      <c r="Q499" s="318" t="s">
        <v>216</v>
      </c>
      <c r="R499" s="322">
        <v>7040</v>
      </c>
      <c r="S499" s="323">
        <v>70</v>
      </c>
      <c r="T499" s="1612"/>
      <c r="U499" s="361">
        <v>2810</v>
      </c>
      <c r="V499" s="340" t="s">
        <v>218</v>
      </c>
      <c r="W499" s="362">
        <v>20</v>
      </c>
      <c r="X499" s="345"/>
      <c r="Y499" s="131"/>
      <c r="Z499" s="366">
        <v>244700</v>
      </c>
      <c r="AA499" s="1577"/>
      <c r="AB499" s="367">
        <v>2440</v>
      </c>
      <c r="AC499" s="176"/>
      <c r="AD499" s="1613"/>
      <c r="AE499" s="179"/>
      <c r="AF499" s="1604" t="s">
        <v>218</v>
      </c>
      <c r="AG499" s="1537">
        <v>14960</v>
      </c>
      <c r="AH499" s="24"/>
      <c r="AI499" s="1511" t="s">
        <v>216</v>
      </c>
      <c r="AJ499" s="313">
        <v>70</v>
      </c>
      <c r="AK499" s="1605" t="s">
        <v>218</v>
      </c>
      <c r="AL499" s="1597">
        <v>3900</v>
      </c>
      <c r="AM499" s="1581">
        <v>4300</v>
      </c>
      <c r="AN499" s="1570" t="s">
        <v>216</v>
      </c>
      <c r="AO499" s="373" t="s">
        <v>220</v>
      </c>
      <c r="AP499" s="374">
        <v>7200</v>
      </c>
      <c r="AQ499" s="375">
        <v>8100</v>
      </c>
      <c r="AR499" s="1577" t="s">
        <v>216</v>
      </c>
      <c r="AS499" s="1584">
        <v>7040</v>
      </c>
      <c r="AT499" s="1577" t="s">
        <v>216</v>
      </c>
      <c r="AU499" s="1587">
        <v>70</v>
      </c>
      <c r="AV499" s="1570" t="s">
        <v>216</v>
      </c>
      <c r="AW499" s="1571">
        <v>4800</v>
      </c>
      <c r="AX499" s="1573"/>
      <c r="AY499" s="379"/>
      <c r="AZ499" s="1573" t="s">
        <v>221</v>
      </c>
      <c r="BA499" s="1574">
        <v>7840</v>
      </c>
      <c r="BB499" s="1577" t="s">
        <v>216</v>
      </c>
      <c r="BC499" s="1578">
        <v>70</v>
      </c>
      <c r="BD499" s="1562" t="s">
        <v>221</v>
      </c>
      <c r="BE499" s="1563" t="s">
        <v>588</v>
      </c>
      <c r="BF499" s="1565" t="s">
        <v>588</v>
      </c>
      <c r="BG499" s="1565" t="s">
        <v>588</v>
      </c>
      <c r="BH499" s="1567" t="s">
        <v>588</v>
      </c>
      <c r="BI499" s="176"/>
      <c r="BJ499" s="1569"/>
      <c r="BK499" s="13"/>
      <c r="BL499" s="13"/>
      <c r="BM499" s="107"/>
      <c r="BN499" s="104">
        <v>247</v>
      </c>
      <c r="BO499" s="104">
        <v>248</v>
      </c>
      <c r="BP499" s="1551">
        <v>5</v>
      </c>
    </row>
    <row r="500" spans="1:68" ht="13.5" customHeight="1">
      <c r="A500" s="1610"/>
      <c r="B500" s="1591"/>
      <c r="C500" s="1593"/>
      <c r="D500" s="177" t="s">
        <v>222</v>
      </c>
      <c r="E500" s="174"/>
      <c r="F500" s="324">
        <v>61700</v>
      </c>
      <c r="G500" s="325">
        <v>119580</v>
      </c>
      <c r="H500" s="324">
        <v>53690</v>
      </c>
      <c r="I500" s="325">
        <v>111570</v>
      </c>
      <c r="J500" s="318" t="s">
        <v>216</v>
      </c>
      <c r="K500" s="326">
        <v>590</v>
      </c>
      <c r="L500" s="327">
        <v>1080</v>
      </c>
      <c r="M500" s="328" t="s">
        <v>217</v>
      </c>
      <c r="N500" s="326">
        <v>510</v>
      </c>
      <c r="O500" s="327">
        <v>1000</v>
      </c>
      <c r="P500" s="328" t="s">
        <v>217</v>
      </c>
      <c r="Q500" s="318" t="s">
        <v>216</v>
      </c>
      <c r="R500" s="329">
        <v>7040</v>
      </c>
      <c r="S500" s="330">
        <v>70</v>
      </c>
      <c r="T500" s="1612"/>
      <c r="U500" s="360"/>
      <c r="V500" s="357"/>
      <c r="W500" s="360"/>
      <c r="X500" s="346"/>
      <c r="Y500" s="131"/>
      <c r="Z500" s="369"/>
      <c r="AA500" s="1577"/>
      <c r="AB500" s="370"/>
      <c r="AC500" s="183"/>
      <c r="AD500" s="1613"/>
      <c r="AE500" s="182"/>
      <c r="AF500" s="1604"/>
      <c r="AG500" s="1538"/>
      <c r="AH500" s="36">
        <v>13190</v>
      </c>
      <c r="AI500" s="1511"/>
      <c r="AJ500" s="314"/>
      <c r="AK500" s="1605"/>
      <c r="AL500" s="1598" t="e">
        <v>#REF!</v>
      </c>
      <c r="AM500" s="1582" t="e">
        <v>#REF!</v>
      </c>
      <c r="AN500" s="1570"/>
      <c r="AO500" s="351" t="s">
        <v>223</v>
      </c>
      <c r="AP500" s="377">
        <v>4000</v>
      </c>
      <c r="AQ500" s="378">
        <v>4400</v>
      </c>
      <c r="AR500" s="1577"/>
      <c r="AS500" s="1585"/>
      <c r="AT500" s="1577"/>
      <c r="AU500" s="1588"/>
      <c r="AV500" s="1570"/>
      <c r="AW500" s="1572"/>
      <c r="AX500" s="1573"/>
      <c r="AY500" s="379"/>
      <c r="AZ500" s="1573"/>
      <c r="BA500" s="1575"/>
      <c r="BB500" s="1577"/>
      <c r="BC500" s="1579"/>
      <c r="BD500" s="1562"/>
      <c r="BE500" s="1564"/>
      <c r="BF500" s="1566"/>
      <c r="BG500" s="1566"/>
      <c r="BH500" s="1568"/>
      <c r="BI500" s="176"/>
      <c r="BJ500" s="1569"/>
      <c r="BK500" s="13"/>
      <c r="BL500" s="13"/>
      <c r="BM500" s="107"/>
      <c r="BN500" s="104">
        <v>247</v>
      </c>
      <c r="BO500" s="104">
        <v>248</v>
      </c>
      <c r="BP500" s="1551"/>
    </row>
    <row r="501" spans="1:68" ht="13.5" customHeight="1">
      <c r="A501" s="1610"/>
      <c r="B501" s="1591"/>
      <c r="C501" s="1552" t="s">
        <v>224</v>
      </c>
      <c r="D501" s="177" t="s">
        <v>225</v>
      </c>
      <c r="E501" s="174"/>
      <c r="F501" s="324">
        <v>119580</v>
      </c>
      <c r="G501" s="325">
        <v>190040</v>
      </c>
      <c r="H501" s="324">
        <v>111570</v>
      </c>
      <c r="I501" s="325">
        <v>182030</v>
      </c>
      <c r="J501" s="318" t="s">
        <v>216</v>
      </c>
      <c r="K501" s="326">
        <v>1080</v>
      </c>
      <c r="L501" s="327">
        <v>1780</v>
      </c>
      <c r="M501" s="328" t="s">
        <v>217</v>
      </c>
      <c r="N501" s="326">
        <v>1000</v>
      </c>
      <c r="O501" s="327">
        <v>1700</v>
      </c>
      <c r="P501" s="328" t="s">
        <v>217</v>
      </c>
      <c r="Q501" s="331"/>
      <c r="R501" s="332"/>
      <c r="S501" s="333"/>
      <c r="T501" s="1612"/>
      <c r="U501" s="332"/>
      <c r="V501" s="332"/>
      <c r="W501" s="339"/>
      <c r="X501" s="339"/>
      <c r="Y501" s="131"/>
      <c r="Z501" s="366" t="s">
        <v>235</v>
      </c>
      <c r="AA501" s="1577"/>
      <c r="AB501" s="367" t="s">
        <v>235</v>
      </c>
      <c r="AC501" s="146"/>
      <c r="AD501" s="1613"/>
      <c r="AE501" s="178"/>
      <c r="AF501" s="1604" t="s">
        <v>218</v>
      </c>
      <c r="AG501" s="1543">
        <v>13190</v>
      </c>
      <c r="AH501" s="43"/>
      <c r="AI501" s="1511"/>
      <c r="AJ501" s="314">
        <v>0</v>
      </c>
      <c r="AK501" s="1605"/>
      <c r="AL501" s="1598" t="e">
        <v>#REF!</v>
      </c>
      <c r="AM501" s="1582" t="e">
        <v>#REF!</v>
      </c>
      <c r="AN501" s="1570"/>
      <c r="AO501" s="351" t="s">
        <v>226</v>
      </c>
      <c r="AP501" s="377">
        <v>3500</v>
      </c>
      <c r="AQ501" s="378">
        <v>3800</v>
      </c>
      <c r="AR501" s="1577"/>
      <c r="AS501" s="1585"/>
      <c r="AT501" s="1577"/>
      <c r="AU501" s="1588"/>
      <c r="AV501" s="380"/>
      <c r="AW501" s="381"/>
      <c r="AX501" s="1573"/>
      <c r="AY501" s="379"/>
      <c r="AZ501" s="1573"/>
      <c r="BA501" s="1575"/>
      <c r="BB501" s="1577"/>
      <c r="BC501" s="1579"/>
      <c r="BD501" s="1562"/>
      <c r="BE501" s="1554">
        <v>0.02</v>
      </c>
      <c r="BF501" s="1556">
        <v>0.03</v>
      </c>
      <c r="BG501" s="1556">
        <v>0.05</v>
      </c>
      <c r="BH501" s="1558">
        <v>0.06</v>
      </c>
      <c r="BI501" s="176"/>
      <c r="BJ501" s="1560"/>
      <c r="BK501" s="13"/>
      <c r="BL501" s="13"/>
      <c r="BM501" s="107"/>
      <c r="BN501" s="104">
        <v>247</v>
      </c>
      <c r="BO501" s="104">
        <v>248</v>
      </c>
      <c r="BP501" s="1551"/>
    </row>
    <row r="502" spans="1:68" ht="13.5" customHeight="1">
      <c r="A502" s="1610"/>
      <c r="B502" s="1591"/>
      <c r="C502" s="1553"/>
      <c r="D502" s="181" t="s">
        <v>53</v>
      </c>
      <c r="E502" s="174"/>
      <c r="F502" s="334">
        <v>190040</v>
      </c>
      <c r="G502" s="335"/>
      <c r="H502" s="334">
        <v>182030</v>
      </c>
      <c r="I502" s="335"/>
      <c r="J502" s="318" t="s">
        <v>216</v>
      </c>
      <c r="K502" s="329">
        <v>1780</v>
      </c>
      <c r="L502" s="336"/>
      <c r="M502" s="337" t="s">
        <v>217</v>
      </c>
      <c r="N502" s="329">
        <v>1700</v>
      </c>
      <c r="O502" s="336"/>
      <c r="P502" s="337" t="s">
        <v>217</v>
      </c>
      <c r="Q502" s="331"/>
      <c r="R502" s="332"/>
      <c r="S502" s="338"/>
      <c r="T502" s="1612"/>
      <c r="U502" s="332"/>
      <c r="V502" s="332"/>
      <c r="W502" s="339"/>
      <c r="X502" s="339"/>
      <c r="Y502" s="131"/>
      <c r="Z502" s="366">
        <v>261900</v>
      </c>
      <c r="AA502" s="1577"/>
      <c r="AB502" s="367">
        <v>2610</v>
      </c>
      <c r="AC502" s="176"/>
      <c r="AD502" s="1613"/>
      <c r="AE502" s="179"/>
      <c r="AF502" s="1604"/>
      <c r="AG502" s="1544"/>
      <c r="AH502" s="50"/>
      <c r="AI502" s="1511"/>
      <c r="AJ502" s="315"/>
      <c r="AK502" s="1605"/>
      <c r="AL502" s="1599" t="e">
        <v>#REF!</v>
      </c>
      <c r="AM502" s="1583" t="e">
        <v>#REF!</v>
      </c>
      <c r="AN502" s="1570"/>
      <c r="AO502" s="382" t="s">
        <v>227</v>
      </c>
      <c r="AP502" s="383">
        <v>3100</v>
      </c>
      <c r="AQ502" s="384">
        <v>3400</v>
      </c>
      <c r="AR502" s="1577"/>
      <c r="AS502" s="1586"/>
      <c r="AT502" s="1577"/>
      <c r="AU502" s="1589"/>
      <c r="AV502" s="380"/>
      <c r="AW502" s="381"/>
      <c r="AX502" s="1573"/>
      <c r="AY502" s="379"/>
      <c r="AZ502" s="1573"/>
      <c r="BA502" s="1576"/>
      <c r="BB502" s="1577"/>
      <c r="BC502" s="1580"/>
      <c r="BD502" s="1562"/>
      <c r="BE502" s="1555"/>
      <c r="BF502" s="1557"/>
      <c r="BG502" s="1557"/>
      <c r="BH502" s="1559"/>
      <c r="BI502" s="176"/>
      <c r="BJ502" s="1560"/>
      <c r="BK502" s="13"/>
      <c r="BL502" s="13"/>
      <c r="BM502" s="107"/>
      <c r="BN502" s="104">
        <v>247</v>
      </c>
      <c r="BO502" s="104">
        <v>248</v>
      </c>
      <c r="BP502" s="1551"/>
    </row>
    <row r="503" spans="1:68" ht="13.5" customHeight="1">
      <c r="A503" s="1610"/>
      <c r="B503" s="1600" t="s">
        <v>236</v>
      </c>
      <c r="C503" s="1592" t="s">
        <v>214</v>
      </c>
      <c r="D503" s="173" t="s">
        <v>215</v>
      </c>
      <c r="E503" s="174"/>
      <c r="F503" s="316">
        <v>49240</v>
      </c>
      <c r="G503" s="317">
        <v>56280</v>
      </c>
      <c r="H503" s="316">
        <v>42380</v>
      </c>
      <c r="I503" s="317">
        <v>49420</v>
      </c>
      <c r="J503" s="318" t="s">
        <v>216</v>
      </c>
      <c r="K503" s="319">
        <v>470</v>
      </c>
      <c r="L503" s="320">
        <v>540</v>
      </c>
      <c r="M503" s="321" t="s">
        <v>217</v>
      </c>
      <c r="N503" s="319">
        <v>400</v>
      </c>
      <c r="O503" s="320">
        <v>470</v>
      </c>
      <c r="P503" s="321" t="s">
        <v>217</v>
      </c>
      <c r="Q503" s="318" t="s">
        <v>216</v>
      </c>
      <c r="R503" s="322">
        <v>7040</v>
      </c>
      <c r="S503" s="323">
        <v>70</v>
      </c>
      <c r="T503" s="1612"/>
      <c r="U503" s="361">
        <v>2810</v>
      </c>
      <c r="V503" s="340" t="s">
        <v>218</v>
      </c>
      <c r="W503" s="362">
        <v>20</v>
      </c>
      <c r="X503" s="345"/>
      <c r="Y503" s="131"/>
      <c r="Z503" s="369"/>
      <c r="AA503" s="1577"/>
      <c r="AB503" s="370"/>
      <c r="AC503" s="183"/>
      <c r="AD503" s="1613"/>
      <c r="AE503" s="182"/>
      <c r="AF503" s="1604" t="s">
        <v>218</v>
      </c>
      <c r="AG503" s="1537">
        <v>13830</v>
      </c>
      <c r="AH503" s="24"/>
      <c r="AI503" s="1511" t="s">
        <v>216</v>
      </c>
      <c r="AJ503" s="313">
        <v>60</v>
      </c>
      <c r="AK503" s="1605" t="s">
        <v>218</v>
      </c>
      <c r="AL503" s="1597">
        <v>3300</v>
      </c>
      <c r="AM503" s="1581">
        <v>3700</v>
      </c>
      <c r="AN503" s="1570" t="s">
        <v>216</v>
      </c>
      <c r="AO503" s="373" t="s">
        <v>220</v>
      </c>
      <c r="AP503" s="374">
        <v>6300</v>
      </c>
      <c r="AQ503" s="375">
        <v>7100</v>
      </c>
      <c r="AR503" s="1577" t="s">
        <v>216</v>
      </c>
      <c r="AS503" s="1584">
        <v>6030</v>
      </c>
      <c r="AT503" s="1577" t="s">
        <v>216</v>
      </c>
      <c r="AU503" s="1587">
        <v>60</v>
      </c>
      <c r="AV503" s="1570" t="s">
        <v>216</v>
      </c>
      <c r="AW503" s="1571">
        <v>4800</v>
      </c>
      <c r="AX503" s="1573"/>
      <c r="AY503" s="379"/>
      <c r="AZ503" s="1573" t="s">
        <v>221</v>
      </c>
      <c r="BA503" s="1574">
        <v>6720</v>
      </c>
      <c r="BB503" s="1577" t="s">
        <v>216</v>
      </c>
      <c r="BC503" s="1578">
        <v>60</v>
      </c>
      <c r="BD503" s="1562" t="s">
        <v>221</v>
      </c>
      <c r="BE503" s="1563" t="s">
        <v>588</v>
      </c>
      <c r="BF503" s="1565" t="s">
        <v>588</v>
      </c>
      <c r="BG503" s="1565" t="s">
        <v>588</v>
      </c>
      <c r="BH503" s="1567" t="s">
        <v>588</v>
      </c>
      <c r="BI503" s="176"/>
      <c r="BJ503" s="1569"/>
      <c r="BK503" s="13"/>
      <c r="BL503" s="13"/>
      <c r="BM503" s="107"/>
      <c r="BN503" s="104">
        <v>249</v>
      </c>
      <c r="BO503" s="104">
        <v>250</v>
      </c>
      <c r="BP503" s="1551">
        <v>6</v>
      </c>
    </row>
    <row r="504" spans="1:68" ht="13.5" customHeight="1">
      <c r="A504" s="1610"/>
      <c r="B504" s="1591"/>
      <c r="C504" s="1593"/>
      <c r="D504" s="177" t="s">
        <v>222</v>
      </c>
      <c r="E504" s="174"/>
      <c r="F504" s="324">
        <v>56280</v>
      </c>
      <c r="G504" s="325">
        <v>114160</v>
      </c>
      <c r="H504" s="324">
        <v>49420</v>
      </c>
      <c r="I504" s="325">
        <v>107300</v>
      </c>
      <c r="J504" s="318" t="s">
        <v>216</v>
      </c>
      <c r="K504" s="326">
        <v>540</v>
      </c>
      <c r="L504" s="327">
        <v>1020</v>
      </c>
      <c r="M504" s="328" t="s">
        <v>217</v>
      </c>
      <c r="N504" s="326">
        <v>470</v>
      </c>
      <c r="O504" s="327">
        <v>950</v>
      </c>
      <c r="P504" s="328" t="s">
        <v>217</v>
      </c>
      <c r="Q504" s="318" t="s">
        <v>216</v>
      </c>
      <c r="R504" s="329">
        <v>7040</v>
      </c>
      <c r="S504" s="330">
        <v>70</v>
      </c>
      <c r="T504" s="1612"/>
      <c r="U504" s="360"/>
      <c r="V504" s="357"/>
      <c r="W504" s="360"/>
      <c r="X504" s="346"/>
      <c r="Y504" s="131"/>
      <c r="Z504" s="366" t="s">
        <v>237</v>
      </c>
      <c r="AA504" s="1577"/>
      <c r="AB504" s="367" t="s">
        <v>237</v>
      </c>
      <c r="AC504" s="146"/>
      <c r="AD504" s="1613"/>
      <c r="AE504" s="178"/>
      <c r="AF504" s="1604"/>
      <c r="AG504" s="1538"/>
      <c r="AH504" s="36">
        <v>12060</v>
      </c>
      <c r="AI504" s="1511"/>
      <c r="AJ504" s="314"/>
      <c r="AK504" s="1605"/>
      <c r="AL504" s="1598" t="e">
        <v>#REF!</v>
      </c>
      <c r="AM504" s="1582" t="e">
        <v>#REF!</v>
      </c>
      <c r="AN504" s="1570"/>
      <c r="AO504" s="351" t="s">
        <v>223</v>
      </c>
      <c r="AP504" s="377">
        <v>3500</v>
      </c>
      <c r="AQ504" s="378">
        <v>3900</v>
      </c>
      <c r="AR504" s="1577"/>
      <c r="AS504" s="1585"/>
      <c r="AT504" s="1577"/>
      <c r="AU504" s="1588"/>
      <c r="AV504" s="1570"/>
      <c r="AW504" s="1572"/>
      <c r="AX504" s="1573"/>
      <c r="AY504" s="379"/>
      <c r="AZ504" s="1573"/>
      <c r="BA504" s="1575"/>
      <c r="BB504" s="1577"/>
      <c r="BC504" s="1579"/>
      <c r="BD504" s="1562"/>
      <c r="BE504" s="1564"/>
      <c r="BF504" s="1566"/>
      <c r="BG504" s="1566"/>
      <c r="BH504" s="1568"/>
      <c r="BI504" s="176"/>
      <c r="BJ504" s="1569"/>
      <c r="BK504" s="13"/>
      <c r="BL504" s="13"/>
      <c r="BM504" s="107"/>
      <c r="BN504" s="104">
        <v>249</v>
      </c>
      <c r="BO504" s="104">
        <v>250</v>
      </c>
      <c r="BP504" s="1551"/>
    </row>
    <row r="505" spans="1:68" ht="13.5" customHeight="1">
      <c r="A505" s="1610"/>
      <c r="B505" s="1591"/>
      <c r="C505" s="1552" t="s">
        <v>224</v>
      </c>
      <c r="D505" s="177" t="s">
        <v>225</v>
      </c>
      <c r="E505" s="174"/>
      <c r="F505" s="324">
        <v>114160</v>
      </c>
      <c r="G505" s="325">
        <v>184620</v>
      </c>
      <c r="H505" s="324">
        <v>107300</v>
      </c>
      <c r="I505" s="325">
        <v>177760</v>
      </c>
      <c r="J505" s="318" t="s">
        <v>216</v>
      </c>
      <c r="K505" s="326">
        <v>1020</v>
      </c>
      <c r="L505" s="327">
        <v>1720</v>
      </c>
      <c r="M505" s="328" t="s">
        <v>217</v>
      </c>
      <c r="N505" s="326">
        <v>950</v>
      </c>
      <c r="O505" s="327">
        <v>1650</v>
      </c>
      <c r="P505" s="328" t="s">
        <v>217</v>
      </c>
      <c r="Q505" s="331"/>
      <c r="R505" s="332"/>
      <c r="S505" s="333"/>
      <c r="T505" s="1612"/>
      <c r="U505" s="332"/>
      <c r="V505" s="332"/>
      <c r="W505" s="339"/>
      <c r="X505" s="339"/>
      <c r="Y505" s="131"/>
      <c r="Z505" s="366">
        <v>296300</v>
      </c>
      <c r="AA505" s="1577"/>
      <c r="AB505" s="367">
        <v>2960</v>
      </c>
      <c r="AC505" s="176"/>
      <c r="AD505" s="1613"/>
      <c r="AE505" s="179"/>
      <c r="AF505" s="1604" t="s">
        <v>218</v>
      </c>
      <c r="AG505" s="1543">
        <v>12060</v>
      </c>
      <c r="AH505" s="43"/>
      <c r="AI505" s="1511"/>
      <c r="AJ505" s="314">
        <v>0</v>
      </c>
      <c r="AK505" s="1605"/>
      <c r="AL505" s="1598" t="e">
        <v>#REF!</v>
      </c>
      <c r="AM505" s="1582" t="e">
        <v>#REF!</v>
      </c>
      <c r="AN505" s="1570"/>
      <c r="AO505" s="351" t="s">
        <v>226</v>
      </c>
      <c r="AP505" s="377">
        <v>3000</v>
      </c>
      <c r="AQ505" s="378">
        <v>3400</v>
      </c>
      <c r="AR505" s="1577"/>
      <c r="AS505" s="1585"/>
      <c r="AT505" s="1577"/>
      <c r="AU505" s="1588"/>
      <c r="AV505" s="380"/>
      <c r="AW505" s="381"/>
      <c r="AX505" s="1573"/>
      <c r="AY505" s="379"/>
      <c r="AZ505" s="1573"/>
      <c r="BA505" s="1575"/>
      <c r="BB505" s="1577"/>
      <c r="BC505" s="1579"/>
      <c r="BD505" s="1562"/>
      <c r="BE505" s="1554">
        <v>0.02</v>
      </c>
      <c r="BF505" s="1556">
        <v>0.03</v>
      </c>
      <c r="BG505" s="1556">
        <v>0.05</v>
      </c>
      <c r="BH505" s="1558">
        <v>0.06</v>
      </c>
      <c r="BI505" s="176"/>
      <c r="BJ505" s="1560"/>
      <c r="BK505" s="13"/>
      <c r="BL505" s="13"/>
      <c r="BM505" s="107"/>
      <c r="BN505" s="104">
        <v>249</v>
      </c>
      <c r="BO505" s="104">
        <v>250</v>
      </c>
      <c r="BP505" s="1551"/>
    </row>
    <row r="506" spans="1:68" ht="13.5" customHeight="1">
      <c r="A506" s="1610"/>
      <c r="B506" s="1591"/>
      <c r="C506" s="1553"/>
      <c r="D506" s="181" t="s">
        <v>53</v>
      </c>
      <c r="E506" s="174"/>
      <c r="F506" s="334">
        <v>184620</v>
      </c>
      <c r="G506" s="335"/>
      <c r="H506" s="334">
        <v>177760</v>
      </c>
      <c r="I506" s="335"/>
      <c r="J506" s="318" t="s">
        <v>216</v>
      </c>
      <c r="K506" s="329">
        <v>1720</v>
      </c>
      <c r="L506" s="336"/>
      <c r="M506" s="337" t="s">
        <v>217</v>
      </c>
      <c r="N506" s="329">
        <v>1650</v>
      </c>
      <c r="O506" s="336"/>
      <c r="P506" s="337" t="s">
        <v>217</v>
      </c>
      <c r="Q506" s="331"/>
      <c r="R506" s="332"/>
      <c r="S506" s="338"/>
      <c r="T506" s="1612"/>
      <c r="U506" s="332"/>
      <c r="V506" s="332"/>
      <c r="W506" s="339"/>
      <c r="X506" s="339"/>
      <c r="Y506" s="131"/>
      <c r="Z506" s="369"/>
      <c r="AA506" s="1577"/>
      <c r="AB506" s="370"/>
      <c r="AC506" s="183"/>
      <c r="AD506" s="1613"/>
      <c r="AE506" s="182"/>
      <c r="AF506" s="1604"/>
      <c r="AG506" s="1544"/>
      <c r="AH506" s="50"/>
      <c r="AI506" s="1511"/>
      <c r="AJ506" s="315"/>
      <c r="AK506" s="1605"/>
      <c r="AL506" s="1599" t="e">
        <v>#REF!</v>
      </c>
      <c r="AM506" s="1583" t="e">
        <v>#REF!</v>
      </c>
      <c r="AN506" s="1570"/>
      <c r="AO506" s="382" t="s">
        <v>227</v>
      </c>
      <c r="AP506" s="383">
        <v>2700</v>
      </c>
      <c r="AQ506" s="384">
        <v>3000</v>
      </c>
      <c r="AR506" s="1577"/>
      <c r="AS506" s="1586"/>
      <c r="AT506" s="1577"/>
      <c r="AU506" s="1589"/>
      <c r="AV506" s="380"/>
      <c r="AW506" s="381"/>
      <c r="AX506" s="1573"/>
      <c r="AY506" s="379"/>
      <c r="AZ506" s="1573"/>
      <c r="BA506" s="1576"/>
      <c r="BB506" s="1577"/>
      <c r="BC506" s="1580"/>
      <c r="BD506" s="1562"/>
      <c r="BE506" s="1555"/>
      <c r="BF506" s="1557"/>
      <c r="BG506" s="1557"/>
      <c r="BH506" s="1559"/>
      <c r="BI506" s="176"/>
      <c r="BJ506" s="1560"/>
      <c r="BK506" s="13"/>
      <c r="BL506" s="13"/>
      <c r="BM506" s="107"/>
      <c r="BN506" s="104">
        <v>249</v>
      </c>
      <c r="BO506" s="104">
        <v>250</v>
      </c>
      <c r="BP506" s="1551"/>
    </row>
    <row r="507" spans="1:68" ht="13.5" customHeight="1">
      <c r="A507" s="1610"/>
      <c r="B507" s="1600" t="s">
        <v>238</v>
      </c>
      <c r="C507" s="1592" t="s">
        <v>214</v>
      </c>
      <c r="D507" s="173" t="s">
        <v>215</v>
      </c>
      <c r="E507" s="174"/>
      <c r="F507" s="316">
        <v>45230</v>
      </c>
      <c r="G507" s="317">
        <v>52270</v>
      </c>
      <c r="H507" s="316">
        <v>39230</v>
      </c>
      <c r="I507" s="317">
        <v>46270</v>
      </c>
      <c r="J507" s="318" t="s">
        <v>216</v>
      </c>
      <c r="K507" s="319">
        <v>430</v>
      </c>
      <c r="L507" s="320">
        <v>500</v>
      </c>
      <c r="M507" s="321" t="s">
        <v>217</v>
      </c>
      <c r="N507" s="319">
        <v>370</v>
      </c>
      <c r="O507" s="320">
        <v>440</v>
      </c>
      <c r="P507" s="321" t="s">
        <v>217</v>
      </c>
      <c r="Q507" s="318" t="s">
        <v>216</v>
      </c>
      <c r="R507" s="322">
        <v>7040</v>
      </c>
      <c r="S507" s="323">
        <v>70</v>
      </c>
      <c r="T507" s="1612"/>
      <c r="U507" s="361">
        <v>2810</v>
      </c>
      <c r="V507" s="340" t="s">
        <v>218</v>
      </c>
      <c r="W507" s="362">
        <v>20</v>
      </c>
      <c r="X507" s="345"/>
      <c r="Y507" s="131"/>
      <c r="Z507" s="366" t="s">
        <v>239</v>
      </c>
      <c r="AA507" s="1577"/>
      <c r="AB507" s="367" t="s">
        <v>239</v>
      </c>
      <c r="AC507" s="146"/>
      <c r="AD507" s="1613"/>
      <c r="AE507" s="178"/>
      <c r="AF507" s="1604" t="s">
        <v>218</v>
      </c>
      <c r="AG507" s="1537">
        <v>12990</v>
      </c>
      <c r="AH507" s="24"/>
      <c r="AI507" s="1511" t="s">
        <v>216</v>
      </c>
      <c r="AJ507" s="313">
        <v>50</v>
      </c>
      <c r="AK507" s="1605" t="s">
        <v>218</v>
      </c>
      <c r="AL507" s="1597">
        <v>3800</v>
      </c>
      <c r="AM507" s="1581">
        <v>4200</v>
      </c>
      <c r="AN507" s="1570" t="s">
        <v>216</v>
      </c>
      <c r="AO507" s="373" t="s">
        <v>220</v>
      </c>
      <c r="AP507" s="374">
        <v>7100</v>
      </c>
      <c r="AQ507" s="375">
        <v>7900</v>
      </c>
      <c r="AR507" s="1577" t="s">
        <v>216</v>
      </c>
      <c r="AS507" s="1584">
        <v>5280</v>
      </c>
      <c r="AT507" s="1577" t="s">
        <v>216</v>
      </c>
      <c r="AU507" s="1587">
        <v>50</v>
      </c>
      <c r="AV507" s="1570" t="s">
        <v>216</v>
      </c>
      <c r="AW507" s="1571">
        <v>4800</v>
      </c>
      <c r="AX507" s="1573"/>
      <c r="AY507" s="379"/>
      <c r="AZ507" s="1573" t="s">
        <v>221</v>
      </c>
      <c r="BA507" s="1574">
        <v>5880</v>
      </c>
      <c r="BB507" s="1577" t="s">
        <v>216</v>
      </c>
      <c r="BC507" s="1578">
        <v>50</v>
      </c>
      <c r="BD507" s="1562" t="s">
        <v>221</v>
      </c>
      <c r="BE507" s="1563" t="s">
        <v>588</v>
      </c>
      <c r="BF507" s="1565" t="s">
        <v>588</v>
      </c>
      <c r="BG507" s="1565" t="s">
        <v>588</v>
      </c>
      <c r="BH507" s="1567" t="s">
        <v>588</v>
      </c>
      <c r="BI507" s="176"/>
      <c r="BJ507" s="1569"/>
      <c r="BK507" s="13"/>
      <c r="BL507" s="13"/>
      <c r="BM507" s="107"/>
      <c r="BN507" s="104">
        <v>251</v>
      </c>
      <c r="BO507" s="104">
        <v>252</v>
      </c>
      <c r="BP507" s="1551">
        <v>7</v>
      </c>
    </row>
    <row r="508" spans="1:68" ht="13.5" customHeight="1">
      <c r="A508" s="1610"/>
      <c r="B508" s="1591"/>
      <c r="C508" s="1593"/>
      <c r="D508" s="177" t="s">
        <v>222</v>
      </c>
      <c r="E508" s="174"/>
      <c r="F508" s="324">
        <v>52270</v>
      </c>
      <c r="G508" s="325">
        <v>110150</v>
      </c>
      <c r="H508" s="324">
        <v>46270</v>
      </c>
      <c r="I508" s="325">
        <v>104150</v>
      </c>
      <c r="J508" s="318" t="s">
        <v>216</v>
      </c>
      <c r="K508" s="326">
        <v>500</v>
      </c>
      <c r="L508" s="327">
        <v>980</v>
      </c>
      <c r="M508" s="328" t="s">
        <v>217</v>
      </c>
      <c r="N508" s="326">
        <v>440</v>
      </c>
      <c r="O508" s="327">
        <v>920</v>
      </c>
      <c r="P508" s="328" t="s">
        <v>217</v>
      </c>
      <c r="Q508" s="318" t="s">
        <v>216</v>
      </c>
      <c r="R508" s="329">
        <v>7040</v>
      </c>
      <c r="S508" s="330">
        <v>70</v>
      </c>
      <c r="T508" s="1612"/>
      <c r="U508" s="360"/>
      <c r="V508" s="357"/>
      <c r="W508" s="360"/>
      <c r="X508" s="346"/>
      <c r="Y508" s="131"/>
      <c r="Z508" s="366">
        <v>330700</v>
      </c>
      <c r="AA508" s="1577"/>
      <c r="AB508" s="367">
        <v>3300</v>
      </c>
      <c r="AC508" s="176"/>
      <c r="AD508" s="1613"/>
      <c r="AE508" s="179"/>
      <c r="AF508" s="1604"/>
      <c r="AG508" s="1538"/>
      <c r="AH508" s="36">
        <v>11220</v>
      </c>
      <c r="AI508" s="1511"/>
      <c r="AJ508" s="314"/>
      <c r="AK508" s="1605"/>
      <c r="AL508" s="1598" t="e">
        <v>#REF!</v>
      </c>
      <c r="AM508" s="1582" t="e">
        <v>#REF!</v>
      </c>
      <c r="AN508" s="1570"/>
      <c r="AO508" s="351" t="s">
        <v>223</v>
      </c>
      <c r="AP508" s="377">
        <v>3900</v>
      </c>
      <c r="AQ508" s="378">
        <v>4300</v>
      </c>
      <c r="AR508" s="1577"/>
      <c r="AS508" s="1585"/>
      <c r="AT508" s="1577"/>
      <c r="AU508" s="1588"/>
      <c r="AV508" s="1570"/>
      <c r="AW508" s="1572"/>
      <c r="AX508" s="1573"/>
      <c r="AY508" s="379"/>
      <c r="AZ508" s="1573"/>
      <c r="BA508" s="1575"/>
      <c r="BB508" s="1577"/>
      <c r="BC508" s="1579"/>
      <c r="BD508" s="1562"/>
      <c r="BE508" s="1564"/>
      <c r="BF508" s="1566"/>
      <c r="BG508" s="1566"/>
      <c r="BH508" s="1568"/>
      <c r="BI508" s="176"/>
      <c r="BJ508" s="1569"/>
      <c r="BK508" s="13"/>
      <c r="BL508" s="13"/>
      <c r="BM508" s="107"/>
      <c r="BN508" s="104">
        <v>251</v>
      </c>
      <c r="BO508" s="104">
        <v>252</v>
      </c>
      <c r="BP508" s="1551"/>
    </row>
    <row r="509" spans="1:68" ht="13.5" customHeight="1">
      <c r="A509" s="1610"/>
      <c r="B509" s="1591"/>
      <c r="C509" s="1552" t="s">
        <v>224</v>
      </c>
      <c r="D509" s="177" t="s">
        <v>225</v>
      </c>
      <c r="E509" s="174"/>
      <c r="F509" s="324">
        <v>110150</v>
      </c>
      <c r="G509" s="325">
        <v>180610</v>
      </c>
      <c r="H509" s="324">
        <v>104150</v>
      </c>
      <c r="I509" s="325">
        <v>174610</v>
      </c>
      <c r="J509" s="318" t="s">
        <v>216</v>
      </c>
      <c r="K509" s="326">
        <v>980</v>
      </c>
      <c r="L509" s="327">
        <v>1680</v>
      </c>
      <c r="M509" s="328" t="s">
        <v>217</v>
      </c>
      <c r="N509" s="326">
        <v>920</v>
      </c>
      <c r="O509" s="327">
        <v>1620</v>
      </c>
      <c r="P509" s="328" t="s">
        <v>217</v>
      </c>
      <c r="Q509" s="331"/>
      <c r="R509" s="332"/>
      <c r="S509" s="333"/>
      <c r="T509" s="1612"/>
      <c r="U509" s="332"/>
      <c r="V509" s="332"/>
      <c r="W509" s="339"/>
      <c r="X509" s="339"/>
      <c r="Y509" s="131"/>
      <c r="Z509" s="369"/>
      <c r="AA509" s="1577"/>
      <c r="AB509" s="370"/>
      <c r="AC509" s="183"/>
      <c r="AD509" s="1613"/>
      <c r="AE509" s="182"/>
      <c r="AF509" s="1604" t="s">
        <v>218</v>
      </c>
      <c r="AG509" s="1543">
        <v>11220</v>
      </c>
      <c r="AH509" s="43"/>
      <c r="AI509" s="1511"/>
      <c r="AJ509" s="314">
        <v>0</v>
      </c>
      <c r="AK509" s="1605"/>
      <c r="AL509" s="1598" t="e">
        <v>#REF!</v>
      </c>
      <c r="AM509" s="1582" t="e">
        <v>#REF!</v>
      </c>
      <c r="AN509" s="1570"/>
      <c r="AO509" s="351" t="s">
        <v>226</v>
      </c>
      <c r="AP509" s="377">
        <v>3400</v>
      </c>
      <c r="AQ509" s="378">
        <v>3800</v>
      </c>
      <c r="AR509" s="1577"/>
      <c r="AS509" s="1585"/>
      <c r="AT509" s="1577"/>
      <c r="AU509" s="1588"/>
      <c r="AV509" s="380"/>
      <c r="AW509" s="381"/>
      <c r="AX509" s="1573"/>
      <c r="AY509" s="385"/>
      <c r="AZ509" s="1573"/>
      <c r="BA509" s="1575"/>
      <c r="BB509" s="1577"/>
      <c r="BC509" s="1579"/>
      <c r="BD509" s="1562"/>
      <c r="BE509" s="1554">
        <v>0.02</v>
      </c>
      <c r="BF509" s="1556">
        <v>0.03</v>
      </c>
      <c r="BG509" s="1556">
        <v>0.05</v>
      </c>
      <c r="BH509" s="1558">
        <v>7.0000000000000007E-2</v>
      </c>
      <c r="BI509" s="176"/>
      <c r="BJ509" s="1560"/>
      <c r="BK509" s="13"/>
      <c r="BL509" s="13"/>
      <c r="BM509" s="107"/>
      <c r="BN509" s="104">
        <v>251</v>
      </c>
      <c r="BO509" s="104">
        <v>252</v>
      </c>
      <c r="BP509" s="1551"/>
    </row>
    <row r="510" spans="1:68" ht="13.5" customHeight="1">
      <c r="A510" s="1610"/>
      <c r="B510" s="1591"/>
      <c r="C510" s="1553"/>
      <c r="D510" s="181" t="s">
        <v>53</v>
      </c>
      <c r="E510" s="174"/>
      <c r="F510" s="334">
        <v>180610</v>
      </c>
      <c r="G510" s="335"/>
      <c r="H510" s="334">
        <v>174610</v>
      </c>
      <c r="I510" s="335"/>
      <c r="J510" s="318" t="s">
        <v>216</v>
      </c>
      <c r="K510" s="329">
        <v>1680</v>
      </c>
      <c r="L510" s="336"/>
      <c r="M510" s="337" t="s">
        <v>217</v>
      </c>
      <c r="N510" s="329">
        <v>1620</v>
      </c>
      <c r="O510" s="336"/>
      <c r="P510" s="337" t="s">
        <v>217</v>
      </c>
      <c r="Q510" s="331"/>
      <c r="R510" s="332"/>
      <c r="S510" s="338"/>
      <c r="T510" s="1612"/>
      <c r="U510" s="332"/>
      <c r="V510" s="332"/>
      <c r="W510" s="339"/>
      <c r="X510" s="339"/>
      <c r="Y510" s="131"/>
      <c r="Z510" s="366" t="s">
        <v>240</v>
      </c>
      <c r="AA510" s="1577"/>
      <c r="AB510" s="367" t="s">
        <v>240</v>
      </c>
      <c r="AC510" s="146"/>
      <c r="AD510" s="1613"/>
      <c r="AE510" s="178"/>
      <c r="AF510" s="1604"/>
      <c r="AG510" s="1544"/>
      <c r="AH510" s="50"/>
      <c r="AI510" s="1511"/>
      <c r="AJ510" s="315"/>
      <c r="AK510" s="1605"/>
      <c r="AL510" s="1599" t="e">
        <v>#REF!</v>
      </c>
      <c r="AM510" s="1583" t="e">
        <v>#REF!</v>
      </c>
      <c r="AN510" s="1570"/>
      <c r="AO510" s="382" t="s">
        <v>227</v>
      </c>
      <c r="AP510" s="383">
        <v>3000</v>
      </c>
      <c r="AQ510" s="384">
        <v>3400</v>
      </c>
      <c r="AR510" s="1577"/>
      <c r="AS510" s="1586"/>
      <c r="AT510" s="1577"/>
      <c r="AU510" s="1589"/>
      <c r="AV510" s="380"/>
      <c r="AW510" s="381"/>
      <c r="AX510" s="1573"/>
      <c r="AY510" s="385"/>
      <c r="AZ510" s="1573"/>
      <c r="BA510" s="1576"/>
      <c r="BB510" s="1577"/>
      <c r="BC510" s="1580"/>
      <c r="BD510" s="1562"/>
      <c r="BE510" s="1555"/>
      <c r="BF510" s="1557"/>
      <c r="BG510" s="1557"/>
      <c r="BH510" s="1559"/>
      <c r="BI510" s="176"/>
      <c r="BJ510" s="1560"/>
      <c r="BK510" s="13"/>
      <c r="BL510" s="13"/>
      <c r="BM510" s="107"/>
      <c r="BN510" s="104">
        <v>251</v>
      </c>
      <c r="BO510" s="104">
        <v>252</v>
      </c>
      <c r="BP510" s="1551"/>
    </row>
    <row r="511" spans="1:68" ht="13.5" customHeight="1">
      <c r="A511" s="1610"/>
      <c r="B511" s="1600" t="s">
        <v>241</v>
      </c>
      <c r="C511" s="1592" t="s">
        <v>214</v>
      </c>
      <c r="D511" s="173" t="s">
        <v>215</v>
      </c>
      <c r="E511" s="174"/>
      <c r="F511" s="316">
        <v>42060</v>
      </c>
      <c r="G511" s="317">
        <v>49100</v>
      </c>
      <c r="H511" s="316">
        <v>36730</v>
      </c>
      <c r="I511" s="317">
        <v>43770</v>
      </c>
      <c r="J511" s="318" t="s">
        <v>216</v>
      </c>
      <c r="K511" s="319">
        <v>400</v>
      </c>
      <c r="L511" s="320">
        <v>470</v>
      </c>
      <c r="M511" s="321" t="s">
        <v>217</v>
      </c>
      <c r="N511" s="319">
        <v>340</v>
      </c>
      <c r="O511" s="320">
        <v>410</v>
      </c>
      <c r="P511" s="321" t="s">
        <v>217</v>
      </c>
      <c r="Q511" s="318" t="s">
        <v>216</v>
      </c>
      <c r="R511" s="322">
        <v>7040</v>
      </c>
      <c r="S511" s="323">
        <v>70</v>
      </c>
      <c r="T511" s="1612"/>
      <c r="U511" s="361">
        <v>2810</v>
      </c>
      <c r="V511" s="340" t="s">
        <v>218</v>
      </c>
      <c r="W511" s="362">
        <v>20</v>
      </c>
      <c r="X511" s="345"/>
      <c r="Y511" s="131"/>
      <c r="Z511" s="366">
        <v>365100</v>
      </c>
      <c r="AA511" s="1577"/>
      <c r="AB511" s="367">
        <v>3650</v>
      </c>
      <c r="AC511" s="176"/>
      <c r="AD511" s="1613"/>
      <c r="AE511" s="179"/>
      <c r="AF511" s="1604" t="s">
        <v>218</v>
      </c>
      <c r="AG511" s="1537">
        <v>12330</v>
      </c>
      <c r="AH511" s="24"/>
      <c r="AI511" s="1511" t="s">
        <v>216</v>
      </c>
      <c r="AJ511" s="313">
        <v>50</v>
      </c>
      <c r="AK511" s="1605" t="s">
        <v>218</v>
      </c>
      <c r="AL511" s="1597">
        <v>3400</v>
      </c>
      <c r="AM511" s="1581">
        <v>3700</v>
      </c>
      <c r="AN511" s="1570" t="s">
        <v>216</v>
      </c>
      <c r="AO511" s="373" t="s">
        <v>220</v>
      </c>
      <c r="AP511" s="374">
        <v>6300</v>
      </c>
      <c r="AQ511" s="375">
        <v>7100</v>
      </c>
      <c r="AR511" s="1577" t="s">
        <v>216</v>
      </c>
      <c r="AS511" s="1584">
        <v>4690</v>
      </c>
      <c r="AT511" s="1577" t="s">
        <v>216</v>
      </c>
      <c r="AU511" s="1587">
        <v>40</v>
      </c>
      <c r="AV511" s="1570" t="s">
        <v>216</v>
      </c>
      <c r="AW511" s="1571">
        <v>4800</v>
      </c>
      <c r="AX511" s="1573"/>
      <c r="AY511" s="385"/>
      <c r="AZ511" s="1573" t="s">
        <v>221</v>
      </c>
      <c r="BA511" s="1574">
        <v>5220</v>
      </c>
      <c r="BB511" s="1577" t="s">
        <v>216</v>
      </c>
      <c r="BC511" s="1578">
        <v>50</v>
      </c>
      <c r="BD511" s="1562" t="s">
        <v>221</v>
      </c>
      <c r="BE511" s="1563" t="s">
        <v>588</v>
      </c>
      <c r="BF511" s="1565" t="s">
        <v>588</v>
      </c>
      <c r="BG511" s="1565" t="s">
        <v>588</v>
      </c>
      <c r="BH511" s="1567" t="s">
        <v>588</v>
      </c>
      <c r="BI511" s="176"/>
      <c r="BJ511" s="1569"/>
      <c r="BK511" s="13"/>
      <c r="BL511" s="13"/>
      <c r="BM511" s="107"/>
      <c r="BN511" s="104">
        <v>253</v>
      </c>
      <c r="BO511" s="104">
        <v>254</v>
      </c>
      <c r="BP511" s="1551">
        <v>8</v>
      </c>
    </row>
    <row r="512" spans="1:68" ht="13.5" customHeight="1">
      <c r="A512" s="1610"/>
      <c r="B512" s="1591"/>
      <c r="C512" s="1593"/>
      <c r="D512" s="177" t="s">
        <v>222</v>
      </c>
      <c r="E512" s="174"/>
      <c r="F512" s="324">
        <v>49100</v>
      </c>
      <c r="G512" s="325">
        <v>106980</v>
      </c>
      <c r="H512" s="324">
        <v>43770</v>
      </c>
      <c r="I512" s="325">
        <v>101650</v>
      </c>
      <c r="J512" s="318" t="s">
        <v>216</v>
      </c>
      <c r="K512" s="326">
        <v>470</v>
      </c>
      <c r="L512" s="327">
        <v>950</v>
      </c>
      <c r="M512" s="328" t="s">
        <v>217</v>
      </c>
      <c r="N512" s="326">
        <v>410</v>
      </c>
      <c r="O512" s="327">
        <v>900</v>
      </c>
      <c r="P512" s="328" t="s">
        <v>217</v>
      </c>
      <c r="Q512" s="318" t="s">
        <v>216</v>
      </c>
      <c r="R512" s="329">
        <v>7040</v>
      </c>
      <c r="S512" s="330">
        <v>70</v>
      </c>
      <c r="T512" s="1612"/>
      <c r="U512" s="360"/>
      <c r="V512" s="357"/>
      <c r="W512" s="360"/>
      <c r="X512" s="346"/>
      <c r="Y512" s="131"/>
      <c r="Z512" s="369"/>
      <c r="AA512" s="1577"/>
      <c r="AB512" s="370"/>
      <c r="AC512" s="183"/>
      <c r="AD512" s="1613"/>
      <c r="AE512" s="182"/>
      <c r="AF512" s="1604"/>
      <c r="AG512" s="1538"/>
      <c r="AH512" s="36">
        <v>10560</v>
      </c>
      <c r="AI512" s="1511"/>
      <c r="AJ512" s="314"/>
      <c r="AK512" s="1605"/>
      <c r="AL512" s="1598" t="e">
        <v>#REF!</v>
      </c>
      <c r="AM512" s="1582" t="e">
        <v>#REF!</v>
      </c>
      <c r="AN512" s="1570"/>
      <c r="AO512" s="351" t="s">
        <v>223</v>
      </c>
      <c r="AP512" s="377">
        <v>3500</v>
      </c>
      <c r="AQ512" s="378">
        <v>3900</v>
      </c>
      <c r="AR512" s="1577"/>
      <c r="AS512" s="1585"/>
      <c r="AT512" s="1577"/>
      <c r="AU512" s="1588"/>
      <c r="AV512" s="1570"/>
      <c r="AW512" s="1572"/>
      <c r="AX512" s="1573"/>
      <c r="AY512" s="385"/>
      <c r="AZ512" s="1573"/>
      <c r="BA512" s="1575"/>
      <c r="BB512" s="1577"/>
      <c r="BC512" s="1579"/>
      <c r="BD512" s="1562"/>
      <c r="BE512" s="1564"/>
      <c r="BF512" s="1566"/>
      <c r="BG512" s="1566"/>
      <c r="BH512" s="1568"/>
      <c r="BI512" s="176"/>
      <c r="BJ512" s="1569"/>
      <c r="BK512" s="13"/>
      <c r="BL512" s="13"/>
      <c r="BM512" s="107"/>
      <c r="BN512" s="104">
        <v>253</v>
      </c>
      <c r="BO512" s="104">
        <v>254</v>
      </c>
      <c r="BP512" s="1551"/>
    </row>
    <row r="513" spans="1:68" ht="13.5" customHeight="1">
      <c r="A513" s="1610"/>
      <c r="B513" s="1591"/>
      <c r="C513" s="1552" t="s">
        <v>224</v>
      </c>
      <c r="D513" s="177" t="s">
        <v>225</v>
      </c>
      <c r="E513" s="174"/>
      <c r="F513" s="324">
        <v>106980</v>
      </c>
      <c r="G513" s="325">
        <v>177440</v>
      </c>
      <c r="H513" s="324">
        <v>101650</v>
      </c>
      <c r="I513" s="325">
        <v>172110</v>
      </c>
      <c r="J513" s="318" t="s">
        <v>216</v>
      </c>
      <c r="K513" s="326">
        <v>950</v>
      </c>
      <c r="L513" s="327">
        <v>1650</v>
      </c>
      <c r="M513" s="328" t="s">
        <v>217</v>
      </c>
      <c r="N513" s="326">
        <v>900</v>
      </c>
      <c r="O513" s="327">
        <v>1600</v>
      </c>
      <c r="P513" s="328" t="s">
        <v>217</v>
      </c>
      <c r="Q513" s="331"/>
      <c r="R513" s="332"/>
      <c r="S513" s="333"/>
      <c r="T513" s="1612"/>
      <c r="U513" s="332"/>
      <c r="V513" s="332"/>
      <c r="W513" s="339"/>
      <c r="X513" s="339"/>
      <c r="Y513" s="131"/>
      <c r="Z513" s="366" t="s">
        <v>242</v>
      </c>
      <c r="AA513" s="1577"/>
      <c r="AB513" s="367" t="s">
        <v>242</v>
      </c>
      <c r="AC513" s="146"/>
      <c r="AD513" s="1613"/>
      <c r="AE513" s="178"/>
      <c r="AF513" s="1604" t="s">
        <v>218</v>
      </c>
      <c r="AG513" s="1543">
        <v>10560</v>
      </c>
      <c r="AH513" s="43"/>
      <c r="AI513" s="1511"/>
      <c r="AJ513" s="314">
        <v>0</v>
      </c>
      <c r="AK513" s="1605"/>
      <c r="AL513" s="1598" t="e">
        <v>#REF!</v>
      </c>
      <c r="AM513" s="1582" t="e">
        <v>#REF!</v>
      </c>
      <c r="AN513" s="1570"/>
      <c r="AO513" s="351" t="s">
        <v>226</v>
      </c>
      <c r="AP513" s="377">
        <v>3000</v>
      </c>
      <c r="AQ513" s="378">
        <v>3400</v>
      </c>
      <c r="AR513" s="1577"/>
      <c r="AS513" s="1585"/>
      <c r="AT513" s="1577"/>
      <c r="AU513" s="1588"/>
      <c r="AV513" s="380"/>
      <c r="AW513" s="381"/>
      <c r="AX513" s="1573"/>
      <c r="AY513" s="386"/>
      <c r="AZ513" s="1573"/>
      <c r="BA513" s="1575"/>
      <c r="BB513" s="1577"/>
      <c r="BC513" s="1579"/>
      <c r="BD513" s="1562"/>
      <c r="BE513" s="1554">
        <v>0.02</v>
      </c>
      <c r="BF513" s="1556">
        <v>0.03</v>
      </c>
      <c r="BG513" s="1556">
        <v>0.05</v>
      </c>
      <c r="BH513" s="1558">
        <v>7.0000000000000007E-2</v>
      </c>
      <c r="BI513" s="176"/>
      <c r="BJ513" s="1560"/>
      <c r="BK513" s="13"/>
      <c r="BL513" s="13"/>
      <c r="BM513" s="107"/>
      <c r="BN513" s="104">
        <v>253</v>
      </c>
      <c r="BO513" s="104">
        <v>254</v>
      </c>
      <c r="BP513" s="1551"/>
    </row>
    <row r="514" spans="1:68" ht="13.5" customHeight="1">
      <c r="A514" s="1610"/>
      <c r="B514" s="1591"/>
      <c r="C514" s="1553"/>
      <c r="D514" s="181" t="s">
        <v>53</v>
      </c>
      <c r="E514" s="174"/>
      <c r="F514" s="334">
        <v>177440</v>
      </c>
      <c r="G514" s="335"/>
      <c r="H514" s="334">
        <v>172110</v>
      </c>
      <c r="I514" s="335"/>
      <c r="J514" s="318" t="s">
        <v>216</v>
      </c>
      <c r="K514" s="329">
        <v>1650</v>
      </c>
      <c r="L514" s="336"/>
      <c r="M514" s="337" t="s">
        <v>217</v>
      </c>
      <c r="N514" s="329">
        <v>1600</v>
      </c>
      <c r="O514" s="336"/>
      <c r="P514" s="337" t="s">
        <v>217</v>
      </c>
      <c r="Q514" s="331"/>
      <c r="R514" s="332"/>
      <c r="S514" s="338"/>
      <c r="T514" s="1612"/>
      <c r="U514" s="332"/>
      <c r="V514" s="332"/>
      <c r="W514" s="339"/>
      <c r="X514" s="339"/>
      <c r="Y514" s="131"/>
      <c r="Z514" s="366">
        <v>399500</v>
      </c>
      <c r="AA514" s="1577"/>
      <c r="AB514" s="367">
        <v>3990</v>
      </c>
      <c r="AC514" s="176"/>
      <c r="AD514" s="1613"/>
      <c r="AE514" s="179"/>
      <c r="AF514" s="1604"/>
      <c r="AG514" s="1544"/>
      <c r="AH514" s="50"/>
      <c r="AI514" s="1511"/>
      <c r="AJ514" s="315"/>
      <c r="AK514" s="1605"/>
      <c r="AL514" s="1599" t="e">
        <v>#REF!</v>
      </c>
      <c r="AM514" s="1583" t="e">
        <v>#REF!</v>
      </c>
      <c r="AN514" s="1570"/>
      <c r="AO514" s="382" t="s">
        <v>227</v>
      </c>
      <c r="AP514" s="383">
        <v>2700</v>
      </c>
      <c r="AQ514" s="384">
        <v>3000</v>
      </c>
      <c r="AR514" s="1577"/>
      <c r="AS514" s="1586"/>
      <c r="AT514" s="1577"/>
      <c r="AU514" s="1589"/>
      <c r="AV514" s="380"/>
      <c r="AW514" s="381"/>
      <c r="AX514" s="1573"/>
      <c r="AY514" s="386"/>
      <c r="AZ514" s="1573"/>
      <c r="BA514" s="1576"/>
      <c r="BB514" s="1577"/>
      <c r="BC514" s="1580"/>
      <c r="BD514" s="1562"/>
      <c r="BE514" s="1555"/>
      <c r="BF514" s="1557"/>
      <c r="BG514" s="1557"/>
      <c r="BH514" s="1559"/>
      <c r="BI514" s="176"/>
      <c r="BJ514" s="1560"/>
      <c r="BK514" s="13"/>
      <c r="BL514" s="13"/>
      <c r="BM514" s="107"/>
      <c r="BN514" s="104">
        <v>253</v>
      </c>
      <c r="BO514" s="104">
        <v>254</v>
      </c>
      <c r="BP514" s="1551"/>
    </row>
    <row r="515" spans="1:68" ht="13.5" customHeight="1">
      <c r="A515" s="1610"/>
      <c r="B515" s="1600" t="s">
        <v>243</v>
      </c>
      <c r="C515" s="1592" t="s">
        <v>214</v>
      </c>
      <c r="D515" s="173" t="s">
        <v>215</v>
      </c>
      <c r="E515" s="174"/>
      <c r="F515" s="316">
        <v>36530</v>
      </c>
      <c r="G515" s="317">
        <v>43570</v>
      </c>
      <c r="H515" s="316">
        <v>31720</v>
      </c>
      <c r="I515" s="317">
        <v>38760</v>
      </c>
      <c r="J515" s="318" t="s">
        <v>216</v>
      </c>
      <c r="K515" s="319">
        <v>340</v>
      </c>
      <c r="L515" s="320">
        <v>410</v>
      </c>
      <c r="M515" s="321" t="s">
        <v>217</v>
      </c>
      <c r="N515" s="319">
        <v>290</v>
      </c>
      <c r="O515" s="320">
        <v>360</v>
      </c>
      <c r="P515" s="321" t="s">
        <v>217</v>
      </c>
      <c r="Q515" s="318" t="s">
        <v>216</v>
      </c>
      <c r="R515" s="322">
        <v>7040</v>
      </c>
      <c r="S515" s="323">
        <v>70</v>
      </c>
      <c r="T515" s="1612"/>
      <c r="U515" s="361">
        <v>2810</v>
      </c>
      <c r="V515" s="340" t="s">
        <v>218</v>
      </c>
      <c r="W515" s="362">
        <v>20</v>
      </c>
      <c r="X515" s="345"/>
      <c r="Y515" s="131"/>
      <c r="Z515" s="369"/>
      <c r="AA515" s="1577"/>
      <c r="AB515" s="370"/>
      <c r="AC515" s="183"/>
      <c r="AD515" s="1613"/>
      <c r="AE515" s="182"/>
      <c r="AF515" s="1594"/>
      <c r="AG515" s="180"/>
      <c r="AH515" s="180"/>
      <c r="AI515" s="1595"/>
      <c r="AJ515" s="184"/>
      <c r="AK515" s="1596" t="s">
        <v>218</v>
      </c>
      <c r="AL515" s="1597">
        <v>3000</v>
      </c>
      <c r="AM515" s="1581">
        <v>3400</v>
      </c>
      <c r="AN515" s="1570" t="s">
        <v>216</v>
      </c>
      <c r="AO515" s="373" t="s">
        <v>220</v>
      </c>
      <c r="AP515" s="374">
        <v>5500</v>
      </c>
      <c r="AQ515" s="375">
        <v>6200</v>
      </c>
      <c r="AR515" s="1577" t="s">
        <v>216</v>
      </c>
      <c r="AS515" s="1584">
        <v>4220</v>
      </c>
      <c r="AT515" s="1577" t="s">
        <v>216</v>
      </c>
      <c r="AU515" s="1587">
        <v>40</v>
      </c>
      <c r="AV515" s="1570" t="s">
        <v>216</v>
      </c>
      <c r="AW515" s="1571">
        <v>4800</v>
      </c>
      <c r="AX515" s="1573"/>
      <c r="AY515" s="1603" t="s">
        <v>262</v>
      </c>
      <c r="AZ515" s="1573" t="s">
        <v>221</v>
      </c>
      <c r="BA515" s="1574">
        <v>4700</v>
      </c>
      <c r="BB515" s="1577" t="s">
        <v>216</v>
      </c>
      <c r="BC515" s="1578">
        <v>40</v>
      </c>
      <c r="BD515" s="1562" t="s">
        <v>221</v>
      </c>
      <c r="BE515" s="1563" t="s">
        <v>588</v>
      </c>
      <c r="BF515" s="1565" t="s">
        <v>588</v>
      </c>
      <c r="BG515" s="1565" t="s">
        <v>588</v>
      </c>
      <c r="BH515" s="1567" t="s">
        <v>588</v>
      </c>
      <c r="BI515" s="176"/>
      <c r="BJ515" s="1542" t="s">
        <v>229</v>
      </c>
      <c r="BK515" s="13"/>
      <c r="BL515" s="13"/>
      <c r="BM515" s="107"/>
      <c r="BN515" s="104">
        <v>255</v>
      </c>
      <c r="BO515" s="104">
        <v>256</v>
      </c>
      <c r="BP515" s="1551">
        <v>9</v>
      </c>
    </row>
    <row r="516" spans="1:68" ht="13.5" customHeight="1">
      <c r="A516" s="1610"/>
      <c r="B516" s="1591"/>
      <c r="C516" s="1593"/>
      <c r="D516" s="177" t="s">
        <v>222</v>
      </c>
      <c r="E516" s="174"/>
      <c r="F516" s="324">
        <v>43570</v>
      </c>
      <c r="G516" s="325">
        <v>101450</v>
      </c>
      <c r="H516" s="324">
        <v>38760</v>
      </c>
      <c r="I516" s="325">
        <v>96640</v>
      </c>
      <c r="J516" s="318" t="s">
        <v>216</v>
      </c>
      <c r="K516" s="326">
        <v>410</v>
      </c>
      <c r="L516" s="327">
        <v>890</v>
      </c>
      <c r="M516" s="328" t="s">
        <v>217</v>
      </c>
      <c r="N516" s="326">
        <v>360</v>
      </c>
      <c r="O516" s="327">
        <v>850</v>
      </c>
      <c r="P516" s="328" t="s">
        <v>217</v>
      </c>
      <c r="Q516" s="318" t="s">
        <v>216</v>
      </c>
      <c r="R516" s="329">
        <v>7040</v>
      </c>
      <c r="S516" s="330">
        <v>70</v>
      </c>
      <c r="T516" s="1612"/>
      <c r="U516" s="360"/>
      <c r="V516" s="357"/>
      <c r="W516" s="360"/>
      <c r="X516" s="346"/>
      <c r="Y516" s="131"/>
      <c r="Z516" s="366" t="s">
        <v>244</v>
      </c>
      <c r="AA516" s="1577"/>
      <c r="AB516" s="367" t="s">
        <v>244</v>
      </c>
      <c r="AC516" s="146"/>
      <c r="AD516" s="1613"/>
      <c r="AE516" s="178" t="s">
        <v>245</v>
      </c>
      <c r="AF516" s="1594"/>
      <c r="AG516" s="180"/>
      <c r="AH516" s="180"/>
      <c r="AI516" s="1595"/>
      <c r="AJ516" s="185"/>
      <c r="AK516" s="1596"/>
      <c r="AL516" s="1598" t="e">
        <v>#REF!</v>
      </c>
      <c r="AM516" s="1582" t="e">
        <v>#REF!</v>
      </c>
      <c r="AN516" s="1570"/>
      <c r="AO516" s="351" t="s">
        <v>223</v>
      </c>
      <c r="AP516" s="377">
        <v>3000</v>
      </c>
      <c r="AQ516" s="378">
        <v>3400</v>
      </c>
      <c r="AR516" s="1577"/>
      <c r="AS516" s="1585"/>
      <c r="AT516" s="1577"/>
      <c r="AU516" s="1588"/>
      <c r="AV516" s="1570"/>
      <c r="AW516" s="1572"/>
      <c r="AX516" s="1573"/>
      <c r="AY516" s="1603"/>
      <c r="AZ516" s="1573"/>
      <c r="BA516" s="1575"/>
      <c r="BB516" s="1577"/>
      <c r="BC516" s="1579"/>
      <c r="BD516" s="1562"/>
      <c r="BE516" s="1564"/>
      <c r="BF516" s="1566"/>
      <c r="BG516" s="1566"/>
      <c r="BH516" s="1568"/>
      <c r="BI516" s="176"/>
      <c r="BJ516" s="1542"/>
      <c r="BK516" s="13"/>
      <c r="BL516" s="13"/>
      <c r="BM516" s="107"/>
      <c r="BN516" s="104">
        <v>255</v>
      </c>
      <c r="BO516" s="104">
        <v>256</v>
      </c>
      <c r="BP516" s="1551"/>
    </row>
    <row r="517" spans="1:68" ht="13.5" customHeight="1">
      <c r="A517" s="1610"/>
      <c r="B517" s="1591"/>
      <c r="C517" s="1552" t="s">
        <v>224</v>
      </c>
      <c r="D517" s="177" t="s">
        <v>225</v>
      </c>
      <c r="E517" s="174"/>
      <c r="F517" s="324">
        <v>101450</v>
      </c>
      <c r="G517" s="325">
        <v>171910</v>
      </c>
      <c r="H517" s="324">
        <v>96640</v>
      </c>
      <c r="I517" s="325">
        <v>167100</v>
      </c>
      <c r="J517" s="318" t="s">
        <v>216</v>
      </c>
      <c r="K517" s="326">
        <v>890</v>
      </c>
      <c r="L517" s="327">
        <v>1590</v>
      </c>
      <c r="M517" s="328" t="s">
        <v>217</v>
      </c>
      <c r="N517" s="326">
        <v>850</v>
      </c>
      <c r="O517" s="327">
        <v>1550</v>
      </c>
      <c r="P517" s="328" t="s">
        <v>217</v>
      </c>
      <c r="Q517" s="331"/>
      <c r="R517" s="332"/>
      <c r="S517" s="333"/>
      <c r="T517" s="1612"/>
      <c r="U517" s="332"/>
      <c r="V517" s="332"/>
      <c r="W517" s="339"/>
      <c r="X517" s="339"/>
      <c r="Y517" s="131"/>
      <c r="Z517" s="366">
        <v>433900</v>
      </c>
      <c r="AA517" s="1577"/>
      <c r="AB517" s="367">
        <v>4330</v>
      </c>
      <c r="AC517" s="176"/>
      <c r="AD517" s="1613"/>
      <c r="AE517" s="186" t="s">
        <v>246</v>
      </c>
      <c r="AF517" s="1594"/>
      <c r="AG517" s="180"/>
      <c r="AH517" s="180"/>
      <c r="AI517" s="1595"/>
      <c r="AJ517" s="185"/>
      <c r="AK517" s="1596"/>
      <c r="AL517" s="1598" t="e">
        <v>#REF!</v>
      </c>
      <c r="AM517" s="1582" t="e">
        <v>#REF!</v>
      </c>
      <c r="AN517" s="1570"/>
      <c r="AO517" s="351" t="s">
        <v>226</v>
      </c>
      <c r="AP517" s="377">
        <v>2600</v>
      </c>
      <c r="AQ517" s="378">
        <v>2900</v>
      </c>
      <c r="AR517" s="1577"/>
      <c r="AS517" s="1585"/>
      <c r="AT517" s="1577"/>
      <c r="AU517" s="1588"/>
      <c r="AV517" s="380"/>
      <c r="AW517" s="381"/>
      <c r="AX517" s="1573"/>
      <c r="AY517" s="1602">
        <v>0.1</v>
      </c>
      <c r="AZ517" s="1573"/>
      <c r="BA517" s="1575"/>
      <c r="BB517" s="1577"/>
      <c r="BC517" s="1579"/>
      <c r="BD517" s="1562"/>
      <c r="BE517" s="1554">
        <v>0.02</v>
      </c>
      <c r="BF517" s="1556">
        <v>0.03</v>
      </c>
      <c r="BG517" s="1556">
        <v>0.05</v>
      </c>
      <c r="BH517" s="1558">
        <v>7.0000000000000007E-2</v>
      </c>
      <c r="BI517" s="176"/>
      <c r="BJ517" s="1601" t="s">
        <v>486</v>
      </c>
      <c r="BK517" s="13"/>
      <c r="BL517" s="13"/>
      <c r="BM517" s="107"/>
      <c r="BN517" s="104">
        <v>255</v>
      </c>
      <c r="BO517" s="104">
        <v>256</v>
      </c>
      <c r="BP517" s="1551"/>
    </row>
    <row r="518" spans="1:68" ht="13.5" customHeight="1">
      <c r="A518" s="1610"/>
      <c r="B518" s="1591"/>
      <c r="C518" s="1553"/>
      <c r="D518" s="181" t="s">
        <v>53</v>
      </c>
      <c r="E518" s="174"/>
      <c r="F518" s="334">
        <v>171910</v>
      </c>
      <c r="G518" s="335"/>
      <c r="H518" s="334">
        <v>167100</v>
      </c>
      <c r="I518" s="335"/>
      <c r="J518" s="318" t="s">
        <v>216</v>
      </c>
      <c r="K518" s="329">
        <v>1590</v>
      </c>
      <c r="L518" s="336"/>
      <c r="M518" s="337" t="s">
        <v>217</v>
      </c>
      <c r="N518" s="329">
        <v>1550</v>
      </c>
      <c r="O518" s="336"/>
      <c r="P518" s="337" t="s">
        <v>217</v>
      </c>
      <c r="Q518" s="331"/>
      <c r="R518" s="332"/>
      <c r="S518" s="338"/>
      <c r="T518" s="1612"/>
      <c r="U518" s="332"/>
      <c r="V518" s="332"/>
      <c r="W518" s="339"/>
      <c r="X518" s="339"/>
      <c r="Y518" s="131"/>
      <c r="Z518" s="369"/>
      <c r="AA518" s="1577"/>
      <c r="AB518" s="370"/>
      <c r="AC518" s="183"/>
      <c r="AD518" s="1613"/>
      <c r="AE518" s="182"/>
      <c r="AF518" s="1594"/>
      <c r="AG518" s="180"/>
      <c r="AH518" s="180"/>
      <c r="AI518" s="1595"/>
      <c r="AJ518" s="185"/>
      <c r="AK518" s="1596"/>
      <c r="AL518" s="1599" t="e">
        <v>#REF!</v>
      </c>
      <c r="AM518" s="1583" t="e">
        <v>#REF!</v>
      </c>
      <c r="AN518" s="1570"/>
      <c r="AO518" s="382" t="s">
        <v>227</v>
      </c>
      <c r="AP518" s="383">
        <v>2400</v>
      </c>
      <c r="AQ518" s="384">
        <v>2600</v>
      </c>
      <c r="AR518" s="1577"/>
      <c r="AS518" s="1586"/>
      <c r="AT518" s="1577"/>
      <c r="AU518" s="1589"/>
      <c r="AV518" s="380"/>
      <c r="AW518" s="381"/>
      <c r="AX518" s="1573"/>
      <c r="AY518" s="1602"/>
      <c r="AZ518" s="1573"/>
      <c r="BA518" s="1576"/>
      <c r="BB518" s="1577"/>
      <c r="BC518" s="1580"/>
      <c r="BD518" s="1562"/>
      <c r="BE518" s="1555"/>
      <c r="BF518" s="1557"/>
      <c r="BG518" s="1557"/>
      <c r="BH518" s="1559"/>
      <c r="BI518" s="176"/>
      <c r="BJ518" s="1601"/>
      <c r="BK518" s="13"/>
      <c r="BL518" s="13"/>
      <c r="BM518" s="107"/>
      <c r="BN518" s="104">
        <v>255</v>
      </c>
      <c r="BO518" s="104">
        <v>256</v>
      </c>
      <c r="BP518" s="1551"/>
    </row>
    <row r="519" spans="1:68" ht="13.5" customHeight="1">
      <c r="A519" s="1610"/>
      <c r="B519" s="1600" t="s">
        <v>247</v>
      </c>
      <c r="C519" s="1592" t="s">
        <v>214</v>
      </c>
      <c r="D519" s="173" t="s">
        <v>215</v>
      </c>
      <c r="E519" s="174"/>
      <c r="F519" s="316">
        <v>34770</v>
      </c>
      <c r="G519" s="317">
        <v>41810</v>
      </c>
      <c r="H519" s="316">
        <v>30400</v>
      </c>
      <c r="I519" s="317">
        <v>37440</v>
      </c>
      <c r="J519" s="318" t="s">
        <v>216</v>
      </c>
      <c r="K519" s="319">
        <v>320</v>
      </c>
      <c r="L519" s="320">
        <v>390</v>
      </c>
      <c r="M519" s="321" t="s">
        <v>217</v>
      </c>
      <c r="N519" s="319">
        <v>280</v>
      </c>
      <c r="O519" s="320">
        <v>350</v>
      </c>
      <c r="P519" s="321" t="s">
        <v>217</v>
      </c>
      <c r="Q519" s="318" t="s">
        <v>216</v>
      </c>
      <c r="R519" s="322">
        <v>7040</v>
      </c>
      <c r="S519" s="323">
        <v>70</v>
      </c>
      <c r="T519" s="1612"/>
      <c r="U519" s="361">
        <v>2810</v>
      </c>
      <c r="V519" s="340" t="s">
        <v>218</v>
      </c>
      <c r="W519" s="362">
        <v>20</v>
      </c>
      <c r="X519" s="345"/>
      <c r="Y519" s="131"/>
      <c r="Z519" s="366" t="s">
        <v>248</v>
      </c>
      <c r="AA519" s="1577"/>
      <c r="AB519" s="367" t="s">
        <v>248</v>
      </c>
      <c r="AC519" s="146"/>
      <c r="AD519" s="1613"/>
      <c r="AE519" s="178"/>
      <c r="AF519" s="1594"/>
      <c r="AG519" s="180"/>
      <c r="AH519" s="180"/>
      <c r="AI519" s="1595"/>
      <c r="AJ519" s="185"/>
      <c r="AK519" s="1596" t="s">
        <v>218</v>
      </c>
      <c r="AL519" s="1597">
        <v>3300</v>
      </c>
      <c r="AM519" s="1581">
        <v>3700</v>
      </c>
      <c r="AN519" s="1570" t="s">
        <v>216</v>
      </c>
      <c r="AO519" s="373" t="s">
        <v>220</v>
      </c>
      <c r="AP519" s="374">
        <v>6100</v>
      </c>
      <c r="AQ519" s="375">
        <v>6800</v>
      </c>
      <c r="AR519" s="1577" t="s">
        <v>216</v>
      </c>
      <c r="AS519" s="1584">
        <v>3840</v>
      </c>
      <c r="AT519" s="1577" t="s">
        <v>216</v>
      </c>
      <c r="AU519" s="1587">
        <v>30</v>
      </c>
      <c r="AV519" s="1570" t="s">
        <v>216</v>
      </c>
      <c r="AW519" s="1571">
        <v>4800</v>
      </c>
      <c r="AX519" s="1573"/>
      <c r="AY519" s="386"/>
      <c r="AZ519" s="1573" t="s">
        <v>221</v>
      </c>
      <c r="BA519" s="1574">
        <v>4270</v>
      </c>
      <c r="BB519" s="1577" t="s">
        <v>216</v>
      </c>
      <c r="BC519" s="1578">
        <v>40</v>
      </c>
      <c r="BD519" s="1562" t="s">
        <v>221</v>
      </c>
      <c r="BE519" s="1563" t="s">
        <v>588</v>
      </c>
      <c r="BF519" s="1565" t="s">
        <v>588</v>
      </c>
      <c r="BG519" s="1565" t="s">
        <v>588</v>
      </c>
      <c r="BH519" s="1567" t="s">
        <v>588</v>
      </c>
      <c r="BI519" s="176"/>
      <c r="BJ519" s="1569"/>
      <c r="BK519" s="13"/>
      <c r="BL519" s="13"/>
      <c r="BM519" s="107"/>
      <c r="BN519" s="104">
        <v>257</v>
      </c>
      <c r="BO519" s="104">
        <v>258</v>
      </c>
      <c r="BP519" s="1551">
        <v>10</v>
      </c>
    </row>
    <row r="520" spans="1:68" ht="13.5" customHeight="1">
      <c r="A520" s="1610"/>
      <c r="B520" s="1591"/>
      <c r="C520" s="1593"/>
      <c r="D520" s="177" t="s">
        <v>222</v>
      </c>
      <c r="E520" s="174"/>
      <c r="F520" s="324">
        <v>41810</v>
      </c>
      <c r="G520" s="325">
        <v>99690</v>
      </c>
      <c r="H520" s="324">
        <v>37440</v>
      </c>
      <c r="I520" s="325">
        <v>95320</v>
      </c>
      <c r="J520" s="318" t="s">
        <v>216</v>
      </c>
      <c r="K520" s="326">
        <v>390</v>
      </c>
      <c r="L520" s="327">
        <v>880</v>
      </c>
      <c r="M520" s="328" t="s">
        <v>217</v>
      </c>
      <c r="N520" s="326">
        <v>350</v>
      </c>
      <c r="O520" s="327">
        <v>830</v>
      </c>
      <c r="P520" s="328" t="s">
        <v>217</v>
      </c>
      <c r="Q520" s="318" t="s">
        <v>216</v>
      </c>
      <c r="R520" s="329">
        <v>7040</v>
      </c>
      <c r="S520" s="330">
        <v>70</v>
      </c>
      <c r="T520" s="1612"/>
      <c r="U520" s="360"/>
      <c r="V520" s="357"/>
      <c r="W520" s="360"/>
      <c r="X520" s="346"/>
      <c r="Y520" s="131"/>
      <c r="Z520" s="366">
        <v>468400</v>
      </c>
      <c r="AA520" s="1577"/>
      <c r="AB520" s="367">
        <v>4680</v>
      </c>
      <c r="AC520" s="176"/>
      <c r="AD520" s="1613"/>
      <c r="AE520" s="179"/>
      <c r="AF520" s="1594"/>
      <c r="AG520" s="180"/>
      <c r="AH520" s="180"/>
      <c r="AI520" s="1595"/>
      <c r="AJ520" s="185"/>
      <c r="AK520" s="1596"/>
      <c r="AL520" s="1598" t="e">
        <v>#REF!</v>
      </c>
      <c r="AM520" s="1582" t="e">
        <v>#REF!</v>
      </c>
      <c r="AN520" s="1570"/>
      <c r="AO520" s="351" t="s">
        <v>223</v>
      </c>
      <c r="AP520" s="377">
        <v>3300</v>
      </c>
      <c r="AQ520" s="378">
        <v>3700</v>
      </c>
      <c r="AR520" s="1577"/>
      <c r="AS520" s="1585"/>
      <c r="AT520" s="1577"/>
      <c r="AU520" s="1588"/>
      <c r="AV520" s="1570"/>
      <c r="AW520" s="1572"/>
      <c r="AX520" s="1573"/>
      <c r="AY520" s="386"/>
      <c r="AZ520" s="1573"/>
      <c r="BA520" s="1575"/>
      <c r="BB520" s="1577"/>
      <c r="BC520" s="1579"/>
      <c r="BD520" s="1562"/>
      <c r="BE520" s="1564"/>
      <c r="BF520" s="1566"/>
      <c r="BG520" s="1566"/>
      <c r="BH520" s="1568"/>
      <c r="BI520" s="176"/>
      <c r="BJ520" s="1569"/>
      <c r="BK520" s="13"/>
      <c r="BL520" s="13"/>
      <c r="BM520" s="107"/>
      <c r="BN520" s="104">
        <v>257</v>
      </c>
      <c r="BO520" s="104">
        <v>258</v>
      </c>
      <c r="BP520" s="1551"/>
    </row>
    <row r="521" spans="1:68" ht="13.5" customHeight="1">
      <c r="A521" s="1610"/>
      <c r="B521" s="1591"/>
      <c r="C521" s="1552" t="s">
        <v>224</v>
      </c>
      <c r="D521" s="177" t="s">
        <v>225</v>
      </c>
      <c r="E521" s="174"/>
      <c r="F521" s="324">
        <v>99690</v>
      </c>
      <c r="G521" s="325">
        <v>170150</v>
      </c>
      <c r="H521" s="324">
        <v>95320</v>
      </c>
      <c r="I521" s="325">
        <v>165780</v>
      </c>
      <c r="J521" s="318" t="s">
        <v>216</v>
      </c>
      <c r="K521" s="326">
        <v>880</v>
      </c>
      <c r="L521" s="327">
        <v>1580</v>
      </c>
      <c r="M521" s="328" t="s">
        <v>217</v>
      </c>
      <c r="N521" s="326">
        <v>830</v>
      </c>
      <c r="O521" s="327">
        <v>1530</v>
      </c>
      <c r="P521" s="328" t="s">
        <v>217</v>
      </c>
      <c r="Q521" s="331"/>
      <c r="R521" s="332"/>
      <c r="S521" s="333"/>
      <c r="T521" s="1612"/>
      <c r="U521" s="332"/>
      <c r="V521" s="332"/>
      <c r="W521" s="339"/>
      <c r="X521" s="339"/>
      <c r="Y521" s="131"/>
      <c r="Z521" s="369"/>
      <c r="AA521" s="1577"/>
      <c r="AB521" s="370"/>
      <c r="AC521" s="183"/>
      <c r="AD521" s="1613"/>
      <c r="AE521" s="182"/>
      <c r="AF521" s="1594"/>
      <c r="AG521" s="180"/>
      <c r="AH521" s="180"/>
      <c r="AI521" s="1595"/>
      <c r="AJ521" s="185"/>
      <c r="AK521" s="1596"/>
      <c r="AL521" s="1598" t="e">
        <v>#REF!</v>
      </c>
      <c r="AM521" s="1582" t="e">
        <v>#REF!</v>
      </c>
      <c r="AN521" s="1570"/>
      <c r="AO521" s="351" t="s">
        <v>226</v>
      </c>
      <c r="AP521" s="377">
        <v>2900</v>
      </c>
      <c r="AQ521" s="378">
        <v>3200</v>
      </c>
      <c r="AR521" s="1577"/>
      <c r="AS521" s="1585"/>
      <c r="AT521" s="1577"/>
      <c r="AU521" s="1588"/>
      <c r="AV521" s="380"/>
      <c r="AW521" s="381"/>
      <c r="AX521" s="1573"/>
      <c r="AY521" s="386"/>
      <c r="AZ521" s="1573"/>
      <c r="BA521" s="1575"/>
      <c r="BB521" s="1577"/>
      <c r="BC521" s="1579"/>
      <c r="BD521" s="1562"/>
      <c r="BE521" s="1554">
        <v>0.02</v>
      </c>
      <c r="BF521" s="1556">
        <v>0.03</v>
      </c>
      <c r="BG521" s="1556">
        <v>0.05</v>
      </c>
      <c r="BH521" s="1558">
        <v>7.0000000000000007E-2</v>
      </c>
      <c r="BI521" s="176"/>
      <c r="BJ521" s="1560"/>
      <c r="BK521" s="13"/>
      <c r="BL521" s="13"/>
      <c r="BM521" s="107"/>
      <c r="BN521" s="104">
        <v>257</v>
      </c>
      <c r="BO521" s="104">
        <v>258</v>
      </c>
      <c r="BP521" s="1551"/>
    </row>
    <row r="522" spans="1:68" ht="13.5" customHeight="1">
      <c r="A522" s="1610"/>
      <c r="B522" s="1591"/>
      <c r="C522" s="1553"/>
      <c r="D522" s="181" t="s">
        <v>53</v>
      </c>
      <c r="E522" s="174"/>
      <c r="F522" s="334">
        <v>170150</v>
      </c>
      <c r="G522" s="335"/>
      <c r="H522" s="334">
        <v>165780</v>
      </c>
      <c r="I522" s="335"/>
      <c r="J522" s="318" t="s">
        <v>216</v>
      </c>
      <c r="K522" s="329">
        <v>1580</v>
      </c>
      <c r="L522" s="336"/>
      <c r="M522" s="337" t="s">
        <v>217</v>
      </c>
      <c r="N522" s="329">
        <v>1530</v>
      </c>
      <c r="O522" s="336"/>
      <c r="P522" s="337" t="s">
        <v>217</v>
      </c>
      <c r="Q522" s="331"/>
      <c r="R522" s="332"/>
      <c r="S522" s="338"/>
      <c r="T522" s="1612"/>
      <c r="U522" s="332"/>
      <c r="V522" s="332"/>
      <c r="W522" s="339"/>
      <c r="X522" s="339"/>
      <c r="Y522" s="131"/>
      <c r="Z522" s="366" t="s">
        <v>249</v>
      </c>
      <c r="AA522" s="1577"/>
      <c r="AB522" s="367" t="s">
        <v>249</v>
      </c>
      <c r="AC522" s="146"/>
      <c r="AD522" s="1613"/>
      <c r="AE522" s="178"/>
      <c r="AF522" s="1594"/>
      <c r="AG522" s="180"/>
      <c r="AH522" s="180"/>
      <c r="AI522" s="1595"/>
      <c r="AJ522" s="185"/>
      <c r="AK522" s="1596"/>
      <c r="AL522" s="1599" t="e">
        <v>#REF!</v>
      </c>
      <c r="AM522" s="1583" t="e">
        <v>#REF!</v>
      </c>
      <c r="AN522" s="1570"/>
      <c r="AO522" s="382" t="s">
        <v>227</v>
      </c>
      <c r="AP522" s="383">
        <v>2600</v>
      </c>
      <c r="AQ522" s="384">
        <v>2900</v>
      </c>
      <c r="AR522" s="1577"/>
      <c r="AS522" s="1586"/>
      <c r="AT522" s="1577"/>
      <c r="AU522" s="1589"/>
      <c r="AV522" s="380"/>
      <c r="AW522" s="381"/>
      <c r="AX522" s="1573"/>
      <c r="AY522" s="386"/>
      <c r="AZ522" s="1573"/>
      <c r="BA522" s="1576"/>
      <c r="BB522" s="1577"/>
      <c r="BC522" s="1580"/>
      <c r="BD522" s="1562"/>
      <c r="BE522" s="1555"/>
      <c r="BF522" s="1557"/>
      <c r="BG522" s="1557"/>
      <c r="BH522" s="1559"/>
      <c r="BI522" s="176"/>
      <c r="BJ522" s="1560"/>
      <c r="BK522" s="13"/>
      <c r="BL522" s="13"/>
      <c r="BM522" s="107"/>
      <c r="BN522" s="104">
        <v>257</v>
      </c>
      <c r="BO522" s="104">
        <v>258</v>
      </c>
      <c r="BP522" s="1551"/>
    </row>
    <row r="523" spans="1:68" ht="13.5" customHeight="1">
      <c r="A523" s="1610"/>
      <c r="B523" s="1600" t="s">
        <v>250</v>
      </c>
      <c r="C523" s="1592" t="s">
        <v>214</v>
      </c>
      <c r="D523" s="173" t="s">
        <v>215</v>
      </c>
      <c r="E523" s="174"/>
      <c r="F523" s="316">
        <v>33260</v>
      </c>
      <c r="G523" s="317">
        <v>40300</v>
      </c>
      <c r="H523" s="316">
        <v>29260</v>
      </c>
      <c r="I523" s="317">
        <v>36300</v>
      </c>
      <c r="J523" s="318" t="s">
        <v>216</v>
      </c>
      <c r="K523" s="319">
        <v>310</v>
      </c>
      <c r="L523" s="320">
        <v>380</v>
      </c>
      <c r="M523" s="321" t="s">
        <v>217</v>
      </c>
      <c r="N523" s="319">
        <v>270</v>
      </c>
      <c r="O523" s="320">
        <v>340</v>
      </c>
      <c r="P523" s="321" t="s">
        <v>217</v>
      </c>
      <c r="Q523" s="318" t="s">
        <v>216</v>
      </c>
      <c r="R523" s="322">
        <v>7040</v>
      </c>
      <c r="S523" s="323">
        <v>70</v>
      </c>
      <c r="T523" s="1612"/>
      <c r="U523" s="361">
        <v>2810</v>
      </c>
      <c r="V523" s="340" t="s">
        <v>218</v>
      </c>
      <c r="W523" s="362">
        <v>20</v>
      </c>
      <c r="X523" s="345"/>
      <c r="Y523" s="131"/>
      <c r="Z523" s="366">
        <v>502800</v>
      </c>
      <c r="AA523" s="1577"/>
      <c r="AB523" s="367">
        <v>5020</v>
      </c>
      <c r="AC523" s="176"/>
      <c r="AD523" s="1613"/>
      <c r="AE523" s="179"/>
      <c r="AF523" s="1594"/>
      <c r="AG523" s="180"/>
      <c r="AH523" s="180"/>
      <c r="AI523" s="1595"/>
      <c r="AJ523" s="185"/>
      <c r="AK523" s="1596" t="s">
        <v>218</v>
      </c>
      <c r="AL523" s="1597">
        <v>3000</v>
      </c>
      <c r="AM523" s="1581">
        <v>3400</v>
      </c>
      <c r="AN523" s="1570" t="s">
        <v>216</v>
      </c>
      <c r="AO523" s="373" t="s">
        <v>220</v>
      </c>
      <c r="AP523" s="374">
        <v>5500</v>
      </c>
      <c r="AQ523" s="375">
        <v>6200</v>
      </c>
      <c r="AR523" s="1577" t="s">
        <v>216</v>
      </c>
      <c r="AS523" s="1584">
        <v>3520</v>
      </c>
      <c r="AT523" s="1577" t="s">
        <v>216</v>
      </c>
      <c r="AU523" s="1587">
        <v>30</v>
      </c>
      <c r="AV523" s="1570" t="s">
        <v>216</v>
      </c>
      <c r="AW523" s="1571">
        <v>4800</v>
      </c>
      <c r="AX523" s="1573"/>
      <c r="AY523" s="386"/>
      <c r="AZ523" s="1573" t="s">
        <v>221</v>
      </c>
      <c r="BA523" s="1574">
        <v>3920</v>
      </c>
      <c r="BB523" s="1577" t="s">
        <v>216</v>
      </c>
      <c r="BC523" s="1578">
        <v>30</v>
      </c>
      <c r="BD523" s="1562" t="s">
        <v>221</v>
      </c>
      <c r="BE523" s="1563" t="s">
        <v>588</v>
      </c>
      <c r="BF523" s="1565" t="s">
        <v>588</v>
      </c>
      <c r="BG523" s="1565" t="s">
        <v>588</v>
      </c>
      <c r="BH523" s="1567" t="s">
        <v>588</v>
      </c>
      <c r="BI523" s="176"/>
      <c r="BJ523" s="1569"/>
      <c r="BK523" s="13"/>
      <c r="BL523" s="13"/>
      <c r="BM523" s="107"/>
      <c r="BN523" s="104">
        <v>259</v>
      </c>
      <c r="BO523" s="104">
        <v>260</v>
      </c>
      <c r="BP523" s="1551">
        <v>11</v>
      </c>
    </row>
    <row r="524" spans="1:68" ht="13.5" customHeight="1">
      <c r="A524" s="1610"/>
      <c r="B524" s="1591"/>
      <c r="C524" s="1593"/>
      <c r="D524" s="177" t="s">
        <v>222</v>
      </c>
      <c r="E524" s="174"/>
      <c r="F524" s="324">
        <v>40300</v>
      </c>
      <c r="G524" s="325">
        <v>98180</v>
      </c>
      <c r="H524" s="324">
        <v>36300</v>
      </c>
      <c r="I524" s="325">
        <v>94180</v>
      </c>
      <c r="J524" s="318" t="s">
        <v>216</v>
      </c>
      <c r="K524" s="326">
        <v>380</v>
      </c>
      <c r="L524" s="327">
        <v>860</v>
      </c>
      <c r="M524" s="328" t="s">
        <v>217</v>
      </c>
      <c r="N524" s="326">
        <v>340</v>
      </c>
      <c r="O524" s="327">
        <v>820</v>
      </c>
      <c r="P524" s="328" t="s">
        <v>217</v>
      </c>
      <c r="Q524" s="318" t="s">
        <v>216</v>
      </c>
      <c r="R524" s="329">
        <v>7040</v>
      </c>
      <c r="S524" s="330">
        <v>70</v>
      </c>
      <c r="T524" s="1612"/>
      <c r="U524" s="360"/>
      <c r="V524" s="357"/>
      <c r="W524" s="360"/>
      <c r="X524" s="346"/>
      <c r="Y524" s="131"/>
      <c r="Z524" s="369"/>
      <c r="AA524" s="1577"/>
      <c r="AB524" s="370"/>
      <c r="AC524" s="183"/>
      <c r="AD524" s="1613"/>
      <c r="AE524" s="182"/>
      <c r="AF524" s="1594"/>
      <c r="AG524" s="180"/>
      <c r="AH524" s="180"/>
      <c r="AI524" s="1595"/>
      <c r="AJ524" s="185"/>
      <c r="AK524" s="1596"/>
      <c r="AL524" s="1598" t="e">
        <v>#REF!</v>
      </c>
      <c r="AM524" s="1582" t="e">
        <v>#REF!</v>
      </c>
      <c r="AN524" s="1570"/>
      <c r="AO524" s="351" t="s">
        <v>223</v>
      </c>
      <c r="AP524" s="377">
        <v>3000</v>
      </c>
      <c r="AQ524" s="378">
        <v>3400</v>
      </c>
      <c r="AR524" s="1577"/>
      <c r="AS524" s="1585"/>
      <c r="AT524" s="1577"/>
      <c r="AU524" s="1588"/>
      <c r="AV524" s="1570"/>
      <c r="AW524" s="1572"/>
      <c r="AX524" s="1573"/>
      <c r="AY524" s="386"/>
      <c r="AZ524" s="1573"/>
      <c r="BA524" s="1575"/>
      <c r="BB524" s="1577"/>
      <c r="BC524" s="1579"/>
      <c r="BD524" s="1562"/>
      <c r="BE524" s="1564"/>
      <c r="BF524" s="1566"/>
      <c r="BG524" s="1566"/>
      <c r="BH524" s="1568"/>
      <c r="BI524" s="176"/>
      <c r="BJ524" s="1569"/>
      <c r="BK524" s="13"/>
      <c r="BL524" s="13"/>
      <c r="BM524" s="107"/>
      <c r="BN524" s="104">
        <v>259</v>
      </c>
      <c r="BO524" s="104">
        <v>260</v>
      </c>
      <c r="BP524" s="1551"/>
    </row>
    <row r="525" spans="1:68" ht="13.5" customHeight="1">
      <c r="A525" s="1610"/>
      <c r="B525" s="1591"/>
      <c r="C525" s="1552" t="s">
        <v>224</v>
      </c>
      <c r="D525" s="177" t="s">
        <v>225</v>
      </c>
      <c r="E525" s="174"/>
      <c r="F525" s="324">
        <v>98180</v>
      </c>
      <c r="G525" s="325">
        <v>168640</v>
      </c>
      <c r="H525" s="324">
        <v>94180</v>
      </c>
      <c r="I525" s="325">
        <v>164640</v>
      </c>
      <c r="J525" s="318" t="s">
        <v>216</v>
      </c>
      <c r="K525" s="326">
        <v>860</v>
      </c>
      <c r="L525" s="327">
        <v>1560</v>
      </c>
      <c r="M525" s="328" t="s">
        <v>217</v>
      </c>
      <c r="N525" s="326">
        <v>820</v>
      </c>
      <c r="O525" s="327">
        <v>1520</v>
      </c>
      <c r="P525" s="328" t="s">
        <v>217</v>
      </c>
      <c r="Q525" s="331"/>
      <c r="R525" s="332"/>
      <c r="S525" s="333"/>
      <c r="T525" s="1612"/>
      <c r="U525" s="332"/>
      <c r="V525" s="332"/>
      <c r="W525" s="339"/>
      <c r="X525" s="339"/>
      <c r="Y525" s="131"/>
      <c r="Z525" s="366" t="s">
        <v>251</v>
      </c>
      <c r="AA525" s="1577"/>
      <c r="AB525" s="367" t="s">
        <v>251</v>
      </c>
      <c r="AC525" s="146"/>
      <c r="AD525" s="1613"/>
      <c r="AE525" s="178"/>
      <c r="AF525" s="1594"/>
      <c r="AG525" s="180"/>
      <c r="AH525" s="180"/>
      <c r="AI525" s="1595"/>
      <c r="AJ525" s="185"/>
      <c r="AK525" s="1596"/>
      <c r="AL525" s="1598" t="e">
        <v>#REF!</v>
      </c>
      <c r="AM525" s="1582" t="e">
        <v>#REF!</v>
      </c>
      <c r="AN525" s="1570"/>
      <c r="AO525" s="351" t="s">
        <v>226</v>
      </c>
      <c r="AP525" s="377">
        <v>2600</v>
      </c>
      <c r="AQ525" s="378">
        <v>2900</v>
      </c>
      <c r="AR525" s="1577"/>
      <c r="AS525" s="1585"/>
      <c r="AT525" s="1577"/>
      <c r="AU525" s="1588"/>
      <c r="AV525" s="380"/>
      <c r="AW525" s="381"/>
      <c r="AX525" s="1573"/>
      <c r="AY525" s="386"/>
      <c r="AZ525" s="1573"/>
      <c r="BA525" s="1575"/>
      <c r="BB525" s="1577"/>
      <c r="BC525" s="1579"/>
      <c r="BD525" s="1562"/>
      <c r="BE525" s="1554">
        <v>0.02</v>
      </c>
      <c r="BF525" s="1556">
        <v>0.03</v>
      </c>
      <c r="BG525" s="1556">
        <v>0.05</v>
      </c>
      <c r="BH525" s="1558">
        <v>7.0000000000000007E-2</v>
      </c>
      <c r="BI525" s="176"/>
      <c r="BJ525" s="1560"/>
      <c r="BK525" s="13"/>
      <c r="BL525" s="13"/>
      <c r="BM525" s="107"/>
      <c r="BN525" s="104">
        <v>259</v>
      </c>
      <c r="BO525" s="104">
        <v>260</v>
      </c>
      <c r="BP525" s="1551"/>
    </row>
    <row r="526" spans="1:68" ht="13.5" customHeight="1">
      <c r="A526" s="1610"/>
      <c r="B526" s="1591"/>
      <c r="C526" s="1553"/>
      <c r="D526" s="181" t="s">
        <v>53</v>
      </c>
      <c r="E526" s="174"/>
      <c r="F526" s="334">
        <v>168640</v>
      </c>
      <c r="G526" s="335"/>
      <c r="H526" s="334">
        <v>164640</v>
      </c>
      <c r="I526" s="335"/>
      <c r="J526" s="318" t="s">
        <v>216</v>
      </c>
      <c r="K526" s="329">
        <v>1560</v>
      </c>
      <c r="L526" s="336"/>
      <c r="M526" s="337" t="s">
        <v>217</v>
      </c>
      <c r="N526" s="329">
        <v>1520</v>
      </c>
      <c r="O526" s="336"/>
      <c r="P526" s="337" t="s">
        <v>217</v>
      </c>
      <c r="Q526" s="331"/>
      <c r="R526" s="332"/>
      <c r="S526" s="338"/>
      <c r="T526" s="1612"/>
      <c r="U526" s="332"/>
      <c r="V526" s="332"/>
      <c r="W526" s="339"/>
      <c r="X526" s="339"/>
      <c r="Y526" s="131"/>
      <c r="Z526" s="366">
        <v>537200</v>
      </c>
      <c r="AA526" s="1577"/>
      <c r="AB526" s="367">
        <v>5370</v>
      </c>
      <c r="AC526" s="176"/>
      <c r="AD526" s="1613"/>
      <c r="AE526" s="179"/>
      <c r="AF526" s="1594"/>
      <c r="AG526" s="180"/>
      <c r="AH526" s="180"/>
      <c r="AI526" s="1595"/>
      <c r="AJ526" s="185"/>
      <c r="AK526" s="1596"/>
      <c r="AL526" s="1599" t="e">
        <v>#REF!</v>
      </c>
      <c r="AM526" s="1583" t="e">
        <v>#REF!</v>
      </c>
      <c r="AN526" s="1570"/>
      <c r="AO526" s="382" t="s">
        <v>227</v>
      </c>
      <c r="AP526" s="383">
        <v>2400</v>
      </c>
      <c r="AQ526" s="384">
        <v>2600</v>
      </c>
      <c r="AR526" s="1577"/>
      <c r="AS526" s="1586"/>
      <c r="AT526" s="1577"/>
      <c r="AU526" s="1589"/>
      <c r="AV526" s="380"/>
      <c r="AW526" s="381"/>
      <c r="AX526" s="1573"/>
      <c r="AY526" s="386"/>
      <c r="AZ526" s="1573"/>
      <c r="BA526" s="1576"/>
      <c r="BB526" s="1577"/>
      <c r="BC526" s="1580"/>
      <c r="BD526" s="1562"/>
      <c r="BE526" s="1555"/>
      <c r="BF526" s="1557"/>
      <c r="BG526" s="1557"/>
      <c r="BH526" s="1559"/>
      <c r="BI526" s="176"/>
      <c r="BJ526" s="1560"/>
      <c r="BK526" s="13"/>
      <c r="BL526" s="13"/>
      <c r="BM526" s="107"/>
      <c r="BN526" s="104">
        <v>259</v>
      </c>
      <c r="BO526" s="104">
        <v>260</v>
      </c>
      <c r="BP526" s="1551"/>
    </row>
    <row r="527" spans="1:68" ht="13.5" customHeight="1">
      <c r="A527" s="1610"/>
      <c r="B527" s="1600" t="s">
        <v>252</v>
      </c>
      <c r="C527" s="1592" t="s">
        <v>214</v>
      </c>
      <c r="D527" s="173" t="s">
        <v>215</v>
      </c>
      <c r="E527" s="174"/>
      <c r="F527" s="316">
        <v>31990</v>
      </c>
      <c r="G527" s="317">
        <v>39030</v>
      </c>
      <c r="H527" s="316">
        <v>28300</v>
      </c>
      <c r="I527" s="317">
        <v>35340</v>
      </c>
      <c r="J527" s="318" t="s">
        <v>216</v>
      </c>
      <c r="K527" s="319">
        <v>300</v>
      </c>
      <c r="L527" s="320">
        <v>370</v>
      </c>
      <c r="M527" s="321" t="s">
        <v>217</v>
      </c>
      <c r="N527" s="319">
        <v>260</v>
      </c>
      <c r="O527" s="320">
        <v>330</v>
      </c>
      <c r="P527" s="321" t="s">
        <v>217</v>
      </c>
      <c r="Q527" s="318" t="s">
        <v>216</v>
      </c>
      <c r="R527" s="322">
        <v>7040</v>
      </c>
      <c r="S527" s="323">
        <v>70</v>
      </c>
      <c r="T527" s="1612"/>
      <c r="U527" s="361">
        <v>2810</v>
      </c>
      <c r="V527" s="340" t="s">
        <v>218</v>
      </c>
      <c r="W527" s="362">
        <v>20</v>
      </c>
      <c r="X527" s="345"/>
      <c r="Y527" s="131"/>
      <c r="Z527" s="369"/>
      <c r="AA527" s="1577"/>
      <c r="AB527" s="370"/>
      <c r="AC527" s="183"/>
      <c r="AD527" s="1613"/>
      <c r="AE527" s="182"/>
      <c r="AF527" s="1594"/>
      <c r="AG527" s="180"/>
      <c r="AH527" s="180"/>
      <c r="AI527" s="1595"/>
      <c r="AJ527" s="185"/>
      <c r="AK527" s="1596" t="s">
        <v>218</v>
      </c>
      <c r="AL527" s="1597">
        <v>2800</v>
      </c>
      <c r="AM527" s="1581">
        <v>3100</v>
      </c>
      <c r="AN527" s="1570" t="s">
        <v>216</v>
      </c>
      <c r="AO527" s="373" t="s">
        <v>220</v>
      </c>
      <c r="AP527" s="374">
        <v>5100</v>
      </c>
      <c r="AQ527" s="375">
        <v>5700</v>
      </c>
      <c r="AR527" s="1577" t="s">
        <v>216</v>
      </c>
      <c r="AS527" s="1584">
        <v>3250</v>
      </c>
      <c r="AT527" s="1577" t="s">
        <v>216</v>
      </c>
      <c r="AU527" s="1587">
        <v>30</v>
      </c>
      <c r="AV527" s="1570" t="s">
        <v>216</v>
      </c>
      <c r="AW527" s="1571">
        <v>4800</v>
      </c>
      <c r="AX527" s="1573"/>
      <c r="AY527" s="386"/>
      <c r="AZ527" s="1573" t="s">
        <v>221</v>
      </c>
      <c r="BA527" s="1574">
        <v>3610</v>
      </c>
      <c r="BB527" s="1577" t="s">
        <v>216</v>
      </c>
      <c r="BC527" s="1578">
        <v>30</v>
      </c>
      <c r="BD527" s="1562" t="s">
        <v>221</v>
      </c>
      <c r="BE527" s="1563" t="s">
        <v>588</v>
      </c>
      <c r="BF527" s="1565" t="s">
        <v>588</v>
      </c>
      <c r="BG527" s="1565" t="s">
        <v>588</v>
      </c>
      <c r="BH527" s="1567" t="s">
        <v>588</v>
      </c>
      <c r="BI527" s="176"/>
      <c r="BJ527" s="1569"/>
      <c r="BK527" s="13"/>
      <c r="BL527" s="13"/>
      <c r="BM527" s="107"/>
      <c r="BN527" s="104">
        <v>261</v>
      </c>
      <c r="BO527" s="104">
        <v>262</v>
      </c>
      <c r="BP527" s="1551">
        <v>12</v>
      </c>
    </row>
    <row r="528" spans="1:68" ht="13.5" customHeight="1">
      <c r="A528" s="1610"/>
      <c r="B528" s="1591"/>
      <c r="C528" s="1593"/>
      <c r="D528" s="177" t="s">
        <v>222</v>
      </c>
      <c r="E528" s="174"/>
      <c r="F528" s="324">
        <v>39030</v>
      </c>
      <c r="G528" s="325">
        <v>96910</v>
      </c>
      <c r="H528" s="324">
        <v>35340</v>
      </c>
      <c r="I528" s="325">
        <v>93220</v>
      </c>
      <c r="J528" s="318" t="s">
        <v>216</v>
      </c>
      <c r="K528" s="326">
        <v>370</v>
      </c>
      <c r="L528" s="327">
        <v>850</v>
      </c>
      <c r="M528" s="328" t="s">
        <v>217</v>
      </c>
      <c r="N528" s="326">
        <v>330</v>
      </c>
      <c r="O528" s="327">
        <v>810</v>
      </c>
      <c r="P528" s="328" t="s">
        <v>217</v>
      </c>
      <c r="Q528" s="318" t="s">
        <v>216</v>
      </c>
      <c r="R528" s="329">
        <v>7040</v>
      </c>
      <c r="S528" s="330">
        <v>70</v>
      </c>
      <c r="T528" s="1612"/>
      <c r="U528" s="360"/>
      <c r="V528" s="357"/>
      <c r="W528" s="360"/>
      <c r="X528" s="346"/>
      <c r="Y528" s="131"/>
      <c r="Z528" s="366" t="s">
        <v>253</v>
      </c>
      <c r="AA528" s="1577"/>
      <c r="AB528" s="367" t="s">
        <v>253</v>
      </c>
      <c r="AC528" s="146"/>
      <c r="AD528" s="1613"/>
      <c r="AE528" s="178"/>
      <c r="AF528" s="1594"/>
      <c r="AG528" s="180"/>
      <c r="AH528" s="180"/>
      <c r="AI528" s="1595"/>
      <c r="AJ528" s="185"/>
      <c r="AK528" s="1596"/>
      <c r="AL528" s="1598" t="e">
        <v>#REF!</v>
      </c>
      <c r="AM528" s="1582" t="e">
        <v>#REF!</v>
      </c>
      <c r="AN528" s="1570"/>
      <c r="AO528" s="351" t="s">
        <v>223</v>
      </c>
      <c r="AP528" s="377">
        <v>2800</v>
      </c>
      <c r="AQ528" s="378">
        <v>3100</v>
      </c>
      <c r="AR528" s="1577"/>
      <c r="AS528" s="1585"/>
      <c r="AT528" s="1577"/>
      <c r="AU528" s="1588"/>
      <c r="AV528" s="1570"/>
      <c r="AW528" s="1572"/>
      <c r="AX528" s="1573"/>
      <c r="AY528" s="386"/>
      <c r="AZ528" s="1573"/>
      <c r="BA528" s="1575"/>
      <c r="BB528" s="1577"/>
      <c r="BC528" s="1579"/>
      <c r="BD528" s="1562"/>
      <c r="BE528" s="1564"/>
      <c r="BF528" s="1566"/>
      <c r="BG528" s="1566"/>
      <c r="BH528" s="1568"/>
      <c r="BI528" s="176"/>
      <c r="BJ528" s="1569"/>
      <c r="BK528" s="13"/>
      <c r="BL528" s="13"/>
      <c r="BM528" s="107"/>
      <c r="BN528" s="104">
        <v>261</v>
      </c>
      <c r="BO528" s="104">
        <v>262</v>
      </c>
      <c r="BP528" s="1551"/>
    </row>
    <row r="529" spans="1:68" ht="13.5" customHeight="1">
      <c r="A529" s="1610"/>
      <c r="B529" s="1591"/>
      <c r="C529" s="1552" t="s">
        <v>224</v>
      </c>
      <c r="D529" s="177" t="s">
        <v>225</v>
      </c>
      <c r="E529" s="174"/>
      <c r="F529" s="324">
        <v>96910</v>
      </c>
      <c r="G529" s="325">
        <v>167370</v>
      </c>
      <c r="H529" s="324">
        <v>93220</v>
      </c>
      <c r="I529" s="325">
        <v>163680</v>
      </c>
      <c r="J529" s="318" t="s">
        <v>216</v>
      </c>
      <c r="K529" s="326">
        <v>850</v>
      </c>
      <c r="L529" s="327">
        <v>1550</v>
      </c>
      <c r="M529" s="328" t="s">
        <v>217</v>
      </c>
      <c r="N529" s="326">
        <v>810</v>
      </c>
      <c r="O529" s="327">
        <v>1510</v>
      </c>
      <c r="P529" s="328" t="s">
        <v>217</v>
      </c>
      <c r="Q529" s="331"/>
      <c r="R529" s="332"/>
      <c r="S529" s="333"/>
      <c r="T529" s="1612"/>
      <c r="U529" s="332"/>
      <c r="V529" s="332"/>
      <c r="W529" s="339"/>
      <c r="X529" s="339"/>
      <c r="Y529" s="131"/>
      <c r="Z529" s="366">
        <v>571600</v>
      </c>
      <c r="AA529" s="1577"/>
      <c r="AB529" s="367">
        <v>5710</v>
      </c>
      <c r="AC529" s="176"/>
      <c r="AD529" s="1613"/>
      <c r="AE529" s="179"/>
      <c r="AF529" s="1594"/>
      <c r="AG529" s="180"/>
      <c r="AH529" s="180"/>
      <c r="AI529" s="1595"/>
      <c r="AJ529" s="185"/>
      <c r="AK529" s="1596"/>
      <c r="AL529" s="1598" t="e">
        <v>#REF!</v>
      </c>
      <c r="AM529" s="1582" t="e">
        <v>#REF!</v>
      </c>
      <c r="AN529" s="1570"/>
      <c r="AO529" s="351" t="s">
        <v>226</v>
      </c>
      <c r="AP529" s="377">
        <v>2400</v>
      </c>
      <c r="AQ529" s="378">
        <v>2700</v>
      </c>
      <c r="AR529" s="1577"/>
      <c r="AS529" s="1585"/>
      <c r="AT529" s="1577"/>
      <c r="AU529" s="1588"/>
      <c r="AV529" s="380"/>
      <c r="AW529" s="381"/>
      <c r="AX529" s="1573"/>
      <c r="AY529" s="386"/>
      <c r="AZ529" s="1573"/>
      <c r="BA529" s="1575"/>
      <c r="BB529" s="1577"/>
      <c r="BC529" s="1579"/>
      <c r="BD529" s="1562"/>
      <c r="BE529" s="1554">
        <v>0.02</v>
      </c>
      <c r="BF529" s="1556">
        <v>0.03</v>
      </c>
      <c r="BG529" s="1556">
        <v>0.05</v>
      </c>
      <c r="BH529" s="1558">
        <v>7.0000000000000007E-2</v>
      </c>
      <c r="BI529" s="176"/>
      <c r="BJ529" s="1560"/>
      <c r="BK529" s="13"/>
      <c r="BL529" s="13"/>
      <c r="BM529" s="107"/>
      <c r="BN529" s="104">
        <v>261</v>
      </c>
      <c r="BO529" s="104">
        <v>262</v>
      </c>
      <c r="BP529" s="1551"/>
    </row>
    <row r="530" spans="1:68" ht="13.5" customHeight="1">
      <c r="A530" s="1610"/>
      <c r="B530" s="1591"/>
      <c r="C530" s="1553"/>
      <c r="D530" s="181" t="s">
        <v>53</v>
      </c>
      <c r="E530" s="174"/>
      <c r="F530" s="334">
        <v>167370</v>
      </c>
      <c r="G530" s="335"/>
      <c r="H530" s="334">
        <v>163680</v>
      </c>
      <c r="I530" s="335"/>
      <c r="J530" s="318" t="s">
        <v>216</v>
      </c>
      <c r="K530" s="329">
        <v>1550</v>
      </c>
      <c r="L530" s="336"/>
      <c r="M530" s="337" t="s">
        <v>217</v>
      </c>
      <c r="N530" s="329">
        <v>1510</v>
      </c>
      <c r="O530" s="336"/>
      <c r="P530" s="337" t="s">
        <v>217</v>
      </c>
      <c r="Q530" s="331"/>
      <c r="R530" s="332"/>
      <c r="S530" s="338"/>
      <c r="T530" s="1612"/>
      <c r="U530" s="332"/>
      <c r="V530" s="332"/>
      <c r="W530" s="339"/>
      <c r="X530" s="339"/>
      <c r="Y530" s="131"/>
      <c r="Z530" s="369"/>
      <c r="AA530" s="1577"/>
      <c r="AB530" s="370"/>
      <c r="AC530" s="183"/>
      <c r="AD530" s="1613"/>
      <c r="AE530" s="182"/>
      <c r="AF530" s="1594"/>
      <c r="AG530" s="180"/>
      <c r="AH530" s="180"/>
      <c r="AI530" s="1595"/>
      <c r="AJ530" s="185"/>
      <c r="AK530" s="1596"/>
      <c r="AL530" s="1599" t="e">
        <v>#REF!</v>
      </c>
      <c r="AM530" s="1583" t="e">
        <v>#REF!</v>
      </c>
      <c r="AN530" s="1570"/>
      <c r="AO530" s="382" t="s">
        <v>227</v>
      </c>
      <c r="AP530" s="383">
        <v>2200</v>
      </c>
      <c r="AQ530" s="384">
        <v>2400</v>
      </c>
      <c r="AR530" s="1577"/>
      <c r="AS530" s="1586"/>
      <c r="AT530" s="1577"/>
      <c r="AU530" s="1589"/>
      <c r="AV530" s="380"/>
      <c r="AW530" s="381"/>
      <c r="AX530" s="1573"/>
      <c r="AY530" s="386"/>
      <c r="AZ530" s="1573"/>
      <c r="BA530" s="1576"/>
      <c r="BB530" s="1577"/>
      <c r="BC530" s="1580"/>
      <c r="BD530" s="1562"/>
      <c r="BE530" s="1555"/>
      <c r="BF530" s="1557"/>
      <c r="BG530" s="1557"/>
      <c r="BH530" s="1559"/>
      <c r="BI530" s="176"/>
      <c r="BJ530" s="1560"/>
      <c r="BK530" s="13"/>
      <c r="BL530" s="13"/>
      <c r="BM530" s="107"/>
      <c r="BN530" s="104">
        <v>261</v>
      </c>
      <c r="BO530" s="104">
        <v>262</v>
      </c>
      <c r="BP530" s="1551"/>
    </row>
    <row r="531" spans="1:68" ht="13.5" customHeight="1">
      <c r="A531" s="1610"/>
      <c r="B531" s="1600" t="s">
        <v>254</v>
      </c>
      <c r="C531" s="1592" t="s">
        <v>214</v>
      </c>
      <c r="D531" s="173" t="s">
        <v>215</v>
      </c>
      <c r="E531" s="174"/>
      <c r="F531" s="316">
        <v>30930</v>
      </c>
      <c r="G531" s="317">
        <v>37970</v>
      </c>
      <c r="H531" s="316">
        <v>27500</v>
      </c>
      <c r="I531" s="317">
        <v>34540</v>
      </c>
      <c r="J531" s="318" t="s">
        <v>216</v>
      </c>
      <c r="K531" s="319">
        <v>290</v>
      </c>
      <c r="L531" s="320">
        <v>360</v>
      </c>
      <c r="M531" s="321" t="s">
        <v>217</v>
      </c>
      <c r="N531" s="319">
        <v>250</v>
      </c>
      <c r="O531" s="320">
        <v>320</v>
      </c>
      <c r="P531" s="321" t="s">
        <v>217</v>
      </c>
      <c r="Q531" s="318" t="s">
        <v>216</v>
      </c>
      <c r="R531" s="322">
        <v>7040</v>
      </c>
      <c r="S531" s="323">
        <v>70</v>
      </c>
      <c r="T531" s="1612"/>
      <c r="U531" s="361">
        <v>2810</v>
      </c>
      <c r="V531" s="340" t="s">
        <v>218</v>
      </c>
      <c r="W531" s="362">
        <v>20</v>
      </c>
      <c r="X531" s="345"/>
      <c r="Y531" s="131"/>
      <c r="Z531" s="366" t="s">
        <v>255</v>
      </c>
      <c r="AA531" s="1577"/>
      <c r="AB531" s="367" t="s">
        <v>255</v>
      </c>
      <c r="AC531" s="146"/>
      <c r="AD531" s="1613"/>
      <c r="AE531" s="178"/>
      <c r="AF531" s="1594"/>
      <c r="AG531" s="180"/>
      <c r="AH531" s="180"/>
      <c r="AI531" s="1595"/>
      <c r="AJ531" s="185"/>
      <c r="AK531" s="1596" t="s">
        <v>218</v>
      </c>
      <c r="AL531" s="1597">
        <v>3000</v>
      </c>
      <c r="AM531" s="1581">
        <v>3300</v>
      </c>
      <c r="AN531" s="1570" t="s">
        <v>216</v>
      </c>
      <c r="AO531" s="373" t="s">
        <v>220</v>
      </c>
      <c r="AP531" s="374">
        <v>5500</v>
      </c>
      <c r="AQ531" s="375">
        <v>6200</v>
      </c>
      <c r="AR531" s="1577" t="s">
        <v>216</v>
      </c>
      <c r="AS531" s="1584">
        <v>3010</v>
      </c>
      <c r="AT531" s="1577" t="s">
        <v>216</v>
      </c>
      <c r="AU531" s="1587">
        <v>30</v>
      </c>
      <c r="AV531" s="1570" t="s">
        <v>216</v>
      </c>
      <c r="AW531" s="1571">
        <v>4800</v>
      </c>
      <c r="AX531" s="1573"/>
      <c r="AY531" s="386"/>
      <c r="AZ531" s="1573" t="s">
        <v>221</v>
      </c>
      <c r="BA531" s="1574">
        <v>3360</v>
      </c>
      <c r="BB531" s="1577" t="s">
        <v>216</v>
      </c>
      <c r="BC531" s="1578">
        <v>30</v>
      </c>
      <c r="BD531" s="1562" t="s">
        <v>221</v>
      </c>
      <c r="BE531" s="1563" t="s">
        <v>588</v>
      </c>
      <c r="BF531" s="1565" t="s">
        <v>588</v>
      </c>
      <c r="BG531" s="1565" t="s">
        <v>588</v>
      </c>
      <c r="BH531" s="1567" t="s">
        <v>588</v>
      </c>
      <c r="BI531" s="176"/>
      <c r="BJ531" s="1569"/>
      <c r="BK531" s="13"/>
      <c r="BL531" s="13"/>
      <c r="BM531" s="107"/>
      <c r="BN531" s="104">
        <v>263</v>
      </c>
      <c r="BO531" s="104">
        <v>264</v>
      </c>
      <c r="BP531" s="1551">
        <v>13</v>
      </c>
    </row>
    <row r="532" spans="1:68" ht="13.5" customHeight="1">
      <c r="A532" s="1610"/>
      <c r="B532" s="1591"/>
      <c r="C532" s="1593"/>
      <c r="D532" s="177" t="s">
        <v>222</v>
      </c>
      <c r="E532" s="174"/>
      <c r="F532" s="324">
        <v>37970</v>
      </c>
      <c r="G532" s="325">
        <v>95850</v>
      </c>
      <c r="H532" s="324">
        <v>34540</v>
      </c>
      <c r="I532" s="325">
        <v>92420</v>
      </c>
      <c r="J532" s="318" t="s">
        <v>216</v>
      </c>
      <c r="K532" s="326">
        <v>360</v>
      </c>
      <c r="L532" s="327">
        <v>840</v>
      </c>
      <c r="M532" s="328" t="s">
        <v>217</v>
      </c>
      <c r="N532" s="326">
        <v>320</v>
      </c>
      <c r="O532" s="327">
        <v>800</v>
      </c>
      <c r="P532" s="328" t="s">
        <v>217</v>
      </c>
      <c r="Q532" s="318" t="s">
        <v>216</v>
      </c>
      <c r="R532" s="329">
        <v>7040</v>
      </c>
      <c r="S532" s="330">
        <v>70</v>
      </c>
      <c r="T532" s="1612"/>
      <c r="U532" s="360"/>
      <c r="V532" s="357"/>
      <c r="W532" s="360"/>
      <c r="X532" s="346"/>
      <c r="Y532" s="131"/>
      <c r="Z532" s="366">
        <v>606000</v>
      </c>
      <c r="AA532" s="1577"/>
      <c r="AB532" s="367">
        <v>6060</v>
      </c>
      <c r="AC532" s="176"/>
      <c r="AD532" s="1613"/>
      <c r="AE532" s="179"/>
      <c r="AF532" s="1594"/>
      <c r="AG532" s="180"/>
      <c r="AH532" s="180"/>
      <c r="AI532" s="1595"/>
      <c r="AJ532" s="185"/>
      <c r="AK532" s="1596"/>
      <c r="AL532" s="1598" t="e">
        <v>#REF!</v>
      </c>
      <c r="AM532" s="1582" t="e">
        <v>#REF!</v>
      </c>
      <c r="AN532" s="1570"/>
      <c r="AO532" s="351" t="s">
        <v>223</v>
      </c>
      <c r="AP532" s="377">
        <v>3000</v>
      </c>
      <c r="AQ532" s="378">
        <v>3400</v>
      </c>
      <c r="AR532" s="1577"/>
      <c r="AS532" s="1585"/>
      <c r="AT532" s="1577"/>
      <c r="AU532" s="1588"/>
      <c r="AV532" s="1570"/>
      <c r="AW532" s="1572"/>
      <c r="AX532" s="1573"/>
      <c r="AY532" s="386"/>
      <c r="AZ532" s="1573"/>
      <c r="BA532" s="1575"/>
      <c r="BB532" s="1577"/>
      <c r="BC532" s="1579"/>
      <c r="BD532" s="1562"/>
      <c r="BE532" s="1564"/>
      <c r="BF532" s="1566"/>
      <c r="BG532" s="1566"/>
      <c r="BH532" s="1568"/>
      <c r="BI532" s="176"/>
      <c r="BJ532" s="1569"/>
      <c r="BK532" s="13"/>
      <c r="BL532" s="13"/>
      <c r="BM532" s="107"/>
      <c r="BN532" s="104">
        <v>263</v>
      </c>
      <c r="BO532" s="104">
        <v>264</v>
      </c>
      <c r="BP532" s="1551"/>
    </row>
    <row r="533" spans="1:68" ht="13.5" customHeight="1">
      <c r="A533" s="1610"/>
      <c r="B533" s="1591"/>
      <c r="C533" s="1552" t="s">
        <v>224</v>
      </c>
      <c r="D533" s="177" t="s">
        <v>225</v>
      </c>
      <c r="E533" s="174"/>
      <c r="F533" s="324">
        <v>95850</v>
      </c>
      <c r="G533" s="325">
        <v>166310</v>
      </c>
      <c r="H533" s="324">
        <v>92420</v>
      </c>
      <c r="I533" s="325">
        <v>162880</v>
      </c>
      <c r="J533" s="318" t="s">
        <v>216</v>
      </c>
      <c r="K533" s="326">
        <v>840</v>
      </c>
      <c r="L533" s="327">
        <v>1540</v>
      </c>
      <c r="M533" s="328" t="s">
        <v>217</v>
      </c>
      <c r="N533" s="326">
        <v>800</v>
      </c>
      <c r="O533" s="327">
        <v>1500</v>
      </c>
      <c r="P533" s="328" t="s">
        <v>217</v>
      </c>
      <c r="Q533" s="331"/>
      <c r="R533" s="332"/>
      <c r="S533" s="333"/>
      <c r="T533" s="1612"/>
      <c r="U533" s="332"/>
      <c r="V533" s="332"/>
      <c r="W533" s="339"/>
      <c r="X533" s="339"/>
      <c r="Y533" s="131"/>
      <c r="Z533" s="369"/>
      <c r="AA533" s="1577"/>
      <c r="AB533" s="370"/>
      <c r="AC533" s="183"/>
      <c r="AD533" s="1613"/>
      <c r="AE533" s="182"/>
      <c r="AF533" s="1594"/>
      <c r="AG533" s="180"/>
      <c r="AH533" s="180"/>
      <c r="AI533" s="1595"/>
      <c r="AJ533" s="185"/>
      <c r="AK533" s="1596"/>
      <c r="AL533" s="1598" t="e">
        <v>#REF!</v>
      </c>
      <c r="AM533" s="1582" t="e">
        <v>#REF!</v>
      </c>
      <c r="AN533" s="1570"/>
      <c r="AO533" s="351" t="s">
        <v>226</v>
      </c>
      <c r="AP533" s="377">
        <v>2600</v>
      </c>
      <c r="AQ533" s="378">
        <v>2900</v>
      </c>
      <c r="AR533" s="1577"/>
      <c r="AS533" s="1585"/>
      <c r="AT533" s="1577"/>
      <c r="AU533" s="1588"/>
      <c r="AV533" s="380"/>
      <c r="AW533" s="381"/>
      <c r="AX533" s="1573"/>
      <c r="AY533" s="386"/>
      <c r="AZ533" s="1573"/>
      <c r="BA533" s="1575"/>
      <c r="BB533" s="1577"/>
      <c r="BC533" s="1579"/>
      <c r="BD533" s="1562"/>
      <c r="BE533" s="1554">
        <v>0.02</v>
      </c>
      <c r="BF533" s="1556">
        <v>0.03</v>
      </c>
      <c r="BG533" s="1556">
        <v>0.05</v>
      </c>
      <c r="BH533" s="1558">
        <v>7.0000000000000007E-2</v>
      </c>
      <c r="BI533" s="176"/>
      <c r="BJ533" s="1560"/>
      <c r="BK533" s="13"/>
      <c r="BL533" s="13"/>
      <c r="BM533" s="107"/>
      <c r="BN533" s="104">
        <v>263</v>
      </c>
      <c r="BO533" s="104">
        <v>264</v>
      </c>
      <c r="BP533" s="1551"/>
    </row>
    <row r="534" spans="1:68" ht="13.5" customHeight="1">
      <c r="A534" s="1610"/>
      <c r="B534" s="1591"/>
      <c r="C534" s="1553"/>
      <c r="D534" s="181" t="s">
        <v>53</v>
      </c>
      <c r="E534" s="174"/>
      <c r="F534" s="334">
        <v>166310</v>
      </c>
      <c r="G534" s="335"/>
      <c r="H534" s="334">
        <v>162880</v>
      </c>
      <c r="I534" s="335"/>
      <c r="J534" s="318" t="s">
        <v>216</v>
      </c>
      <c r="K534" s="329">
        <v>1540</v>
      </c>
      <c r="L534" s="336"/>
      <c r="M534" s="337" t="s">
        <v>217</v>
      </c>
      <c r="N534" s="329">
        <v>1500</v>
      </c>
      <c r="O534" s="336"/>
      <c r="P534" s="337" t="s">
        <v>217</v>
      </c>
      <c r="Q534" s="331"/>
      <c r="R534" s="332"/>
      <c r="S534" s="338"/>
      <c r="T534" s="1612"/>
      <c r="U534" s="332"/>
      <c r="V534" s="332"/>
      <c r="W534" s="339"/>
      <c r="X534" s="339"/>
      <c r="Y534" s="131"/>
      <c r="Z534" s="366" t="s">
        <v>256</v>
      </c>
      <c r="AA534" s="1577"/>
      <c r="AB534" s="367" t="s">
        <v>256</v>
      </c>
      <c r="AC534" s="146"/>
      <c r="AD534" s="1613"/>
      <c r="AE534" s="178"/>
      <c r="AF534" s="1594"/>
      <c r="AG534" s="180"/>
      <c r="AH534" s="180"/>
      <c r="AI534" s="1595"/>
      <c r="AJ534" s="185"/>
      <c r="AK534" s="1596"/>
      <c r="AL534" s="1599" t="e">
        <v>#REF!</v>
      </c>
      <c r="AM534" s="1583" t="e">
        <v>#REF!</v>
      </c>
      <c r="AN534" s="1570"/>
      <c r="AO534" s="382" t="s">
        <v>227</v>
      </c>
      <c r="AP534" s="383">
        <v>2400</v>
      </c>
      <c r="AQ534" s="384">
        <v>2600</v>
      </c>
      <c r="AR534" s="1577"/>
      <c r="AS534" s="1586"/>
      <c r="AT534" s="1577"/>
      <c r="AU534" s="1589"/>
      <c r="AV534" s="380"/>
      <c r="AW534" s="381"/>
      <c r="AX534" s="1573"/>
      <c r="AY534" s="386"/>
      <c r="AZ534" s="1573"/>
      <c r="BA534" s="1576"/>
      <c r="BB534" s="1577"/>
      <c r="BC534" s="1580"/>
      <c r="BD534" s="1562"/>
      <c r="BE534" s="1555"/>
      <c r="BF534" s="1557"/>
      <c r="BG534" s="1557"/>
      <c r="BH534" s="1559"/>
      <c r="BI534" s="176"/>
      <c r="BJ534" s="1560"/>
      <c r="BK534" s="13"/>
      <c r="BL534" s="13"/>
      <c r="BM534" s="107"/>
      <c r="BN534" s="104">
        <v>263</v>
      </c>
      <c r="BO534" s="104">
        <v>264</v>
      </c>
      <c r="BP534" s="1551"/>
    </row>
    <row r="535" spans="1:68" ht="13.5" customHeight="1">
      <c r="A535" s="1610"/>
      <c r="B535" s="1600" t="s">
        <v>257</v>
      </c>
      <c r="C535" s="1592" t="s">
        <v>214</v>
      </c>
      <c r="D535" s="173" t="s">
        <v>215</v>
      </c>
      <c r="E535" s="174"/>
      <c r="F535" s="316">
        <v>29990</v>
      </c>
      <c r="G535" s="317">
        <v>37030</v>
      </c>
      <c r="H535" s="316">
        <v>26790</v>
      </c>
      <c r="I535" s="317">
        <v>33830</v>
      </c>
      <c r="J535" s="318" t="s">
        <v>216</v>
      </c>
      <c r="K535" s="319">
        <v>280</v>
      </c>
      <c r="L535" s="320">
        <v>350</v>
      </c>
      <c r="M535" s="321" t="s">
        <v>217</v>
      </c>
      <c r="N535" s="319">
        <v>240</v>
      </c>
      <c r="O535" s="320">
        <v>310</v>
      </c>
      <c r="P535" s="321" t="s">
        <v>217</v>
      </c>
      <c r="Q535" s="318" t="s">
        <v>216</v>
      </c>
      <c r="R535" s="322">
        <v>7040</v>
      </c>
      <c r="S535" s="323">
        <v>70</v>
      </c>
      <c r="T535" s="1612"/>
      <c r="U535" s="361">
        <v>2810</v>
      </c>
      <c r="V535" s="340" t="s">
        <v>218</v>
      </c>
      <c r="W535" s="362">
        <v>20</v>
      </c>
      <c r="X535" s="345"/>
      <c r="Y535" s="131"/>
      <c r="Z535" s="366">
        <v>640400</v>
      </c>
      <c r="AA535" s="1577"/>
      <c r="AB535" s="367">
        <v>6400</v>
      </c>
      <c r="AC535" s="176"/>
      <c r="AD535" s="1613"/>
      <c r="AE535" s="179"/>
      <c r="AF535" s="1594"/>
      <c r="AG535" s="180"/>
      <c r="AH535" s="180"/>
      <c r="AI535" s="1595"/>
      <c r="AJ535" s="185"/>
      <c r="AK535" s="1596" t="s">
        <v>218</v>
      </c>
      <c r="AL535" s="1597">
        <v>2800</v>
      </c>
      <c r="AM535" s="1581">
        <v>3100</v>
      </c>
      <c r="AN535" s="1570" t="s">
        <v>216</v>
      </c>
      <c r="AO535" s="373" t="s">
        <v>220</v>
      </c>
      <c r="AP535" s="374">
        <v>5400</v>
      </c>
      <c r="AQ535" s="375">
        <v>6000</v>
      </c>
      <c r="AR535" s="1577" t="s">
        <v>216</v>
      </c>
      <c r="AS535" s="1584">
        <v>2810</v>
      </c>
      <c r="AT535" s="1577" t="s">
        <v>216</v>
      </c>
      <c r="AU535" s="1587">
        <v>20</v>
      </c>
      <c r="AV535" s="1570" t="s">
        <v>216</v>
      </c>
      <c r="AW535" s="1571">
        <v>4800</v>
      </c>
      <c r="AX535" s="1573"/>
      <c r="AY535" s="386"/>
      <c r="AZ535" s="1573" t="s">
        <v>221</v>
      </c>
      <c r="BA535" s="1574">
        <v>3130</v>
      </c>
      <c r="BB535" s="1577" t="s">
        <v>216</v>
      </c>
      <c r="BC535" s="1578">
        <v>30</v>
      </c>
      <c r="BD535" s="1562" t="s">
        <v>221</v>
      </c>
      <c r="BE535" s="1563" t="s">
        <v>588</v>
      </c>
      <c r="BF535" s="1565" t="s">
        <v>588</v>
      </c>
      <c r="BG535" s="1565" t="s">
        <v>588</v>
      </c>
      <c r="BH535" s="1567" t="s">
        <v>588</v>
      </c>
      <c r="BI535" s="176"/>
      <c r="BJ535" s="1569"/>
      <c r="BK535" s="13"/>
      <c r="BL535" s="13"/>
      <c r="BM535" s="107"/>
      <c r="BN535" s="104">
        <v>265</v>
      </c>
      <c r="BO535" s="104">
        <v>266</v>
      </c>
      <c r="BP535" s="1551">
        <v>14</v>
      </c>
    </row>
    <row r="536" spans="1:68" ht="13.5" customHeight="1">
      <c r="A536" s="1610"/>
      <c r="B536" s="1591"/>
      <c r="C536" s="1593"/>
      <c r="D536" s="177" t="s">
        <v>222</v>
      </c>
      <c r="E536" s="174"/>
      <c r="F536" s="324">
        <v>37030</v>
      </c>
      <c r="G536" s="325">
        <v>94910</v>
      </c>
      <c r="H536" s="324">
        <v>33830</v>
      </c>
      <c r="I536" s="325">
        <v>91710</v>
      </c>
      <c r="J536" s="318" t="s">
        <v>216</v>
      </c>
      <c r="K536" s="326">
        <v>350</v>
      </c>
      <c r="L536" s="327">
        <v>830</v>
      </c>
      <c r="M536" s="328" t="s">
        <v>217</v>
      </c>
      <c r="N536" s="326">
        <v>310</v>
      </c>
      <c r="O536" s="327">
        <v>800</v>
      </c>
      <c r="P536" s="328" t="s">
        <v>217</v>
      </c>
      <c r="Q536" s="318" t="s">
        <v>216</v>
      </c>
      <c r="R536" s="329">
        <v>7040</v>
      </c>
      <c r="S536" s="330">
        <v>70</v>
      </c>
      <c r="T536" s="1612"/>
      <c r="U536" s="360"/>
      <c r="V536" s="357"/>
      <c r="W536" s="360"/>
      <c r="X536" s="346"/>
      <c r="Y536" s="131"/>
      <c r="Z536" s="369"/>
      <c r="AA536" s="1577"/>
      <c r="AB536" s="370"/>
      <c r="AC536" s="183"/>
      <c r="AD536" s="1613"/>
      <c r="AE536" s="182"/>
      <c r="AF536" s="1594"/>
      <c r="AG536" s="180"/>
      <c r="AH536" s="180"/>
      <c r="AI536" s="1595"/>
      <c r="AJ536" s="185"/>
      <c r="AK536" s="1596"/>
      <c r="AL536" s="1598" t="e">
        <v>#REF!</v>
      </c>
      <c r="AM536" s="1582" t="e">
        <v>#REF!</v>
      </c>
      <c r="AN536" s="1570"/>
      <c r="AO536" s="351" t="s">
        <v>223</v>
      </c>
      <c r="AP536" s="377">
        <v>2900</v>
      </c>
      <c r="AQ536" s="378">
        <v>3300</v>
      </c>
      <c r="AR536" s="1577"/>
      <c r="AS536" s="1585"/>
      <c r="AT536" s="1577"/>
      <c r="AU536" s="1588"/>
      <c r="AV536" s="1570"/>
      <c r="AW536" s="1572"/>
      <c r="AX536" s="1573"/>
      <c r="AY536" s="386"/>
      <c r="AZ536" s="1573"/>
      <c r="BA536" s="1575"/>
      <c r="BB536" s="1577"/>
      <c r="BC536" s="1579"/>
      <c r="BD536" s="1562"/>
      <c r="BE536" s="1564"/>
      <c r="BF536" s="1566"/>
      <c r="BG536" s="1566"/>
      <c r="BH536" s="1568"/>
      <c r="BI536" s="176"/>
      <c r="BJ536" s="1569"/>
      <c r="BK536" s="13"/>
      <c r="BL536" s="13"/>
      <c r="BM536" s="107"/>
      <c r="BN536" s="104">
        <v>265</v>
      </c>
      <c r="BO536" s="104">
        <v>266</v>
      </c>
      <c r="BP536" s="1551"/>
    </row>
    <row r="537" spans="1:68" ht="13.5" customHeight="1">
      <c r="A537" s="1610"/>
      <c r="B537" s="1591"/>
      <c r="C537" s="1552" t="s">
        <v>224</v>
      </c>
      <c r="D537" s="177" t="s">
        <v>225</v>
      </c>
      <c r="E537" s="174"/>
      <c r="F537" s="324">
        <v>94910</v>
      </c>
      <c r="G537" s="325">
        <v>165370</v>
      </c>
      <c r="H537" s="324">
        <v>91710</v>
      </c>
      <c r="I537" s="325">
        <v>162170</v>
      </c>
      <c r="J537" s="318" t="s">
        <v>216</v>
      </c>
      <c r="K537" s="326">
        <v>830</v>
      </c>
      <c r="L537" s="327">
        <v>1530</v>
      </c>
      <c r="M537" s="328" t="s">
        <v>217</v>
      </c>
      <c r="N537" s="326">
        <v>800</v>
      </c>
      <c r="O537" s="327">
        <v>1500</v>
      </c>
      <c r="P537" s="328" t="s">
        <v>217</v>
      </c>
      <c r="Q537" s="331"/>
      <c r="R537" s="332"/>
      <c r="S537" s="333"/>
      <c r="T537" s="1612"/>
      <c r="U537" s="332"/>
      <c r="V537" s="332"/>
      <c r="W537" s="339"/>
      <c r="X537" s="339"/>
      <c r="Y537" s="131"/>
      <c r="Z537" s="366" t="s">
        <v>258</v>
      </c>
      <c r="AA537" s="1577"/>
      <c r="AB537" s="367" t="s">
        <v>258</v>
      </c>
      <c r="AC537" s="146"/>
      <c r="AD537" s="1613"/>
      <c r="AE537" s="178"/>
      <c r="AF537" s="1594"/>
      <c r="AG537" s="180"/>
      <c r="AH537" s="180"/>
      <c r="AI537" s="1595"/>
      <c r="AJ537" s="185"/>
      <c r="AK537" s="1596"/>
      <c r="AL537" s="1598" t="e">
        <v>#REF!</v>
      </c>
      <c r="AM537" s="1582" t="e">
        <v>#REF!</v>
      </c>
      <c r="AN537" s="1570"/>
      <c r="AO537" s="351" t="s">
        <v>226</v>
      </c>
      <c r="AP537" s="377">
        <v>2500</v>
      </c>
      <c r="AQ537" s="378">
        <v>2800</v>
      </c>
      <c r="AR537" s="1577"/>
      <c r="AS537" s="1585"/>
      <c r="AT537" s="1577"/>
      <c r="AU537" s="1588"/>
      <c r="AV537" s="380"/>
      <c r="AW537" s="381"/>
      <c r="AX537" s="1573"/>
      <c r="AY537" s="386"/>
      <c r="AZ537" s="1573"/>
      <c r="BA537" s="1575"/>
      <c r="BB537" s="1577"/>
      <c r="BC537" s="1579"/>
      <c r="BD537" s="1562"/>
      <c r="BE537" s="1554">
        <v>0.02</v>
      </c>
      <c r="BF537" s="1556">
        <v>0.03</v>
      </c>
      <c r="BG537" s="1556">
        <v>0.05</v>
      </c>
      <c r="BH537" s="1558">
        <v>7.0000000000000007E-2</v>
      </c>
      <c r="BI537" s="176"/>
      <c r="BJ537" s="1560"/>
      <c r="BK537" s="13"/>
      <c r="BL537" s="13"/>
      <c r="BM537" s="107"/>
      <c r="BN537" s="104">
        <v>265</v>
      </c>
      <c r="BO537" s="104">
        <v>266</v>
      </c>
      <c r="BP537" s="1551"/>
    </row>
    <row r="538" spans="1:68" ht="13.5" customHeight="1">
      <c r="A538" s="1610"/>
      <c r="B538" s="1591"/>
      <c r="C538" s="1553"/>
      <c r="D538" s="181" t="s">
        <v>53</v>
      </c>
      <c r="E538" s="174"/>
      <c r="F538" s="334">
        <v>165370</v>
      </c>
      <c r="G538" s="335"/>
      <c r="H538" s="334">
        <v>162170</v>
      </c>
      <c r="I538" s="335"/>
      <c r="J538" s="318" t="s">
        <v>216</v>
      </c>
      <c r="K538" s="329">
        <v>1530</v>
      </c>
      <c r="L538" s="336"/>
      <c r="M538" s="337" t="s">
        <v>217</v>
      </c>
      <c r="N538" s="329">
        <v>1500</v>
      </c>
      <c r="O538" s="336"/>
      <c r="P538" s="337" t="s">
        <v>217</v>
      </c>
      <c r="Q538" s="331"/>
      <c r="R538" s="332"/>
      <c r="S538" s="338"/>
      <c r="T538" s="1612"/>
      <c r="U538" s="332"/>
      <c r="V538" s="332"/>
      <c r="W538" s="339"/>
      <c r="X538" s="339"/>
      <c r="Y538" s="131"/>
      <c r="Z538" s="366">
        <v>674900</v>
      </c>
      <c r="AA538" s="1577"/>
      <c r="AB538" s="367">
        <v>6740</v>
      </c>
      <c r="AC538" s="176"/>
      <c r="AD538" s="1613"/>
      <c r="AE538" s="179"/>
      <c r="AF538" s="1594"/>
      <c r="AG538" s="180"/>
      <c r="AH538" s="180"/>
      <c r="AI538" s="1595"/>
      <c r="AJ538" s="185"/>
      <c r="AK538" s="1596"/>
      <c r="AL538" s="1599" t="e">
        <v>#REF!</v>
      </c>
      <c r="AM538" s="1583" t="e">
        <v>#REF!</v>
      </c>
      <c r="AN538" s="1570"/>
      <c r="AO538" s="382" t="s">
        <v>227</v>
      </c>
      <c r="AP538" s="383">
        <v>2300</v>
      </c>
      <c r="AQ538" s="384">
        <v>2500</v>
      </c>
      <c r="AR538" s="1577"/>
      <c r="AS538" s="1586"/>
      <c r="AT538" s="1577"/>
      <c r="AU538" s="1589"/>
      <c r="AV538" s="380"/>
      <c r="AW538" s="381"/>
      <c r="AX538" s="1573"/>
      <c r="AY538" s="386"/>
      <c r="AZ538" s="1573"/>
      <c r="BA538" s="1576"/>
      <c r="BB538" s="1577"/>
      <c r="BC538" s="1580"/>
      <c r="BD538" s="1562"/>
      <c r="BE538" s="1555"/>
      <c r="BF538" s="1557"/>
      <c r="BG538" s="1557"/>
      <c r="BH538" s="1559"/>
      <c r="BI538" s="176"/>
      <c r="BJ538" s="1560"/>
      <c r="BK538" s="13"/>
      <c r="BL538" s="13"/>
      <c r="BM538" s="107"/>
      <c r="BN538" s="104">
        <v>265</v>
      </c>
      <c r="BO538" s="104">
        <v>266</v>
      </c>
      <c r="BP538" s="1551"/>
    </row>
    <row r="539" spans="1:68" ht="13.5" customHeight="1">
      <c r="A539" s="1610"/>
      <c r="B539" s="1600" t="s">
        <v>259</v>
      </c>
      <c r="C539" s="1592" t="s">
        <v>214</v>
      </c>
      <c r="D539" s="173" t="s">
        <v>215</v>
      </c>
      <c r="E539" s="174"/>
      <c r="F539" s="316">
        <v>30070</v>
      </c>
      <c r="G539" s="317">
        <v>37110</v>
      </c>
      <c r="H539" s="316">
        <v>27070</v>
      </c>
      <c r="I539" s="317">
        <v>34110</v>
      </c>
      <c r="J539" s="318" t="s">
        <v>216</v>
      </c>
      <c r="K539" s="319">
        <v>280</v>
      </c>
      <c r="L539" s="320">
        <v>350</v>
      </c>
      <c r="M539" s="321" t="s">
        <v>217</v>
      </c>
      <c r="N539" s="319">
        <v>250</v>
      </c>
      <c r="O539" s="320">
        <v>320</v>
      </c>
      <c r="P539" s="321" t="s">
        <v>217</v>
      </c>
      <c r="Q539" s="318" t="s">
        <v>216</v>
      </c>
      <c r="R539" s="322">
        <v>7040</v>
      </c>
      <c r="S539" s="323">
        <v>70</v>
      </c>
      <c r="T539" s="1612"/>
      <c r="U539" s="361">
        <v>2810</v>
      </c>
      <c r="V539" s="340" t="s">
        <v>218</v>
      </c>
      <c r="W539" s="362">
        <v>20</v>
      </c>
      <c r="X539" s="345"/>
      <c r="Y539" s="131"/>
      <c r="Z539" s="369"/>
      <c r="AA539" s="1577"/>
      <c r="AB539" s="367"/>
      <c r="AC539" s="176"/>
      <c r="AD539" s="1613"/>
      <c r="AE539" s="179"/>
      <c r="AF539" s="1594"/>
      <c r="AG539" s="180"/>
      <c r="AH539" s="180"/>
      <c r="AI539" s="1595"/>
      <c r="AJ539" s="185"/>
      <c r="AK539" s="1596" t="s">
        <v>218</v>
      </c>
      <c r="AL539" s="1597">
        <v>2600</v>
      </c>
      <c r="AM539" s="1581">
        <v>2900</v>
      </c>
      <c r="AN539" s="1570" t="s">
        <v>216</v>
      </c>
      <c r="AO539" s="373" t="s">
        <v>220</v>
      </c>
      <c r="AP539" s="374">
        <v>4800</v>
      </c>
      <c r="AQ539" s="375">
        <v>5400</v>
      </c>
      <c r="AR539" s="1577" t="s">
        <v>216</v>
      </c>
      <c r="AS539" s="1584">
        <v>2640</v>
      </c>
      <c r="AT539" s="1577" t="s">
        <v>216</v>
      </c>
      <c r="AU539" s="1587">
        <v>20</v>
      </c>
      <c r="AV539" s="1570" t="s">
        <v>216</v>
      </c>
      <c r="AW539" s="1571">
        <v>4800</v>
      </c>
      <c r="AX539" s="1573"/>
      <c r="AY539" s="386"/>
      <c r="AZ539" s="1573" t="s">
        <v>221</v>
      </c>
      <c r="BA539" s="1574">
        <v>2940</v>
      </c>
      <c r="BB539" s="1577" t="s">
        <v>216</v>
      </c>
      <c r="BC539" s="1578">
        <v>20</v>
      </c>
      <c r="BD539" s="1562" t="s">
        <v>221</v>
      </c>
      <c r="BE539" s="1563" t="s">
        <v>588</v>
      </c>
      <c r="BF539" s="1565" t="s">
        <v>588</v>
      </c>
      <c r="BG539" s="1565" t="s">
        <v>588</v>
      </c>
      <c r="BH539" s="1567" t="s">
        <v>588</v>
      </c>
      <c r="BI539" s="176"/>
      <c r="BJ539" s="1569"/>
      <c r="BK539" s="13"/>
      <c r="BL539" s="13"/>
      <c r="BM539" s="107"/>
      <c r="BN539" s="104">
        <v>267</v>
      </c>
      <c r="BO539" s="104">
        <v>268</v>
      </c>
      <c r="BP539" s="1551">
        <v>15</v>
      </c>
    </row>
    <row r="540" spans="1:68" ht="13.5" customHeight="1">
      <c r="A540" s="1610"/>
      <c r="B540" s="1591"/>
      <c r="C540" s="1593"/>
      <c r="D540" s="177" t="s">
        <v>222</v>
      </c>
      <c r="E540" s="174"/>
      <c r="F540" s="324">
        <v>37110</v>
      </c>
      <c r="G540" s="325">
        <v>94990</v>
      </c>
      <c r="H540" s="324">
        <v>34110</v>
      </c>
      <c r="I540" s="325">
        <v>91990</v>
      </c>
      <c r="J540" s="318" t="s">
        <v>216</v>
      </c>
      <c r="K540" s="326">
        <v>350</v>
      </c>
      <c r="L540" s="327">
        <v>830</v>
      </c>
      <c r="M540" s="328" t="s">
        <v>217</v>
      </c>
      <c r="N540" s="326">
        <v>320</v>
      </c>
      <c r="O540" s="327">
        <v>800</v>
      </c>
      <c r="P540" s="328" t="s">
        <v>217</v>
      </c>
      <c r="Q540" s="318" t="s">
        <v>216</v>
      </c>
      <c r="R540" s="329">
        <v>7040</v>
      </c>
      <c r="S540" s="330">
        <v>70</v>
      </c>
      <c r="T540" s="1612"/>
      <c r="U540" s="360"/>
      <c r="V540" s="357"/>
      <c r="W540" s="360"/>
      <c r="X540" s="346"/>
      <c r="Y540" s="131"/>
      <c r="Z540" s="369"/>
      <c r="AA540" s="1577"/>
      <c r="AB540" s="367"/>
      <c r="AC540" s="176"/>
      <c r="AD540" s="1613"/>
      <c r="AE540" s="179"/>
      <c r="AF540" s="1594"/>
      <c r="AG540" s="180"/>
      <c r="AH540" s="180"/>
      <c r="AI540" s="1595"/>
      <c r="AJ540" s="185"/>
      <c r="AK540" s="1596"/>
      <c r="AL540" s="1598" t="e">
        <v>#REF!</v>
      </c>
      <c r="AM540" s="1582" t="e">
        <v>#REF!</v>
      </c>
      <c r="AN540" s="1570"/>
      <c r="AO540" s="351" t="s">
        <v>223</v>
      </c>
      <c r="AP540" s="377">
        <v>2600</v>
      </c>
      <c r="AQ540" s="378">
        <v>2900</v>
      </c>
      <c r="AR540" s="1577"/>
      <c r="AS540" s="1585"/>
      <c r="AT540" s="1577"/>
      <c r="AU540" s="1588"/>
      <c r="AV540" s="1570"/>
      <c r="AW540" s="1572"/>
      <c r="AX540" s="1573"/>
      <c r="AY540" s="386"/>
      <c r="AZ540" s="1573"/>
      <c r="BA540" s="1575"/>
      <c r="BB540" s="1577"/>
      <c r="BC540" s="1579"/>
      <c r="BD540" s="1562"/>
      <c r="BE540" s="1564"/>
      <c r="BF540" s="1566"/>
      <c r="BG540" s="1566"/>
      <c r="BH540" s="1568"/>
      <c r="BI540" s="176"/>
      <c r="BJ540" s="1569"/>
      <c r="BK540" s="13"/>
      <c r="BL540" s="13"/>
      <c r="BM540" s="107"/>
      <c r="BN540" s="104">
        <v>267</v>
      </c>
      <c r="BO540" s="104">
        <v>268</v>
      </c>
      <c r="BP540" s="1551"/>
    </row>
    <row r="541" spans="1:68" ht="13.5" customHeight="1">
      <c r="A541" s="1610"/>
      <c r="B541" s="1591"/>
      <c r="C541" s="1552" t="s">
        <v>224</v>
      </c>
      <c r="D541" s="177" t="s">
        <v>225</v>
      </c>
      <c r="E541" s="174"/>
      <c r="F541" s="324">
        <v>94990</v>
      </c>
      <c r="G541" s="325">
        <v>165450</v>
      </c>
      <c r="H541" s="324">
        <v>91990</v>
      </c>
      <c r="I541" s="325">
        <v>162450</v>
      </c>
      <c r="J541" s="318" t="s">
        <v>216</v>
      </c>
      <c r="K541" s="326">
        <v>830</v>
      </c>
      <c r="L541" s="327">
        <v>1530</v>
      </c>
      <c r="M541" s="328" t="s">
        <v>217</v>
      </c>
      <c r="N541" s="326">
        <v>800</v>
      </c>
      <c r="O541" s="327">
        <v>1500</v>
      </c>
      <c r="P541" s="328" t="s">
        <v>217</v>
      </c>
      <c r="Q541" s="331"/>
      <c r="R541" s="332"/>
      <c r="S541" s="333"/>
      <c r="T541" s="1612"/>
      <c r="U541" s="332"/>
      <c r="V541" s="332"/>
      <c r="W541" s="339"/>
      <c r="X541" s="339"/>
      <c r="Y541" s="131"/>
      <c r="Z541" s="369"/>
      <c r="AA541" s="1577"/>
      <c r="AB541" s="367"/>
      <c r="AC541" s="176"/>
      <c r="AD541" s="1613"/>
      <c r="AE541" s="179"/>
      <c r="AF541" s="1594"/>
      <c r="AG541" s="180"/>
      <c r="AH541" s="180"/>
      <c r="AI541" s="1595"/>
      <c r="AJ541" s="185"/>
      <c r="AK541" s="1596"/>
      <c r="AL541" s="1598" t="e">
        <v>#REF!</v>
      </c>
      <c r="AM541" s="1582" t="e">
        <v>#REF!</v>
      </c>
      <c r="AN541" s="1570"/>
      <c r="AO541" s="351" t="s">
        <v>226</v>
      </c>
      <c r="AP541" s="377">
        <v>2300</v>
      </c>
      <c r="AQ541" s="378">
        <v>2500</v>
      </c>
      <c r="AR541" s="1577"/>
      <c r="AS541" s="1585"/>
      <c r="AT541" s="1577"/>
      <c r="AU541" s="1588"/>
      <c r="AV541" s="380"/>
      <c r="AW541" s="381"/>
      <c r="AX541" s="1573"/>
      <c r="AY541" s="386"/>
      <c r="AZ541" s="1573"/>
      <c r="BA541" s="1575"/>
      <c r="BB541" s="1577"/>
      <c r="BC541" s="1579"/>
      <c r="BD541" s="1562"/>
      <c r="BE541" s="1554">
        <v>0.02</v>
      </c>
      <c r="BF541" s="1556">
        <v>0.03</v>
      </c>
      <c r="BG541" s="1556">
        <v>0.05</v>
      </c>
      <c r="BH541" s="1558">
        <v>7.0000000000000007E-2</v>
      </c>
      <c r="BI541" s="176"/>
      <c r="BJ541" s="1560"/>
      <c r="BK541" s="13"/>
      <c r="BL541" s="13"/>
      <c r="BM541" s="107"/>
      <c r="BN541" s="104">
        <v>267</v>
      </c>
      <c r="BO541" s="104">
        <v>268</v>
      </c>
      <c r="BP541" s="1551"/>
    </row>
    <row r="542" spans="1:68" ht="13.5" customHeight="1">
      <c r="A542" s="1610"/>
      <c r="B542" s="1591"/>
      <c r="C542" s="1553"/>
      <c r="D542" s="181" t="s">
        <v>53</v>
      </c>
      <c r="E542" s="174"/>
      <c r="F542" s="334">
        <v>165450</v>
      </c>
      <c r="G542" s="335"/>
      <c r="H542" s="334">
        <v>162450</v>
      </c>
      <c r="I542" s="335"/>
      <c r="J542" s="318" t="s">
        <v>216</v>
      </c>
      <c r="K542" s="329">
        <v>1530</v>
      </c>
      <c r="L542" s="336"/>
      <c r="M542" s="337" t="s">
        <v>217</v>
      </c>
      <c r="N542" s="329">
        <v>1500</v>
      </c>
      <c r="O542" s="336"/>
      <c r="P542" s="337" t="s">
        <v>217</v>
      </c>
      <c r="Q542" s="331"/>
      <c r="R542" s="332"/>
      <c r="S542" s="338"/>
      <c r="T542" s="1612"/>
      <c r="U542" s="332"/>
      <c r="V542" s="332"/>
      <c r="W542" s="339"/>
      <c r="X542" s="339"/>
      <c r="Y542" s="131"/>
      <c r="Z542" s="369"/>
      <c r="AA542" s="1577"/>
      <c r="AB542" s="367"/>
      <c r="AC542" s="176"/>
      <c r="AD542" s="1613"/>
      <c r="AE542" s="179"/>
      <c r="AF542" s="1594"/>
      <c r="AG542" s="180"/>
      <c r="AH542" s="180"/>
      <c r="AI542" s="1595"/>
      <c r="AJ542" s="185"/>
      <c r="AK542" s="1596"/>
      <c r="AL542" s="1599" t="e">
        <v>#REF!</v>
      </c>
      <c r="AM542" s="1583" t="e">
        <v>#REF!</v>
      </c>
      <c r="AN542" s="1570"/>
      <c r="AO542" s="382" t="s">
        <v>227</v>
      </c>
      <c r="AP542" s="383">
        <v>2000</v>
      </c>
      <c r="AQ542" s="384">
        <v>2300</v>
      </c>
      <c r="AR542" s="1577"/>
      <c r="AS542" s="1586"/>
      <c r="AT542" s="1577"/>
      <c r="AU542" s="1589"/>
      <c r="AV542" s="380"/>
      <c r="AW542" s="381"/>
      <c r="AX542" s="1573"/>
      <c r="AY542" s="386"/>
      <c r="AZ542" s="1573"/>
      <c r="BA542" s="1576"/>
      <c r="BB542" s="1577"/>
      <c r="BC542" s="1580"/>
      <c r="BD542" s="1562"/>
      <c r="BE542" s="1555"/>
      <c r="BF542" s="1557"/>
      <c r="BG542" s="1557"/>
      <c r="BH542" s="1559"/>
      <c r="BI542" s="176"/>
      <c r="BJ542" s="1560"/>
      <c r="BK542" s="13"/>
      <c r="BL542" s="13"/>
      <c r="BM542" s="107"/>
      <c r="BN542" s="104">
        <v>267</v>
      </c>
      <c r="BO542" s="104">
        <v>268</v>
      </c>
      <c r="BP542" s="1551"/>
    </row>
    <row r="543" spans="1:68" ht="13.5" customHeight="1">
      <c r="A543" s="1610"/>
      <c r="B543" s="1600" t="s">
        <v>260</v>
      </c>
      <c r="C543" s="1592" t="s">
        <v>214</v>
      </c>
      <c r="D543" s="173" t="s">
        <v>215</v>
      </c>
      <c r="E543" s="174"/>
      <c r="F543" s="316">
        <v>29310</v>
      </c>
      <c r="G543" s="317">
        <v>36350</v>
      </c>
      <c r="H543" s="316">
        <v>26480</v>
      </c>
      <c r="I543" s="317">
        <v>33520</v>
      </c>
      <c r="J543" s="318" t="s">
        <v>216</v>
      </c>
      <c r="K543" s="319">
        <v>270</v>
      </c>
      <c r="L543" s="320">
        <v>340</v>
      </c>
      <c r="M543" s="321" t="s">
        <v>217</v>
      </c>
      <c r="N543" s="319">
        <v>240</v>
      </c>
      <c r="O543" s="320">
        <v>310</v>
      </c>
      <c r="P543" s="321" t="s">
        <v>217</v>
      </c>
      <c r="Q543" s="318" t="s">
        <v>216</v>
      </c>
      <c r="R543" s="322">
        <v>7040</v>
      </c>
      <c r="S543" s="323">
        <v>70</v>
      </c>
      <c r="T543" s="1612"/>
      <c r="U543" s="361">
        <v>2810</v>
      </c>
      <c r="V543" s="340" t="s">
        <v>218</v>
      </c>
      <c r="W543" s="362">
        <v>20</v>
      </c>
      <c r="X543" s="345"/>
      <c r="Y543" s="131"/>
      <c r="Z543" s="369"/>
      <c r="AA543" s="1577"/>
      <c r="AB543" s="367"/>
      <c r="AC543" s="176"/>
      <c r="AD543" s="1613"/>
      <c r="AE543" s="179"/>
      <c r="AF543" s="1594"/>
      <c r="AG543" s="180"/>
      <c r="AH543" s="180"/>
      <c r="AI543" s="1595"/>
      <c r="AJ543" s="185"/>
      <c r="AK543" s="1596" t="s">
        <v>218</v>
      </c>
      <c r="AL543" s="1597">
        <v>2800</v>
      </c>
      <c r="AM543" s="1581">
        <v>3100</v>
      </c>
      <c r="AN543" s="1570" t="s">
        <v>216</v>
      </c>
      <c r="AO543" s="373" t="s">
        <v>220</v>
      </c>
      <c r="AP543" s="374">
        <v>5400</v>
      </c>
      <c r="AQ543" s="375">
        <v>6000</v>
      </c>
      <c r="AR543" s="1577" t="s">
        <v>216</v>
      </c>
      <c r="AS543" s="1584">
        <v>2480</v>
      </c>
      <c r="AT543" s="1577" t="s">
        <v>216</v>
      </c>
      <c r="AU543" s="1587">
        <v>20</v>
      </c>
      <c r="AV543" s="1570" t="s">
        <v>216</v>
      </c>
      <c r="AW543" s="1571">
        <v>4800</v>
      </c>
      <c r="AX543" s="1573"/>
      <c r="AY543" s="386"/>
      <c r="AZ543" s="1573" t="s">
        <v>221</v>
      </c>
      <c r="BA543" s="1574">
        <v>2760</v>
      </c>
      <c r="BB543" s="1577" t="s">
        <v>216</v>
      </c>
      <c r="BC543" s="1578">
        <v>20</v>
      </c>
      <c r="BD543" s="1562" t="s">
        <v>221</v>
      </c>
      <c r="BE543" s="1563" t="s">
        <v>588</v>
      </c>
      <c r="BF543" s="1565" t="s">
        <v>588</v>
      </c>
      <c r="BG543" s="1565" t="s">
        <v>588</v>
      </c>
      <c r="BH543" s="1567" t="s">
        <v>588</v>
      </c>
      <c r="BI543" s="176"/>
      <c r="BJ543" s="1569"/>
      <c r="BK543" s="13"/>
      <c r="BL543" s="13"/>
      <c r="BM543" s="107"/>
      <c r="BN543" s="104">
        <v>269</v>
      </c>
      <c r="BO543" s="104">
        <v>270</v>
      </c>
      <c r="BP543" s="1551">
        <v>16</v>
      </c>
    </row>
    <row r="544" spans="1:68" ht="13.5" customHeight="1">
      <c r="A544" s="1610"/>
      <c r="B544" s="1591"/>
      <c r="C544" s="1593"/>
      <c r="D544" s="177" t="s">
        <v>222</v>
      </c>
      <c r="E544" s="174"/>
      <c r="F544" s="324">
        <v>36350</v>
      </c>
      <c r="G544" s="325">
        <v>94230</v>
      </c>
      <c r="H544" s="324">
        <v>33520</v>
      </c>
      <c r="I544" s="325">
        <v>91400</v>
      </c>
      <c r="J544" s="318" t="s">
        <v>216</v>
      </c>
      <c r="K544" s="326">
        <v>340</v>
      </c>
      <c r="L544" s="327">
        <v>820</v>
      </c>
      <c r="M544" s="328" t="s">
        <v>217</v>
      </c>
      <c r="N544" s="326">
        <v>310</v>
      </c>
      <c r="O544" s="327">
        <v>790</v>
      </c>
      <c r="P544" s="328" t="s">
        <v>217</v>
      </c>
      <c r="Q544" s="318" t="s">
        <v>216</v>
      </c>
      <c r="R544" s="329">
        <v>7040</v>
      </c>
      <c r="S544" s="330">
        <v>70</v>
      </c>
      <c r="T544" s="1612"/>
      <c r="U544" s="360"/>
      <c r="V544" s="357"/>
      <c r="W544" s="360"/>
      <c r="X544" s="346"/>
      <c r="Y544" s="131"/>
      <c r="Z544" s="369"/>
      <c r="AA544" s="1577"/>
      <c r="AB544" s="367"/>
      <c r="AC544" s="176"/>
      <c r="AD544" s="1613"/>
      <c r="AE544" s="179"/>
      <c r="AF544" s="1594"/>
      <c r="AG544" s="180"/>
      <c r="AH544" s="180"/>
      <c r="AI544" s="1595"/>
      <c r="AJ544" s="185"/>
      <c r="AK544" s="1596"/>
      <c r="AL544" s="1598" t="e">
        <v>#REF!</v>
      </c>
      <c r="AM544" s="1582" t="e">
        <v>#REF!</v>
      </c>
      <c r="AN544" s="1570"/>
      <c r="AO544" s="351" t="s">
        <v>223</v>
      </c>
      <c r="AP544" s="377">
        <v>2900</v>
      </c>
      <c r="AQ544" s="378">
        <v>3300</v>
      </c>
      <c r="AR544" s="1577"/>
      <c r="AS544" s="1585"/>
      <c r="AT544" s="1577"/>
      <c r="AU544" s="1588"/>
      <c r="AV544" s="1570"/>
      <c r="AW544" s="1572"/>
      <c r="AX544" s="1573"/>
      <c r="AY544" s="386"/>
      <c r="AZ544" s="1573"/>
      <c r="BA544" s="1575"/>
      <c r="BB544" s="1577"/>
      <c r="BC544" s="1579"/>
      <c r="BD544" s="1562"/>
      <c r="BE544" s="1564"/>
      <c r="BF544" s="1566"/>
      <c r="BG544" s="1566"/>
      <c r="BH544" s="1568"/>
      <c r="BI544" s="176"/>
      <c r="BJ544" s="1569"/>
      <c r="BK544" s="13"/>
      <c r="BL544" s="13"/>
      <c r="BM544" s="107"/>
      <c r="BN544" s="104">
        <v>269</v>
      </c>
      <c r="BO544" s="104">
        <v>270</v>
      </c>
      <c r="BP544" s="1551"/>
    </row>
    <row r="545" spans="1:68" ht="13.5" customHeight="1">
      <c r="A545" s="1610"/>
      <c r="B545" s="1591"/>
      <c r="C545" s="1552" t="s">
        <v>224</v>
      </c>
      <c r="D545" s="177" t="s">
        <v>225</v>
      </c>
      <c r="E545" s="174"/>
      <c r="F545" s="324">
        <v>94230</v>
      </c>
      <c r="G545" s="325">
        <v>164690</v>
      </c>
      <c r="H545" s="324">
        <v>91400</v>
      </c>
      <c r="I545" s="325">
        <v>161860</v>
      </c>
      <c r="J545" s="318" t="s">
        <v>216</v>
      </c>
      <c r="K545" s="326">
        <v>820</v>
      </c>
      <c r="L545" s="327">
        <v>1520</v>
      </c>
      <c r="M545" s="328" t="s">
        <v>217</v>
      </c>
      <c r="N545" s="326">
        <v>790</v>
      </c>
      <c r="O545" s="327">
        <v>1490</v>
      </c>
      <c r="P545" s="328" t="s">
        <v>217</v>
      </c>
      <c r="Q545" s="331"/>
      <c r="R545" s="332"/>
      <c r="S545" s="333"/>
      <c r="T545" s="1612"/>
      <c r="U545" s="332"/>
      <c r="V545" s="332"/>
      <c r="W545" s="339"/>
      <c r="X545" s="339"/>
      <c r="Y545" s="131"/>
      <c r="Z545" s="366"/>
      <c r="AA545" s="1577"/>
      <c r="AB545" s="367"/>
      <c r="AC545" s="176"/>
      <c r="AD545" s="1613"/>
      <c r="AE545" s="179"/>
      <c r="AF545" s="1594"/>
      <c r="AG545" s="180"/>
      <c r="AH545" s="180"/>
      <c r="AI545" s="1595"/>
      <c r="AJ545" s="185"/>
      <c r="AK545" s="1596"/>
      <c r="AL545" s="1598" t="e">
        <v>#REF!</v>
      </c>
      <c r="AM545" s="1582" t="e">
        <v>#REF!</v>
      </c>
      <c r="AN545" s="1570"/>
      <c r="AO545" s="351" t="s">
        <v>226</v>
      </c>
      <c r="AP545" s="377">
        <v>2500</v>
      </c>
      <c r="AQ545" s="378">
        <v>2800</v>
      </c>
      <c r="AR545" s="1577"/>
      <c r="AS545" s="1585"/>
      <c r="AT545" s="1577"/>
      <c r="AU545" s="1588"/>
      <c r="AV545" s="380"/>
      <c r="AW545" s="381"/>
      <c r="AX545" s="1573"/>
      <c r="AY545" s="386"/>
      <c r="AZ545" s="1573"/>
      <c r="BA545" s="1575"/>
      <c r="BB545" s="1577"/>
      <c r="BC545" s="1579"/>
      <c r="BD545" s="1562"/>
      <c r="BE545" s="1554">
        <v>0.02</v>
      </c>
      <c r="BF545" s="1556">
        <v>0.03</v>
      </c>
      <c r="BG545" s="1556">
        <v>0.05</v>
      </c>
      <c r="BH545" s="1558">
        <v>7.0000000000000007E-2</v>
      </c>
      <c r="BI545" s="176"/>
      <c r="BJ545" s="1560"/>
      <c r="BK545" s="13"/>
      <c r="BL545" s="13"/>
      <c r="BM545" s="107"/>
      <c r="BN545" s="104">
        <v>269</v>
      </c>
      <c r="BO545" s="104">
        <v>270</v>
      </c>
      <c r="BP545" s="1551"/>
    </row>
    <row r="546" spans="1:68" ht="13.5" customHeight="1">
      <c r="A546" s="1610"/>
      <c r="B546" s="1591"/>
      <c r="C546" s="1553"/>
      <c r="D546" s="181" t="s">
        <v>53</v>
      </c>
      <c r="E546" s="174"/>
      <c r="F546" s="334">
        <v>164690</v>
      </c>
      <c r="G546" s="335"/>
      <c r="H546" s="334">
        <v>161860</v>
      </c>
      <c r="I546" s="335"/>
      <c r="J546" s="318" t="s">
        <v>216</v>
      </c>
      <c r="K546" s="329">
        <v>1520</v>
      </c>
      <c r="L546" s="336"/>
      <c r="M546" s="337" t="s">
        <v>217</v>
      </c>
      <c r="N546" s="329">
        <v>1490</v>
      </c>
      <c r="O546" s="336"/>
      <c r="P546" s="337" t="s">
        <v>217</v>
      </c>
      <c r="Q546" s="331"/>
      <c r="R546" s="332"/>
      <c r="S546" s="338"/>
      <c r="T546" s="1612"/>
      <c r="U546" s="332"/>
      <c r="V546" s="332"/>
      <c r="W546" s="339"/>
      <c r="X546" s="339"/>
      <c r="Y546" s="131"/>
      <c r="Z546" s="366"/>
      <c r="AA546" s="1577"/>
      <c r="AB546" s="367"/>
      <c r="AC546" s="176"/>
      <c r="AD546" s="1613"/>
      <c r="AE546" s="179"/>
      <c r="AF546" s="1594"/>
      <c r="AG546" s="180"/>
      <c r="AH546" s="180"/>
      <c r="AI546" s="1595"/>
      <c r="AJ546" s="185"/>
      <c r="AK546" s="1596"/>
      <c r="AL546" s="1599" t="e">
        <v>#REF!</v>
      </c>
      <c r="AM546" s="1583" t="e">
        <v>#REF!</v>
      </c>
      <c r="AN546" s="1570"/>
      <c r="AO546" s="382" t="s">
        <v>227</v>
      </c>
      <c r="AP546" s="383">
        <v>2300</v>
      </c>
      <c r="AQ546" s="384">
        <v>2500</v>
      </c>
      <c r="AR546" s="1577"/>
      <c r="AS546" s="1586"/>
      <c r="AT546" s="1577"/>
      <c r="AU546" s="1589"/>
      <c r="AV546" s="380"/>
      <c r="AW546" s="381"/>
      <c r="AX546" s="1573"/>
      <c r="AY546" s="386"/>
      <c r="AZ546" s="1573"/>
      <c r="BA546" s="1576"/>
      <c r="BB546" s="1577"/>
      <c r="BC546" s="1580"/>
      <c r="BD546" s="1562"/>
      <c r="BE546" s="1555"/>
      <c r="BF546" s="1557"/>
      <c r="BG546" s="1557"/>
      <c r="BH546" s="1559"/>
      <c r="BI546" s="176"/>
      <c r="BJ546" s="1560"/>
      <c r="BK546" s="13"/>
      <c r="BL546" s="13"/>
      <c r="BM546" s="107"/>
      <c r="BN546" s="104">
        <v>269</v>
      </c>
      <c r="BO546" s="104">
        <v>270</v>
      </c>
      <c r="BP546" s="1551"/>
    </row>
    <row r="547" spans="1:68" ht="13.5" customHeight="1">
      <c r="A547" s="1610"/>
      <c r="B547" s="1590" t="s">
        <v>261</v>
      </c>
      <c r="C547" s="1592" t="s">
        <v>214</v>
      </c>
      <c r="D547" s="173" t="s">
        <v>215</v>
      </c>
      <c r="E547" s="174"/>
      <c r="F547" s="316">
        <v>28610</v>
      </c>
      <c r="G547" s="317">
        <v>35650</v>
      </c>
      <c r="H547" s="316">
        <v>25950</v>
      </c>
      <c r="I547" s="317">
        <v>32990</v>
      </c>
      <c r="J547" s="318" t="s">
        <v>216</v>
      </c>
      <c r="K547" s="319">
        <v>260</v>
      </c>
      <c r="L547" s="320">
        <v>330</v>
      </c>
      <c r="M547" s="321" t="s">
        <v>217</v>
      </c>
      <c r="N547" s="319">
        <v>240</v>
      </c>
      <c r="O547" s="320">
        <v>310</v>
      </c>
      <c r="P547" s="321" t="s">
        <v>217</v>
      </c>
      <c r="Q547" s="318" t="s">
        <v>216</v>
      </c>
      <c r="R547" s="322">
        <v>7040</v>
      </c>
      <c r="S547" s="323">
        <v>70</v>
      </c>
      <c r="T547" s="1612"/>
      <c r="U547" s="361">
        <v>2810</v>
      </c>
      <c r="V547" s="340" t="s">
        <v>218</v>
      </c>
      <c r="W547" s="362">
        <v>20</v>
      </c>
      <c r="X547" s="345"/>
      <c r="Y547" s="131"/>
      <c r="Z547" s="366"/>
      <c r="AA547" s="1577"/>
      <c r="AB547" s="367"/>
      <c r="AC547" s="176"/>
      <c r="AD547" s="1613"/>
      <c r="AE547" s="179"/>
      <c r="AF547" s="1594"/>
      <c r="AG547" s="180"/>
      <c r="AH547" s="180"/>
      <c r="AI547" s="1595"/>
      <c r="AJ547" s="185"/>
      <c r="AK547" s="1596" t="s">
        <v>218</v>
      </c>
      <c r="AL547" s="1597">
        <v>2700</v>
      </c>
      <c r="AM547" s="1581">
        <v>2900</v>
      </c>
      <c r="AN547" s="1570" t="s">
        <v>216</v>
      </c>
      <c r="AO547" s="373" t="s">
        <v>220</v>
      </c>
      <c r="AP547" s="374">
        <v>4800</v>
      </c>
      <c r="AQ547" s="375">
        <v>5400</v>
      </c>
      <c r="AR547" s="1577" t="s">
        <v>216</v>
      </c>
      <c r="AS547" s="1584">
        <v>2340</v>
      </c>
      <c r="AT547" s="1577" t="s">
        <v>216</v>
      </c>
      <c r="AU547" s="1587">
        <v>20</v>
      </c>
      <c r="AV547" s="1570" t="s">
        <v>216</v>
      </c>
      <c r="AW547" s="1571">
        <v>4800</v>
      </c>
      <c r="AX547" s="1573"/>
      <c r="AY547" s="386"/>
      <c r="AZ547" s="1573" t="s">
        <v>221</v>
      </c>
      <c r="BA547" s="1574">
        <v>2610</v>
      </c>
      <c r="BB547" s="1577" t="s">
        <v>216</v>
      </c>
      <c r="BC547" s="1578">
        <v>20</v>
      </c>
      <c r="BD547" s="1562" t="s">
        <v>221</v>
      </c>
      <c r="BE547" s="1563" t="s">
        <v>588</v>
      </c>
      <c r="BF547" s="1565" t="s">
        <v>588</v>
      </c>
      <c r="BG547" s="1565" t="s">
        <v>588</v>
      </c>
      <c r="BH547" s="1567" t="s">
        <v>588</v>
      </c>
      <c r="BI547" s="176"/>
      <c r="BJ547" s="1569"/>
      <c r="BK547" s="13"/>
      <c r="BL547" s="13"/>
      <c r="BM547" s="107"/>
      <c r="BN547" s="104">
        <v>271</v>
      </c>
      <c r="BO547" s="104">
        <v>272</v>
      </c>
      <c r="BP547" s="1551">
        <v>17</v>
      </c>
    </row>
    <row r="548" spans="1:68" ht="13.5" customHeight="1">
      <c r="A548" s="1610"/>
      <c r="B548" s="1591"/>
      <c r="C548" s="1593"/>
      <c r="D548" s="177" t="s">
        <v>222</v>
      </c>
      <c r="E548" s="174"/>
      <c r="F548" s="324">
        <v>35650</v>
      </c>
      <c r="G548" s="325">
        <v>93530</v>
      </c>
      <c r="H548" s="324">
        <v>32990</v>
      </c>
      <c r="I548" s="325">
        <v>90870</v>
      </c>
      <c r="J548" s="318" t="s">
        <v>216</v>
      </c>
      <c r="K548" s="326">
        <v>330</v>
      </c>
      <c r="L548" s="327">
        <v>820</v>
      </c>
      <c r="M548" s="328" t="s">
        <v>217</v>
      </c>
      <c r="N548" s="326">
        <v>310</v>
      </c>
      <c r="O548" s="327">
        <v>790</v>
      </c>
      <c r="P548" s="328" t="s">
        <v>217</v>
      </c>
      <c r="Q548" s="318" t="s">
        <v>216</v>
      </c>
      <c r="R548" s="329">
        <v>7040</v>
      </c>
      <c r="S548" s="330">
        <v>70</v>
      </c>
      <c r="T548" s="1612"/>
      <c r="U548" s="360"/>
      <c r="V548" s="357"/>
      <c r="W548" s="360"/>
      <c r="X548" s="346"/>
      <c r="Y548" s="131"/>
      <c r="Z548" s="366"/>
      <c r="AA548" s="1577"/>
      <c r="AB548" s="367"/>
      <c r="AC548" s="176"/>
      <c r="AD548" s="1613"/>
      <c r="AE548" s="179"/>
      <c r="AF548" s="1594"/>
      <c r="AG548" s="180"/>
      <c r="AH548" s="180"/>
      <c r="AI548" s="1595"/>
      <c r="AJ548" s="185"/>
      <c r="AK548" s="1596"/>
      <c r="AL548" s="1598" t="e">
        <v>#REF!</v>
      </c>
      <c r="AM548" s="1582" t="e">
        <v>#REF!</v>
      </c>
      <c r="AN548" s="1570"/>
      <c r="AO548" s="351" t="s">
        <v>223</v>
      </c>
      <c r="AP548" s="377">
        <v>2600</v>
      </c>
      <c r="AQ548" s="378">
        <v>2900</v>
      </c>
      <c r="AR548" s="1577"/>
      <c r="AS548" s="1585"/>
      <c r="AT548" s="1577"/>
      <c r="AU548" s="1588"/>
      <c r="AV548" s="1570"/>
      <c r="AW548" s="1572"/>
      <c r="AX548" s="1573"/>
      <c r="AY548" s="386"/>
      <c r="AZ548" s="1573"/>
      <c r="BA548" s="1575"/>
      <c r="BB548" s="1577"/>
      <c r="BC548" s="1579"/>
      <c r="BD548" s="1562"/>
      <c r="BE548" s="1564"/>
      <c r="BF548" s="1566"/>
      <c r="BG548" s="1566"/>
      <c r="BH548" s="1568"/>
      <c r="BI548" s="176"/>
      <c r="BJ548" s="1569"/>
      <c r="BK548" s="13"/>
      <c r="BL548" s="13"/>
      <c r="BM548" s="107"/>
      <c r="BN548" s="104">
        <v>271</v>
      </c>
      <c r="BO548" s="104">
        <v>272</v>
      </c>
      <c r="BP548" s="1551"/>
    </row>
    <row r="549" spans="1:68" ht="13.5" customHeight="1">
      <c r="A549" s="1610"/>
      <c r="B549" s="1591"/>
      <c r="C549" s="1552" t="s">
        <v>224</v>
      </c>
      <c r="D549" s="177" t="s">
        <v>225</v>
      </c>
      <c r="E549" s="174"/>
      <c r="F549" s="324">
        <v>93530</v>
      </c>
      <c r="G549" s="325">
        <v>163990</v>
      </c>
      <c r="H549" s="324">
        <v>90870</v>
      </c>
      <c r="I549" s="325">
        <v>161330</v>
      </c>
      <c r="J549" s="318" t="s">
        <v>216</v>
      </c>
      <c r="K549" s="326">
        <v>820</v>
      </c>
      <c r="L549" s="327">
        <v>1520</v>
      </c>
      <c r="M549" s="328" t="s">
        <v>217</v>
      </c>
      <c r="N549" s="326">
        <v>790</v>
      </c>
      <c r="O549" s="327">
        <v>1490</v>
      </c>
      <c r="P549" s="328" t="s">
        <v>217</v>
      </c>
      <c r="Q549" s="331"/>
      <c r="R549" s="332"/>
      <c r="S549" s="333"/>
      <c r="T549" s="1612"/>
      <c r="U549" s="332"/>
      <c r="V549" s="332"/>
      <c r="W549" s="339"/>
      <c r="X549" s="339"/>
      <c r="Y549" s="131"/>
      <c r="Z549" s="366"/>
      <c r="AA549" s="1577"/>
      <c r="AB549" s="367"/>
      <c r="AC549" s="176"/>
      <c r="AD549" s="1613"/>
      <c r="AE549" s="179"/>
      <c r="AF549" s="1594"/>
      <c r="AG549" s="180"/>
      <c r="AH549" s="180"/>
      <c r="AI549" s="1595"/>
      <c r="AJ549" s="185"/>
      <c r="AK549" s="1596"/>
      <c r="AL549" s="1598" t="e">
        <v>#REF!</v>
      </c>
      <c r="AM549" s="1582" t="e">
        <v>#REF!</v>
      </c>
      <c r="AN549" s="1570"/>
      <c r="AO549" s="351" t="s">
        <v>226</v>
      </c>
      <c r="AP549" s="377">
        <v>2300</v>
      </c>
      <c r="AQ549" s="378">
        <v>2500</v>
      </c>
      <c r="AR549" s="1577"/>
      <c r="AS549" s="1585"/>
      <c r="AT549" s="1577"/>
      <c r="AU549" s="1588"/>
      <c r="AV549" s="380"/>
      <c r="AW549" s="381"/>
      <c r="AX549" s="1573"/>
      <c r="AY549" s="386"/>
      <c r="AZ549" s="1573"/>
      <c r="BA549" s="1575"/>
      <c r="BB549" s="1577"/>
      <c r="BC549" s="1579"/>
      <c r="BD549" s="1562"/>
      <c r="BE549" s="1554">
        <v>0.02</v>
      </c>
      <c r="BF549" s="1556">
        <v>0.03</v>
      </c>
      <c r="BG549" s="1556">
        <v>0.05</v>
      </c>
      <c r="BH549" s="1558">
        <v>7.0000000000000007E-2</v>
      </c>
      <c r="BI549" s="176"/>
      <c r="BJ549" s="1560"/>
      <c r="BK549" s="13"/>
      <c r="BM549" s="107"/>
      <c r="BN549" s="104">
        <v>271</v>
      </c>
      <c r="BO549" s="104">
        <v>272</v>
      </c>
      <c r="BP549" s="1551"/>
    </row>
    <row r="550" spans="1:68" ht="13.5" customHeight="1">
      <c r="A550" s="1611"/>
      <c r="B550" s="1591"/>
      <c r="C550" s="1553"/>
      <c r="D550" s="181" t="s">
        <v>53</v>
      </c>
      <c r="E550" s="174"/>
      <c r="F550" s="334">
        <v>163990</v>
      </c>
      <c r="G550" s="335"/>
      <c r="H550" s="334">
        <v>161330</v>
      </c>
      <c r="I550" s="335"/>
      <c r="J550" s="318" t="s">
        <v>216</v>
      </c>
      <c r="K550" s="329">
        <v>1520</v>
      </c>
      <c r="L550" s="336"/>
      <c r="M550" s="337" t="s">
        <v>217</v>
      </c>
      <c r="N550" s="329">
        <v>1490</v>
      </c>
      <c r="O550" s="336"/>
      <c r="P550" s="337" t="s">
        <v>217</v>
      </c>
      <c r="Q550" s="331"/>
      <c r="R550" s="332"/>
      <c r="S550" s="339"/>
      <c r="T550" s="1612"/>
      <c r="U550" s="332"/>
      <c r="V550" s="332"/>
      <c r="W550" s="339"/>
      <c r="X550" s="339"/>
      <c r="Y550" s="131"/>
      <c r="Z550" s="371"/>
      <c r="AA550" s="1577"/>
      <c r="AB550" s="372"/>
      <c r="AC550" s="176"/>
      <c r="AD550" s="1613"/>
      <c r="AE550" s="187"/>
      <c r="AF550" s="1594"/>
      <c r="AG550" s="180"/>
      <c r="AH550" s="180"/>
      <c r="AI550" s="1595"/>
      <c r="AJ550" s="185"/>
      <c r="AK550" s="1596"/>
      <c r="AL550" s="1599" t="e">
        <v>#REF!</v>
      </c>
      <c r="AM550" s="1583" t="e">
        <v>#REF!</v>
      </c>
      <c r="AN550" s="1570"/>
      <c r="AO550" s="382" t="s">
        <v>227</v>
      </c>
      <c r="AP550" s="383">
        <v>2000</v>
      </c>
      <c r="AQ550" s="384">
        <v>2300</v>
      </c>
      <c r="AR550" s="1577"/>
      <c r="AS550" s="1586"/>
      <c r="AT550" s="1577"/>
      <c r="AU550" s="1589"/>
      <c r="AV550" s="380"/>
      <c r="AW550" s="381"/>
      <c r="AX550" s="1573"/>
      <c r="AY550" s="387"/>
      <c r="AZ550" s="1573"/>
      <c r="BA550" s="1576"/>
      <c r="BB550" s="1577"/>
      <c r="BC550" s="1580"/>
      <c r="BD550" s="1562"/>
      <c r="BE550" s="1555"/>
      <c r="BF550" s="1557"/>
      <c r="BG550" s="1557"/>
      <c r="BH550" s="1559"/>
      <c r="BI550" s="176"/>
      <c r="BJ550" s="1561"/>
      <c r="BK550" s="13"/>
      <c r="BM550" s="107"/>
      <c r="BN550" s="104">
        <v>271</v>
      </c>
      <c r="BO550" s="104">
        <v>272</v>
      </c>
      <c r="BP550" s="1551"/>
    </row>
    <row r="551" spans="1:68">
      <c r="R551" s="41"/>
      <c r="S551" s="55"/>
      <c r="U551" s="41"/>
      <c r="V551" s="41"/>
      <c r="W551" s="55"/>
      <c r="X551" s="55"/>
      <c r="AG551" s="71"/>
      <c r="AH551" s="71"/>
      <c r="AJ551" s="72"/>
    </row>
    <row r="553" spans="1:68">
      <c r="A553" s="66" t="s">
        <v>265</v>
      </c>
    </row>
    <row r="554" spans="1:68">
      <c r="A554" s="1547" t="s">
        <v>264</v>
      </c>
      <c r="B554" s="1536" t="s">
        <v>213</v>
      </c>
      <c r="C554" s="1528" t="s">
        <v>214</v>
      </c>
      <c r="D554" s="14" t="s">
        <v>215</v>
      </c>
      <c r="E554" s="15"/>
      <c r="F554" s="16">
        <v>5120</v>
      </c>
      <c r="G554" s="17">
        <v>5470</v>
      </c>
      <c r="H554" s="16">
        <v>4070</v>
      </c>
      <c r="I554" s="17">
        <v>4420</v>
      </c>
      <c r="J554" s="108" t="s">
        <v>216</v>
      </c>
      <c r="K554" s="18">
        <v>50</v>
      </c>
      <c r="L554" s="19">
        <v>50</v>
      </c>
      <c r="M554" s="20" t="s">
        <v>217</v>
      </c>
      <c r="N554" s="18">
        <v>40</v>
      </c>
      <c r="O554" s="19">
        <v>40</v>
      </c>
      <c r="P554" s="20" t="s">
        <v>217</v>
      </c>
      <c r="Q554" s="108" t="s">
        <v>216</v>
      </c>
      <c r="R554" s="21">
        <v>350</v>
      </c>
      <c r="S554" s="22">
        <v>0</v>
      </c>
      <c r="T554" s="1530" t="s">
        <v>218</v>
      </c>
      <c r="U554" s="21">
        <v>350</v>
      </c>
      <c r="V554" s="21"/>
      <c r="W554" s="22">
        <v>0</v>
      </c>
      <c r="X554" s="347"/>
      <c r="Z554" s="113"/>
      <c r="AA554" s="1511" t="s">
        <v>216</v>
      </c>
      <c r="AB554" s="110"/>
      <c r="AC554" s="23"/>
      <c r="AD554" s="1550" t="s">
        <v>219</v>
      </c>
      <c r="AE554" s="110"/>
      <c r="AF554" s="1511" t="s">
        <v>216</v>
      </c>
      <c r="AG554" s="1537">
        <v>0</v>
      </c>
      <c r="AH554" s="24"/>
      <c r="AI554" s="1511"/>
      <c r="AJ554" s="1521">
        <v>0</v>
      </c>
      <c r="AK554" s="1515" t="s">
        <v>216</v>
      </c>
      <c r="AL554" s="1533">
        <v>0</v>
      </c>
      <c r="AM554" s="1518">
        <v>0</v>
      </c>
      <c r="AN554" s="1515" t="s">
        <v>216</v>
      </c>
      <c r="AO554" s="116" t="s">
        <v>220</v>
      </c>
      <c r="AP554" s="25">
        <v>0</v>
      </c>
      <c r="AQ554" s="26">
        <v>0</v>
      </c>
      <c r="AR554" s="1511" t="s">
        <v>216</v>
      </c>
      <c r="AS554" s="1512">
        <v>1040</v>
      </c>
      <c r="AT554" s="1511"/>
      <c r="AU554" s="1512">
        <v>10</v>
      </c>
      <c r="AV554" s="1515"/>
      <c r="AW554" s="119"/>
      <c r="AX554" s="1515" t="s">
        <v>221</v>
      </c>
      <c r="AY554" s="27"/>
      <c r="AZ554" s="1511" t="s">
        <v>216</v>
      </c>
      <c r="BA554" s="113">
        <v>1340</v>
      </c>
      <c r="BB554" s="1511"/>
      <c r="BC554" s="113">
        <v>10</v>
      </c>
      <c r="BD554" s="1515" t="s">
        <v>221</v>
      </c>
      <c r="BE554" s="109"/>
      <c r="BF554" s="109"/>
      <c r="BG554" s="109"/>
      <c r="BH554" s="1516" t="s">
        <v>266</v>
      </c>
      <c r="BI554" s="111"/>
      <c r="BJ554" s="1516" t="s">
        <v>267</v>
      </c>
    </row>
    <row r="555" spans="1:68">
      <c r="A555" s="1548"/>
      <c r="B555" s="1527"/>
      <c r="C555" s="1529"/>
      <c r="D555" s="28" t="s">
        <v>222</v>
      </c>
      <c r="E555" s="15"/>
      <c r="F555" s="29">
        <v>5470</v>
      </c>
      <c r="G555" s="30">
        <v>7900</v>
      </c>
      <c r="H555" s="29">
        <v>4420</v>
      </c>
      <c r="I555" s="30">
        <v>6850</v>
      </c>
      <c r="J555" s="108" t="s">
        <v>216</v>
      </c>
      <c r="K555" s="31">
        <v>50</v>
      </c>
      <c r="L555" s="32">
        <v>80</v>
      </c>
      <c r="M555" s="33" t="s">
        <v>217</v>
      </c>
      <c r="N555" s="31">
        <v>40</v>
      </c>
      <c r="O555" s="32">
        <v>70</v>
      </c>
      <c r="P555" s="33" t="s">
        <v>217</v>
      </c>
      <c r="Q555" s="108" t="s">
        <v>216</v>
      </c>
      <c r="R555" s="34">
        <v>350</v>
      </c>
      <c r="S555" s="35">
        <v>0</v>
      </c>
      <c r="T555" s="1530"/>
      <c r="U555" s="34">
        <v>350</v>
      </c>
      <c r="V555" s="34"/>
      <c r="W555" s="35">
        <v>0</v>
      </c>
      <c r="X555" s="348"/>
      <c r="Z555" s="114"/>
      <c r="AA555" s="1511"/>
      <c r="AB555" s="111"/>
      <c r="AC555" s="23"/>
      <c r="AD555" s="1550"/>
      <c r="AE555" s="111"/>
      <c r="AF555" s="1511"/>
      <c r="AG555" s="1546">
        <v>0</v>
      </c>
      <c r="AH555" s="36">
        <v>0</v>
      </c>
      <c r="AI555" s="1511"/>
      <c r="AJ555" s="1522">
        <v>0</v>
      </c>
      <c r="AK555" s="1515"/>
      <c r="AL555" s="1534" t="e">
        <v>#REF!</v>
      </c>
      <c r="AM555" s="1519" t="e">
        <v>#REF!</v>
      </c>
      <c r="AN555" s="1515"/>
      <c r="AO555" s="117" t="s">
        <v>223</v>
      </c>
      <c r="AP555" s="37">
        <v>0</v>
      </c>
      <c r="AQ555" s="38">
        <v>0</v>
      </c>
      <c r="AR555" s="1511"/>
      <c r="AS555" s="1513">
        <v>0</v>
      </c>
      <c r="AT555" s="1511"/>
      <c r="AU555" s="1513">
        <v>0</v>
      </c>
      <c r="AV555" s="1515"/>
      <c r="AW555" s="120"/>
      <c r="AX555" s="1515"/>
      <c r="AY555" s="39"/>
      <c r="AZ555" s="1511"/>
      <c r="BA555" s="114">
        <v>0</v>
      </c>
      <c r="BB555" s="1511"/>
      <c r="BC555" s="114">
        <v>0</v>
      </c>
      <c r="BD555" s="1515"/>
      <c r="BE555" s="109"/>
      <c r="BF555" s="109"/>
      <c r="BG555" s="109"/>
      <c r="BH555" s="1517"/>
      <c r="BI555" s="111"/>
      <c r="BJ555" s="1517"/>
    </row>
    <row r="556" spans="1:68">
      <c r="A556" s="1548"/>
      <c r="B556" s="1527"/>
      <c r="C556" s="1524" t="s">
        <v>224</v>
      </c>
      <c r="D556" s="28" t="s">
        <v>225</v>
      </c>
      <c r="E556" s="15"/>
      <c r="F556" s="29">
        <v>7900</v>
      </c>
      <c r="G556" s="30">
        <v>11380</v>
      </c>
      <c r="H556" s="29">
        <v>6850</v>
      </c>
      <c r="I556" s="30">
        <v>10330</v>
      </c>
      <c r="J556" s="108" t="s">
        <v>216</v>
      </c>
      <c r="K556" s="31">
        <v>80</v>
      </c>
      <c r="L556" s="32">
        <v>110</v>
      </c>
      <c r="M556" s="33" t="s">
        <v>217</v>
      </c>
      <c r="N556" s="31">
        <v>70</v>
      </c>
      <c r="O556" s="32">
        <v>100</v>
      </c>
      <c r="P556" s="33" t="s">
        <v>217</v>
      </c>
      <c r="Q556" s="40"/>
      <c r="R556" s="41"/>
      <c r="S556" s="42"/>
      <c r="T556" s="1531"/>
      <c r="U556" s="41"/>
      <c r="V556" s="41"/>
      <c r="W556" s="42"/>
      <c r="X556" s="55"/>
      <c r="Z556" s="114"/>
      <c r="AA556" s="1511"/>
      <c r="AB556" s="111"/>
      <c r="AC556" s="23"/>
      <c r="AD556" s="1550"/>
      <c r="AE556" s="111"/>
      <c r="AF556" s="1511" t="s">
        <v>216</v>
      </c>
      <c r="AG556" s="1543">
        <v>0</v>
      </c>
      <c r="AH556" s="43"/>
      <c r="AI556" s="1511"/>
      <c r="AJ556" s="1522">
        <v>0</v>
      </c>
      <c r="AK556" s="1515"/>
      <c r="AL556" s="1534" t="e">
        <v>#REF!</v>
      </c>
      <c r="AM556" s="1519" t="e">
        <v>#REF!</v>
      </c>
      <c r="AN556" s="1515"/>
      <c r="AO556" s="117" t="s">
        <v>226</v>
      </c>
      <c r="AP556" s="37">
        <v>0</v>
      </c>
      <c r="AQ556" s="38">
        <v>0</v>
      </c>
      <c r="AR556" s="1511"/>
      <c r="AS556" s="1513">
        <v>0</v>
      </c>
      <c r="AT556" s="1511"/>
      <c r="AU556" s="1513">
        <v>0</v>
      </c>
      <c r="AV556" s="1515"/>
      <c r="AW556" s="120"/>
      <c r="AX556" s="1515"/>
      <c r="AY556" s="39"/>
      <c r="AZ556" s="1511"/>
      <c r="BA556" s="114">
        <v>0</v>
      </c>
      <c r="BB556" s="1511"/>
      <c r="BC556" s="114">
        <v>0</v>
      </c>
      <c r="BD556" s="1515"/>
      <c r="BE556" s="109"/>
      <c r="BF556" s="109"/>
      <c r="BG556" s="109"/>
      <c r="BH556" s="1509">
        <v>0</v>
      </c>
      <c r="BI556" s="111"/>
      <c r="BJ556" s="1509">
        <v>0</v>
      </c>
    </row>
    <row r="557" spans="1:68">
      <c r="A557" s="1548"/>
      <c r="B557" s="1527"/>
      <c r="C557" s="1525"/>
      <c r="D557" s="44" t="s">
        <v>53</v>
      </c>
      <c r="E557" s="15"/>
      <c r="F557" s="45">
        <v>11380</v>
      </c>
      <c r="G557" s="46">
        <v>0</v>
      </c>
      <c r="H557" s="45">
        <v>10330</v>
      </c>
      <c r="I557" s="46">
        <v>0</v>
      </c>
      <c r="J557" s="108" t="s">
        <v>216</v>
      </c>
      <c r="K557" s="34">
        <v>110</v>
      </c>
      <c r="L557" s="47">
        <v>0</v>
      </c>
      <c r="M557" s="48" t="s">
        <v>217</v>
      </c>
      <c r="N557" s="34">
        <v>100</v>
      </c>
      <c r="O557" s="47">
        <v>0</v>
      </c>
      <c r="P557" s="48" t="s">
        <v>217</v>
      </c>
      <c r="Q557" s="40"/>
      <c r="R557" s="41"/>
      <c r="S557" s="49"/>
      <c r="T557" s="1531"/>
      <c r="U557" s="41"/>
      <c r="V557" s="41"/>
      <c r="W557" s="49"/>
      <c r="X557" s="55"/>
      <c r="Z557" s="114"/>
      <c r="AA557" s="1511"/>
      <c r="AB557" s="111"/>
      <c r="AC557" s="23"/>
      <c r="AD557" s="1550"/>
      <c r="AE557" s="111"/>
      <c r="AF557" s="1511"/>
      <c r="AG557" s="1544">
        <v>0</v>
      </c>
      <c r="AH557" s="50"/>
      <c r="AI557" s="1511"/>
      <c r="AJ557" s="1523">
        <v>0</v>
      </c>
      <c r="AK557" s="1515"/>
      <c r="AL557" s="1535" t="e">
        <v>#REF!</v>
      </c>
      <c r="AM557" s="1520" t="e">
        <v>#REF!</v>
      </c>
      <c r="AN557" s="1515"/>
      <c r="AO557" s="106" t="s">
        <v>227</v>
      </c>
      <c r="AP557" s="51">
        <v>0</v>
      </c>
      <c r="AQ557" s="52">
        <v>0</v>
      </c>
      <c r="AR557" s="1511"/>
      <c r="AS557" s="1514">
        <v>0</v>
      </c>
      <c r="AT557" s="1511"/>
      <c r="AU557" s="1514">
        <v>0</v>
      </c>
      <c r="AV557" s="1515"/>
      <c r="AW557" s="120"/>
      <c r="AX557" s="1515"/>
      <c r="AY557" s="39"/>
      <c r="AZ557" s="1511"/>
      <c r="BA557" s="115">
        <v>0</v>
      </c>
      <c r="BB557" s="1511"/>
      <c r="BC557" s="115">
        <v>0</v>
      </c>
      <c r="BD557" s="1515"/>
      <c r="BE557" s="109"/>
      <c r="BF557" s="109"/>
      <c r="BG557" s="109"/>
      <c r="BH557" s="1510">
        <v>0</v>
      </c>
      <c r="BI557" s="111"/>
      <c r="BJ557" s="1510">
        <v>0</v>
      </c>
    </row>
    <row r="558" spans="1:68">
      <c r="A558" s="1548"/>
      <c r="B558" s="1526" t="s">
        <v>228</v>
      </c>
      <c r="C558" s="1528" t="s">
        <v>214</v>
      </c>
      <c r="D558" s="14" t="s">
        <v>215</v>
      </c>
      <c r="E558" s="15"/>
      <c r="F558" s="16">
        <v>3680</v>
      </c>
      <c r="G558" s="17">
        <v>4030</v>
      </c>
      <c r="H558" s="16">
        <v>2990</v>
      </c>
      <c r="I558" s="17">
        <v>3340</v>
      </c>
      <c r="J558" s="108" t="s">
        <v>216</v>
      </c>
      <c r="K558" s="18">
        <v>40</v>
      </c>
      <c r="L558" s="19">
        <v>40</v>
      </c>
      <c r="M558" s="20" t="s">
        <v>217</v>
      </c>
      <c r="N558" s="18">
        <v>30</v>
      </c>
      <c r="O558" s="19">
        <v>30</v>
      </c>
      <c r="P558" s="20" t="s">
        <v>217</v>
      </c>
      <c r="Q558" s="108" t="s">
        <v>216</v>
      </c>
      <c r="R558" s="21">
        <v>350</v>
      </c>
      <c r="S558" s="22">
        <v>0</v>
      </c>
      <c r="T558" s="1530"/>
      <c r="U558" s="21">
        <v>350</v>
      </c>
      <c r="V558" s="21"/>
      <c r="W558" s="22">
        <v>0</v>
      </c>
      <c r="X558" s="347"/>
      <c r="Z558" s="114"/>
      <c r="AA558" s="1511"/>
      <c r="AB558" s="111"/>
      <c r="AC558" s="23"/>
      <c r="AD558" s="1550"/>
      <c r="AE558" s="111"/>
      <c r="AF558" s="1511" t="s">
        <v>216</v>
      </c>
      <c r="AG558" s="1537">
        <v>0</v>
      </c>
      <c r="AH558" s="24"/>
      <c r="AI558" s="1511"/>
      <c r="AJ558" s="1521">
        <v>0</v>
      </c>
      <c r="AK558" s="1515" t="s">
        <v>216</v>
      </c>
      <c r="AL558" s="1533">
        <v>0</v>
      </c>
      <c r="AM558" s="1518">
        <v>0</v>
      </c>
      <c r="AN558" s="1515" t="s">
        <v>216</v>
      </c>
      <c r="AO558" s="116" t="s">
        <v>220</v>
      </c>
      <c r="AP558" s="25">
        <v>0</v>
      </c>
      <c r="AQ558" s="26">
        <v>0</v>
      </c>
      <c r="AR558" s="1511" t="s">
        <v>216</v>
      </c>
      <c r="AS558" s="1512">
        <v>690</v>
      </c>
      <c r="AT558" s="1511"/>
      <c r="AU558" s="1521">
        <v>0</v>
      </c>
      <c r="AV558" s="1515"/>
      <c r="AW558" s="120"/>
      <c r="AX558" s="1515"/>
      <c r="AY558" s="39"/>
      <c r="AZ558" s="1511" t="s">
        <v>216</v>
      </c>
      <c r="BA558" s="113">
        <v>890</v>
      </c>
      <c r="BB558" s="1511"/>
      <c r="BC558" s="110">
        <v>10</v>
      </c>
      <c r="BD558" s="1515" t="s">
        <v>221</v>
      </c>
      <c r="BE558" s="109"/>
      <c r="BF558" s="109"/>
      <c r="BG558" s="109"/>
      <c r="BH558" s="1516" t="s">
        <v>266</v>
      </c>
      <c r="BI558" s="111"/>
      <c r="BJ558" s="1516" t="s">
        <v>267</v>
      </c>
    </row>
    <row r="559" spans="1:68">
      <c r="A559" s="1548"/>
      <c r="B559" s="1527"/>
      <c r="C559" s="1529"/>
      <c r="D559" s="28" t="s">
        <v>222</v>
      </c>
      <c r="E559" s="15"/>
      <c r="F559" s="29">
        <v>4030</v>
      </c>
      <c r="G559" s="30">
        <v>6460</v>
      </c>
      <c r="H559" s="29">
        <v>3340</v>
      </c>
      <c r="I559" s="30">
        <v>5770</v>
      </c>
      <c r="J559" s="108" t="s">
        <v>216</v>
      </c>
      <c r="K559" s="31">
        <v>40</v>
      </c>
      <c r="L559" s="32">
        <v>70</v>
      </c>
      <c r="M559" s="33" t="s">
        <v>217</v>
      </c>
      <c r="N559" s="31">
        <v>30</v>
      </c>
      <c r="O559" s="32">
        <v>60</v>
      </c>
      <c r="P559" s="33" t="s">
        <v>217</v>
      </c>
      <c r="Q559" s="108" t="s">
        <v>216</v>
      </c>
      <c r="R559" s="34">
        <v>350</v>
      </c>
      <c r="S559" s="35">
        <v>0</v>
      </c>
      <c r="T559" s="1530"/>
      <c r="U559" s="34">
        <v>350</v>
      </c>
      <c r="V559" s="34"/>
      <c r="W559" s="35">
        <v>0</v>
      </c>
      <c r="X559" s="348"/>
      <c r="Z559" s="114"/>
      <c r="AA559" s="1511"/>
      <c r="AB559" s="111"/>
      <c r="AC559" s="23"/>
      <c r="AD559" s="1550"/>
      <c r="AE559" s="111"/>
      <c r="AF559" s="1511"/>
      <c r="AG559" s="1538">
        <v>0</v>
      </c>
      <c r="AH559" s="36">
        <v>0</v>
      </c>
      <c r="AI559" s="1511"/>
      <c r="AJ559" s="1522">
        <v>0</v>
      </c>
      <c r="AK559" s="1515"/>
      <c r="AL559" s="1534" t="e">
        <v>#REF!</v>
      </c>
      <c r="AM559" s="1519" t="e">
        <v>#REF!</v>
      </c>
      <c r="AN559" s="1515"/>
      <c r="AO559" s="117" t="s">
        <v>223</v>
      </c>
      <c r="AP559" s="37">
        <v>0</v>
      </c>
      <c r="AQ559" s="38">
        <v>0</v>
      </c>
      <c r="AR559" s="1511"/>
      <c r="AS559" s="1513">
        <v>0</v>
      </c>
      <c r="AT559" s="1511"/>
      <c r="AU559" s="1522">
        <v>0</v>
      </c>
      <c r="AV559" s="1515"/>
      <c r="AW559" s="120"/>
      <c r="AX559" s="1515"/>
      <c r="AY559" s="39"/>
      <c r="AZ559" s="1511"/>
      <c r="BA559" s="114">
        <v>0</v>
      </c>
      <c r="BB559" s="1511"/>
      <c r="BC559" s="111">
        <v>0</v>
      </c>
      <c r="BD559" s="1515"/>
      <c r="BE559" s="109"/>
      <c r="BF559" s="109"/>
      <c r="BG559" s="109"/>
      <c r="BH559" s="1517"/>
      <c r="BI559" s="111"/>
      <c r="BJ559" s="1517"/>
    </row>
    <row r="560" spans="1:68">
      <c r="A560" s="1548"/>
      <c r="B560" s="1527"/>
      <c r="C560" s="1524" t="s">
        <v>224</v>
      </c>
      <c r="D560" s="28" t="s">
        <v>225</v>
      </c>
      <c r="E560" s="15"/>
      <c r="F560" s="29">
        <v>6460</v>
      </c>
      <c r="G560" s="30">
        <v>9940</v>
      </c>
      <c r="H560" s="29">
        <v>5770</v>
      </c>
      <c r="I560" s="30">
        <v>9250</v>
      </c>
      <c r="J560" s="108" t="s">
        <v>216</v>
      </c>
      <c r="K560" s="31">
        <v>70</v>
      </c>
      <c r="L560" s="32">
        <v>100</v>
      </c>
      <c r="M560" s="33" t="s">
        <v>217</v>
      </c>
      <c r="N560" s="31">
        <v>60</v>
      </c>
      <c r="O560" s="32">
        <v>90</v>
      </c>
      <c r="P560" s="33" t="s">
        <v>217</v>
      </c>
      <c r="Q560" s="40"/>
      <c r="R560" s="41"/>
      <c r="S560" s="42"/>
      <c r="T560" s="1531"/>
      <c r="U560" s="41"/>
      <c r="V560" s="41"/>
      <c r="W560" s="42"/>
      <c r="X560" s="55"/>
      <c r="Z560" s="53"/>
      <c r="AA560" s="1511"/>
      <c r="AB560" s="111"/>
      <c r="AC560" s="23"/>
      <c r="AD560" s="1550"/>
      <c r="AE560" s="111"/>
      <c r="AF560" s="1511" t="s">
        <v>216</v>
      </c>
      <c r="AG560" s="1543">
        <v>0</v>
      </c>
      <c r="AH560" s="43"/>
      <c r="AI560" s="1511"/>
      <c r="AJ560" s="1522">
        <v>0</v>
      </c>
      <c r="AK560" s="1515"/>
      <c r="AL560" s="1534" t="e">
        <v>#REF!</v>
      </c>
      <c r="AM560" s="1519" t="e">
        <v>#REF!</v>
      </c>
      <c r="AN560" s="1515"/>
      <c r="AO560" s="117" t="s">
        <v>226</v>
      </c>
      <c r="AP560" s="37">
        <v>0</v>
      </c>
      <c r="AQ560" s="38">
        <v>0</v>
      </c>
      <c r="AR560" s="1511"/>
      <c r="AS560" s="1513">
        <v>0</v>
      </c>
      <c r="AT560" s="1511"/>
      <c r="AU560" s="1522">
        <v>0</v>
      </c>
      <c r="AV560" s="1515"/>
      <c r="AW560" s="120"/>
      <c r="AX560" s="1515"/>
      <c r="AY560" s="39"/>
      <c r="AZ560" s="1511"/>
      <c r="BA560" s="114">
        <v>0</v>
      </c>
      <c r="BB560" s="1511"/>
      <c r="BC560" s="111">
        <v>0</v>
      </c>
      <c r="BD560" s="1515"/>
      <c r="BE560" s="109"/>
      <c r="BF560" s="109"/>
      <c r="BG560" s="109"/>
      <c r="BH560" s="1509">
        <v>0</v>
      </c>
      <c r="BI560" s="111"/>
      <c r="BJ560" s="1509">
        <v>0</v>
      </c>
    </row>
    <row r="561" spans="1:62">
      <c r="A561" s="1548"/>
      <c r="B561" s="1527"/>
      <c r="C561" s="1525"/>
      <c r="D561" s="44" t="s">
        <v>53</v>
      </c>
      <c r="E561" s="15"/>
      <c r="F561" s="45">
        <v>9940</v>
      </c>
      <c r="G561" s="46">
        <v>0</v>
      </c>
      <c r="H561" s="45">
        <v>9250</v>
      </c>
      <c r="I561" s="46">
        <v>0</v>
      </c>
      <c r="J561" s="108" t="s">
        <v>216</v>
      </c>
      <c r="K561" s="34">
        <v>100</v>
      </c>
      <c r="L561" s="47">
        <v>0</v>
      </c>
      <c r="M561" s="48" t="s">
        <v>217</v>
      </c>
      <c r="N561" s="34">
        <v>90</v>
      </c>
      <c r="O561" s="47">
        <v>0</v>
      </c>
      <c r="P561" s="48" t="s">
        <v>217</v>
      </c>
      <c r="Q561" s="40"/>
      <c r="R561" s="41"/>
      <c r="S561" s="49"/>
      <c r="T561" s="1531"/>
      <c r="U561" s="41"/>
      <c r="V561" s="41"/>
      <c r="W561" s="49"/>
      <c r="X561" s="55"/>
      <c r="Z561" s="53"/>
      <c r="AA561" s="1511"/>
      <c r="AB561" s="111"/>
      <c r="AC561" s="23"/>
      <c r="AD561" s="1550"/>
      <c r="AE561" s="111"/>
      <c r="AF561" s="1511"/>
      <c r="AG561" s="1544">
        <v>0</v>
      </c>
      <c r="AH561" s="50"/>
      <c r="AI561" s="1511"/>
      <c r="AJ561" s="1523">
        <v>0</v>
      </c>
      <c r="AK561" s="1515"/>
      <c r="AL561" s="1535" t="e">
        <v>#REF!</v>
      </c>
      <c r="AM561" s="1520" t="e">
        <v>#REF!</v>
      </c>
      <c r="AN561" s="1515"/>
      <c r="AO561" s="106" t="s">
        <v>227</v>
      </c>
      <c r="AP561" s="51">
        <v>0</v>
      </c>
      <c r="AQ561" s="52">
        <v>0</v>
      </c>
      <c r="AR561" s="1511"/>
      <c r="AS561" s="1514">
        <v>0</v>
      </c>
      <c r="AT561" s="1511"/>
      <c r="AU561" s="1523">
        <v>0</v>
      </c>
      <c r="AV561" s="1515"/>
      <c r="AW561" s="120"/>
      <c r="AX561" s="1515"/>
      <c r="AY561" s="39"/>
      <c r="AZ561" s="1511"/>
      <c r="BA561" s="115">
        <v>0</v>
      </c>
      <c r="BB561" s="1511"/>
      <c r="BC561" s="112">
        <v>0</v>
      </c>
      <c r="BD561" s="1515"/>
      <c r="BE561" s="109"/>
      <c r="BF561" s="109"/>
      <c r="BG561" s="109"/>
      <c r="BH561" s="1510">
        <v>0</v>
      </c>
      <c r="BI561" s="111"/>
      <c r="BJ561" s="1510">
        <v>0</v>
      </c>
    </row>
    <row r="562" spans="1:62">
      <c r="A562" s="1548"/>
      <c r="B562" s="1526" t="s">
        <v>230</v>
      </c>
      <c r="C562" s="1528" t="s">
        <v>214</v>
      </c>
      <c r="D562" s="14" t="s">
        <v>215</v>
      </c>
      <c r="E562" s="15"/>
      <c r="F562" s="16">
        <v>3020</v>
      </c>
      <c r="G562" s="17">
        <v>3370</v>
      </c>
      <c r="H562" s="16">
        <v>2510</v>
      </c>
      <c r="I562" s="17">
        <v>2860</v>
      </c>
      <c r="J562" s="108" t="s">
        <v>216</v>
      </c>
      <c r="K562" s="18">
        <v>30</v>
      </c>
      <c r="L562" s="19">
        <v>30</v>
      </c>
      <c r="M562" s="20" t="s">
        <v>217</v>
      </c>
      <c r="N562" s="18">
        <v>20</v>
      </c>
      <c r="O562" s="19">
        <v>20</v>
      </c>
      <c r="P562" s="20" t="s">
        <v>217</v>
      </c>
      <c r="Q562" s="108" t="s">
        <v>216</v>
      </c>
      <c r="R562" s="21">
        <v>350</v>
      </c>
      <c r="S562" s="22">
        <v>0</v>
      </c>
      <c r="T562" s="1530"/>
      <c r="U562" s="21">
        <v>350</v>
      </c>
      <c r="V562" s="21"/>
      <c r="W562" s="22">
        <v>0</v>
      </c>
      <c r="X562" s="347"/>
      <c r="Z562" s="53"/>
      <c r="AA562" s="1511"/>
      <c r="AB562" s="111"/>
      <c r="AC562" s="23"/>
      <c r="AD562" s="1550"/>
      <c r="AE562" s="111"/>
      <c r="AF562" s="1511" t="s">
        <v>216</v>
      </c>
      <c r="AG562" s="1537">
        <v>0</v>
      </c>
      <c r="AH562" s="24"/>
      <c r="AI562" s="1511"/>
      <c r="AJ562" s="1521">
        <v>0</v>
      </c>
      <c r="AK562" s="1515" t="s">
        <v>216</v>
      </c>
      <c r="AL562" s="1533">
        <v>0</v>
      </c>
      <c r="AM562" s="1518">
        <v>0</v>
      </c>
      <c r="AN562" s="1515" t="s">
        <v>216</v>
      </c>
      <c r="AO562" s="116" t="s">
        <v>220</v>
      </c>
      <c r="AP562" s="25">
        <v>0</v>
      </c>
      <c r="AQ562" s="26">
        <v>0</v>
      </c>
      <c r="AR562" s="1511" t="s">
        <v>216</v>
      </c>
      <c r="AS562" s="1512">
        <v>520</v>
      </c>
      <c r="AT562" s="1511"/>
      <c r="AU562" s="1521">
        <v>10</v>
      </c>
      <c r="AV562" s="1515"/>
      <c r="AW562" s="120"/>
      <c r="AX562" s="1515"/>
      <c r="AY562" s="39"/>
      <c r="AZ562" s="1511" t="s">
        <v>216</v>
      </c>
      <c r="BA562" s="113">
        <v>670</v>
      </c>
      <c r="BB562" s="1511"/>
      <c r="BC562" s="110">
        <v>0</v>
      </c>
      <c r="BD562" s="1515" t="s">
        <v>221</v>
      </c>
      <c r="BE562" s="109"/>
      <c r="BF562" s="109"/>
      <c r="BG562" s="109"/>
      <c r="BH562" s="1516" t="s">
        <v>266</v>
      </c>
      <c r="BI562" s="111"/>
      <c r="BJ562" s="1516" t="s">
        <v>267</v>
      </c>
    </row>
    <row r="563" spans="1:62">
      <c r="A563" s="1548"/>
      <c r="B563" s="1527"/>
      <c r="C563" s="1529"/>
      <c r="D563" s="28" t="s">
        <v>222</v>
      </c>
      <c r="E563" s="15"/>
      <c r="F563" s="29">
        <v>3370</v>
      </c>
      <c r="G563" s="30">
        <v>5800</v>
      </c>
      <c r="H563" s="29">
        <v>2860</v>
      </c>
      <c r="I563" s="30">
        <v>5290</v>
      </c>
      <c r="J563" s="108" t="s">
        <v>216</v>
      </c>
      <c r="K563" s="31">
        <v>30</v>
      </c>
      <c r="L563" s="32">
        <v>60</v>
      </c>
      <c r="M563" s="33" t="s">
        <v>217</v>
      </c>
      <c r="N563" s="31">
        <v>20</v>
      </c>
      <c r="O563" s="32">
        <v>60</v>
      </c>
      <c r="P563" s="33" t="s">
        <v>217</v>
      </c>
      <c r="Q563" s="108" t="s">
        <v>216</v>
      </c>
      <c r="R563" s="34">
        <v>350</v>
      </c>
      <c r="S563" s="35">
        <v>0</v>
      </c>
      <c r="T563" s="1530"/>
      <c r="U563" s="34">
        <v>350</v>
      </c>
      <c r="V563" s="34"/>
      <c r="W563" s="35">
        <v>0</v>
      </c>
      <c r="X563" s="348"/>
      <c r="Z563" s="53"/>
      <c r="AA563" s="1511"/>
      <c r="AB563" s="111"/>
      <c r="AC563" s="23"/>
      <c r="AD563" s="1550"/>
      <c r="AE563" s="111"/>
      <c r="AF563" s="1511"/>
      <c r="AG563" s="1538">
        <v>0</v>
      </c>
      <c r="AH563" s="36">
        <v>0</v>
      </c>
      <c r="AI563" s="1511"/>
      <c r="AJ563" s="1522">
        <v>0</v>
      </c>
      <c r="AK563" s="1515"/>
      <c r="AL563" s="1534" t="e">
        <v>#REF!</v>
      </c>
      <c r="AM563" s="1519" t="e">
        <v>#REF!</v>
      </c>
      <c r="AN563" s="1515"/>
      <c r="AO563" s="117" t="s">
        <v>223</v>
      </c>
      <c r="AP563" s="37">
        <v>0</v>
      </c>
      <c r="AQ563" s="38">
        <v>0</v>
      </c>
      <c r="AR563" s="1511"/>
      <c r="AS563" s="1513">
        <v>0</v>
      </c>
      <c r="AT563" s="1511"/>
      <c r="AU563" s="1522">
        <v>0</v>
      </c>
      <c r="AV563" s="1515"/>
      <c r="AW563" s="120"/>
      <c r="AX563" s="1515"/>
      <c r="AY563" s="39"/>
      <c r="AZ563" s="1511"/>
      <c r="BA563" s="114">
        <v>0</v>
      </c>
      <c r="BB563" s="1511"/>
      <c r="BC563" s="111">
        <v>0</v>
      </c>
      <c r="BD563" s="1515"/>
      <c r="BE563" s="109"/>
      <c r="BF563" s="109"/>
      <c r="BG563" s="109"/>
      <c r="BH563" s="1517"/>
      <c r="BI563" s="111"/>
      <c r="BJ563" s="1517"/>
    </row>
    <row r="564" spans="1:62">
      <c r="A564" s="1548"/>
      <c r="B564" s="1527"/>
      <c r="C564" s="1524" t="s">
        <v>224</v>
      </c>
      <c r="D564" s="28" t="s">
        <v>225</v>
      </c>
      <c r="E564" s="15"/>
      <c r="F564" s="29">
        <v>5800</v>
      </c>
      <c r="G564" s="30">
        <v>9280</v>
      </c>
      <c r="H564" s="29">
        <v>5290</v>
      </c>
      <c r="I564" s="30">
        <v>8770</v>
      </c>
      <c r="J564" s="108" t="s">
        <v>216</v>
      </c>
      <c r="K564" s="31">
        <v>60</v>
      </c>
      <c r="L564" s="32">
        <v>90</v>
      </c>
      <c r="M564" s="33" t="s">
        <v>217</v>
      </c>
      <c r="N564" s="31">
        <v>60</v>
      </c>
      <c r="O564" s="32">
        <v>90</v>
      </c>
      <c r="P564" s="33" t="s">
        <v>217</v>
      </c>
      <c r="Q564" s="40"/>
      <c r="R564" s="41"/>
      <c r="S564" s="42"/>
      <c r="T564" s="1531"/>
      <c r="U564" s="41"/>
      <c r="V564" s="41"/>
      <c r="W564" s="42"/>
      <c r="X564" s="55"/>
      <c r="Z564" s="53"/>
      <c r="AA564" s="1511"/>
      <c r="AB564" s="111"/>
      <c r="AC564" s="23"/>
      <c r="AD564" s="1550"/>
      <c r="AE564" s="111"/>
      <c r="AF564" s="1511" t="s">
        <v>216</v>
      </c>
      <c r="AG564" s="1543">
        <v>0</v>
      </c>
      <c r="AH564" s="43"/>
      <c r="AI564" s="1511"/>
      <c r="AJ564" s="1522">
        <v>0</v>
      </c>
      <c r="AK564" s="1515"/>
      <c r="AL564" s="1534" t="e">
        <v>#REF!</v>
      </c>
      <c r="AM564" s="1519" t="e">
        <v>#REF!</v>
      </c>
      <c r="AN564" s="1515"/>
      <c r="AO564" s="117" t="s">
        <v>226</v>
      </c>
      <c r="AP564" s="37">
        <v>0</v>
      </c>
      <c r="AQ564" s="38">
        <v>0</v>
      </c>
      <c r="AR564" s="1511"/>
      <c r="AS564" s="1513">
        <v>0</v>
      </c>
      <c r="AT564" s="1511"/>
      <c r="AU564" s="1522">
        <v>0</v>
      </c>
      <c r="AV564" s="1515"/>
      <c r="AW564" s="120"/>
      <c r="AX564" s="1515"/>
      <c r="AY564" s="39"/>
      <c r="AZ564" s="1511"/>
      <c r="BA564" s="114">
        <v>0</v>
      </c>
      <c r="BB564" s="1511"/>
      <c r="BC564" s="111">
        <v>0</v>
      </c>
      <c r="BD564" s="1515"/>
      <c r="BE564" s="109"/>
      <c r="BF564" s="109"/>
      <c r="BG564" s="109"/>
      <c r="BH564" s="1509">
        <v>0</v>
      </c>
      <c r="BI564" s="111"/>
      <c r="BJ564" s="1509">
        <v>0</v>
      </c>
    </row>
    <row r="565" spans="1:62">
      <c r="A565" s="1548"/>
      <c r="B565" s="1527"/>
      <c r="C565" s="1525"/>
      <c r="D565" s="44" t="s">
        <v>53</v>
      </c>
      <c r="E565" s="15"/>
      <c r="F565" s="45">
        <v>9280</v>
      </c>
      <c r="G565" s="46">
        <v>0</v>
      </c>
      <c r="H565" s="45">
        <v>8770</v>
      </c>
      <c r="I565" s="46">
        <v>0</v>
      </c>
      <c r="J565" s="108" t="s">
        <v>216</v>
      </c>
      <c r="K565" s="34">
        <v>90</v>
      </c>
      <c r="L565" s="47">
        <v>0</v>
      </c>
      <c r="M565" s="48" t="s">
        <v>217</v>
      </c>
      <c r="N565" s="34">
        <v>90</v>
      </c>
      <c r="O565" s="47">
        <v>0</v>
      </c>
      <c r="P565" s="48" t="s">
        <v>217</v>
      </c>
      <c r="Q565" s="40"/>
      <c r="R565" s="41"/>
      <c r="S565" s="49"/>
      <c r="T565" s="1531"/>
      <c r="U565" s="41"/>
      <c r="V565" s="41"/>
      <c r="W565" s="49"/>
      <c r="X565" s="55"/>
      <c r="Z565" s="53"/>
      <c r="AA565" s="1511"/>
      <c r="AB565" s="111"/>
      <c r="AC565" s="23"/>
      <c r="AD565" s="1550"/>
      <c r="AE565" s="111"/>
      <c r="AF565" s="1511"/>
      <c r="AG565" s="1544">
        <v>0</v>
      </c>
      <c r="AH565" s="50"/>
      <c r="AI565" s="1511"/>
      <c r="AJ565" s="1523">
        <v>0</v>
      </c>
      <c r="AK565" s="1515"/>
      <c r="AL565" s="1535" t="e">
        <v>#REF!</v>
      </c>
      <c r="AM565" s="1520" t="e">
        <v>#REF!</v>
      </c>
      <c r="AN565" s="1515"/>
      <c r="AO565" s="106" t="s">
        <v>227</v>
      </c>
      <c r="AP565" s="51">
        <v>0</v>
      </c>
      <c r="AQ565" s="52">
        <v>0</v>
      </c>
      <c r="AR565" s="1511"/>
      <c r="AS565" s="1514">
        <v>0</v>
      </c>
      <c r="AT565" s="1511"/>
      <c r="AU565" s="1523">
        <v>0</v>
      </c>
      <c r="AV565" s="1515"/>
      <c r="AW565" s="120"/>
      <c r="AX565" s="1515"/>
      <c r="AY565" s="39"/>
      <c r="AZ565" s="1511"/>
      <c r="BA565" s="115">
        <v>0</v>
      </c>
      <c r="BB565" s="1511"/>
      <c r="BC565" s="112">
        <v>0</v>
      </c>
      <c r="BD565" s="1515"/>
      <c r="BE565" s="109"/>
      <c r="BF565" s="109"/>
      <c r="BG565" s="109"/>
      <c r="BH565" s="1510">
        <v>0</v>
      </c>
      <c r="BI565" s="111"/>
      <c r="BJ565" s="1510">
        <v>0</v>
      </c>
    </row>
    <row r="566" spans="1:62">
      <c r="A566" s="1548"/>
      <c r="B566" s="1536" t="s">
        <v>231</v>
      </c>
      <c r="C566" s="1528" t="s">
        <v>214</v>
      </c>
      <c r="D566" s="14" t="s">
        <v>215</v>
      </c>
      <c r="E566" s="15"/>
      <c r="F566" s="16">
        <v>2830</v>
      </c>
      <c r="G566" s="17">
        <v>3180</v>
      </c>
      <c r="H566" s="16">
        <v>2410</v>
      </c>
      <c r="I566" s="17">
        <v>2760</v>
      </c>
      <c r="J566" s="108" t="s">
        <v>216</v>
      </c>
      <c r="K566" s="18">
        <v>30</v>
      </c>
      <c r="L566" s="19">
        <v>30</v>
      </c>
      <c r="M566" s="20" t="s">
        <v>217</v>
      </c>
      <c r="N566" s="18">
        <v>30</v>
      </c>
      <c r="O566" s="19">
        <v>30</v>
      </c>
      <c r="P566" s="20" t="s">
        <v>217</v>
      </c>
      <c r="Q566" s="108" t="s">
        <v>216</v>
      </c>
      <c r="R566" s="21">
        <v>350</v>
      </c>
      <c r="S566" s="22">
        <v>0</v>
      </c>
      <c r="T566" s="1530"/>
      <c r="U566" s="21">
        <v>350</v>
      </c>
      <c r="V566" s="21"/>
      <c r="W566" s="22">
        <v>0</v>
      </c>
      <c r="X566" s="347"/>
      <c r="Z566" s="1541" t="s">
        <v>232</v>
      </c>
      <c r="AA566" s="1511"/>
      <c r="AB566" s="1545" t="s">
        <v>232</v>
      </c>
      <c r="AC566" s="2"/>
      <c r="AD566" s="1550"/>
      <c r="AE566" s="121"/>
      <c r="AF566" s="1511" t="s">
        <v>216</v>
      </c>
      <c r="AG566" s="1537">
        <v>0</v>
      </c>
      <c r="AH566" s="24"/>
      <c r="AI566" s="1511"/>
      <c r="AJ566" s="1521">
        <v>0</v>
      </c>
      <c r="AK566" s="1515" t="s">
        <v>216</v>
      </c>
      <c r="AL566" s="1533">
        <v>0</v>
      </c>
      <c r="AM566" s="1518">
        <v>0</v>
      </c>
      <c r="AN566" s="1515" t="s">
        <v>216</v>
      </c>
      <c r="AO566" s="116" t="s">
        <v>220</v>
      </c>
      <c r="AP566" s="25">
        <v>0</v>
      </c>
      <c r="AQ566" s="26">
        <v>0</v>
      </c>
      <c r="AR566" s="1511" t="s">
        <v>216</v>
      </c>
      <c r="AS566" s="1512">
        <v>410</v>
      </c>
      <c r="AT566" s="1511"/>
      <c r="AU566" s="1521">
        <v>10</v>
      </c>
      <c r="AV566" s="1515"/>
      <c r="AW566" s="120"/>
      <c r="AX566" s="1515"/>
      <c r="AY566" s="39"/>
      <c r="AZ566" s="1511" t="s">
        <v>216</v>
      </c>
      <c r="BA566" s="113">
        <v>540</v>
      </c>
      <c r="BB566" s="1511"/>
      <c r="BC566" s="110">
        <v>10</v>
      </c>
      <c r="BD566" s="1515" t="s">
        <v>221</v>
      </c>
      <c r="BE566" s="109"/>
      <c r="BF566" s="109"/>
      <c r="BG566" s="109"/>
      <c r="BH566" s="1516" t="s">
        <v>266</v>
      </c>
      <c r="BI566" s="111"/>
      <c r="BJ566" s="1516" t="s">
        <v>267</v>
      </c>
    </row>
    <row r="567" spans="1:62">
      <c r="A567" s="1548"/>
      <c r="B567" s="1527"/>
      <c r="C567" s="1529"/>
      <c r="D567" s="28" t="s">
        <v>222</v>
      </c>
      <c r="E567" s="15"/>
      <c r="F567" s="29">
        <v>3180</v>
      </c>
      <c r="G567" s="30">
        <v>5610</v>
      </c>
      <c r="H567" s="29">
        <v>2760</v>
      </c>
      <c r="I567" s="30">
        <v>5190</v>
      </c>
      <c r="J567" s="108" t="s">
        <v>216</v>
      </c>
      <c r="K567" s="31">
        <v>30</v>
      </c>
      <c r="L567" s="32">
        <v>60</v>
      </c>
      <c r="M567" s="33" t="s">
        <v>217</v>
      </c>
      <c r="N567" s="31">
        <v>30</v>
      </c>
      <c r="O567" s="32">
        <v>60</v>
      </c>
      <c r="P567" s="33" t="s">
        <v>217</v>
      </c>
      <c r="Q567" s="108" t="s">
        <v>216</v>
      </c>
      <c r="R567" s="34">
        <v>350</v>
      </c>
      <c r="S567" s="35">
        <v>0</v>
      </c>
      <c r="T567" s="1530"/>
      <c r="U567" s="34">
        <v>350</v>
      </c>
      <c r="V567" s="34"/>
      <c r="W567" s="35">
        <v>0</v>
      </c>
      <c r="X567" s="348"/>
      <c r="Z567" s="1541"/>
      <c r="AA567" s="1511"/>
      <c r="AB567" s="1545"/>
      <c r="AC567" s="2"/>
      <c r="AD567" s="1550"/>
      <c r="AE567" s="121"/>
      <c r="AF567" s="1511"/>
      <c r="AG567" s="1538">
        <v>0</v>
      </c>
      <c r="AH567" s="36">
        <v>0</v>
      </c>
      <c r="AI567" s="1511"/>
      <c r="AJ567" s="1522">
        <v>0</v>
      </c>
      <c r="AK567" s="1515"/>
      <c r="AL567" s="1534" t="e">
        <v>#REF!</v>
      </c>
      <c r="AM567" s="1519" t="e">
        <v>#REF!</v>
      </c>
      <c r="AN567" s="1515"/>
      <c r="AO567" s="117" t="s">
        <v>223</v>
      </c>
      <c r="AP567" s="37">
        <v>0</v>
      </c>
      <c r="AQ567" s="38">
        <v>0</v>
      </c>
      <c r="AR567" s="1511"/>
      <c r="AS567" s="1513">
        <v>0</v>
      </c>
      <c r="AT567" s="1511"/>
      <c r="AU567" s="1522">
        <v>0</v>
      </c>
      <c r="AV567" s="1515"/>
      <c r="AW567" s="120"/>
      <c r="AX567" s="1515"/>
      <c r="AY567" s="39"/>
      <c r="AZ567" s="1511"/>
      <c r="BA567" s="114">
        <v>0</v>
      </c>
      <c r="BB567" s="1511"/>
      <c r="BC567" s="111">
        <v>0</v>
      </c>
      <c r="BD567" s="1515"/>
      <c r="BE567" s="109"/>
      <c r="BF567" s="109"/>
      <c r="BG567" s="109"/>
      <c r="BH567" s="1517"/>
      <c r="BI567" s="111"/>
      <c r="BJ567" s="1517"/>
    </row>
    <row r="568" spans="1:62">
      <c r="A568" s="1548"/>
      <c r="B568" s="1527"/>
      <c r="C568" s="1524" t="s">
        <v>224</v>
      </c>
      <c r="D568" s="28" t="s">
        <v>225</v>
      </c>
      <c r="E568" s="15"/>
      <c r="F568" s="29">
        <v>5610</v>
      </c>
      <c r="G568" s="30">
        <v>9090</v>
      </c>
      <c r="H568" s="29">
        <v>5190</v>
      </c>
      <c r="I568" s="30">
        <v>8670</v>
      </c>
      <c r="J568" s="108" t="s">
        <v>216</v>
      </c>
      <c r="K568" s="31">
        <v>60</v>
      </c>
      <c r="L568" s="32">
        <v>90</v>
      </c>
      <c r="M568" s="33" t="s">
        <v>217</v>
      </c>
      <c r="N568" s="31">
        <v>60</v>
      </c>
      <c r="O568" s="32">
        <v>90</v>
      </c>
      <c r="P568" s="33" t="s">
        <v>217</v>
      </c>
      <c r="Q568" s="40"/>
      <c r="R568" s="41"/>
      <c r="S568" s="42"/>
      <c r="T568" s="1531"/>
      <c r="U568" s="41"/>
      <c r="V568" s="41"/>
      <c r="W568" s="42"/>
      <c r="X568" s="55"/>
      <c r="Z568" s="1541"/>
      <c r="AA568" s="1511"/>
      <c r="AB568" s="1545"/>
      <c r="AC568" s="2"/>
      <c r="AD568" s="1550"/>
      <c r="AE568" s="121"/>
      <c r="AF568" s="1511" t="s">
        <v>216</v>
      </c>
      <c r="AG568" s="1543">
        <v>0</v>
      </c>
      <c r="AH568" s="43"/>
      <c r="AI568" s="1511"/>
      <c r="AJ568" s="1522">
        <v>0</v>
      </c>
      <c r="AK568" s="1515"/>
      <c r="AL568" s="1534" t="e">
        <v>#REF!</v>
      </c>
      <c r="AM568" s="1519" t="e">
        <v>#REF!</v>
      </c>
      <c r="AN568" s="1515"/>
      <c r="AO568" s="117" t="s">
        <v>226</v>
      </c>
      <c r="AP568" s="37">
        <v>0</v>
      </c>
      <c r="AQ568" s="38">
        <v>0</v>
      </c>
      <c r="AR568" s="1511"/>
      <c r="AS568" s="1513">
        <v>0</v>
      </c>
      <c r="AT568" s="1511"/>
      <c r="AU568" s="1522">
        <v>0</v>
      </c>
      <c r="AV568" s="1515"/>
      <c r="AW568" s="120"/>
      <c r="AX568" s="1515"/>
      <c r="AY568" s="39"/>
      <c r="AZ568" s="1511"/>
      <c r="BA568" s="114">
        <v>0</v>
      </c>
      <c r="BB568" s="1511"/>
      <c r="BC568" s="111">
        <v>0</v>
      </c>
      <c r="BD568" s="1515"/>
      <c r="BE568" s="109"/>
      <c r="BF568" s="109"/>
      <c r="BG568" s="109"/>
      <c r="BH568" s="1509">
        <v>0</v>
      </c>
      <c r="BI568" s="111"/>
      <c r="BJ568" s="1509">
        <v>0</v>
      </c>
    </row>
    <row r="569" spans="1:62">
      <c r="A569" s="1548"/>
      <c r="B569" s="1527"/>
      <c r="C569" s="1525"/>
      <c r="D569" s="44" t="s">
        <v>53</v>
      </c>
      <c r="E569" s="15"/>
      <c r="F569" s="45">
        <v>9090</v>
      </c>
      <c r="G569" s="46">
        <v>0</v>
      </c>
      <c r="H569" s="45">
        <v>8670</v>
      </c>
      <c r="I569" s="46">
        <v>0</v>
      </c>
      <c r="J569" s="108" t="s">
        <v>216</v>
      </c>
      <c r="K569" s="34">
        <v>90</v>
      </c>
      <c r="L569" s="47">
        <v>0</v>
      </c>
      <c r="M569" s="48" t="s">
        <v>217</v>
      </c>
      <c r="N569" s="34">
        <v>90</v>
      </c>
      <c r="O569" s="47">
        <v>0</v>
      </c>
      <c r="P569" s="48" t="s">
        <v>217</v>
      </c>
      <c r="Q569" s="40"/>
      <c r="R569" s="41"/>
      <c r="S569" s="49"/>
      <c r="T569" s="1531"/>
      <c r="U569" s="41"/>
      <c r="V569" s="41"/>
      <c r="W569" s="49"/>
      <c r="X569" s="55"/>
      <c r="Z569" s="114" t="s">
        <v>233</v>
      </c>
      <c r="AA569" s="1511"/>
      <c r="AB569" s="111" t="s">
        <v>233</v>
      </c>
      <c r="AC569" s="118"/>
      <c r="AD569" s="1550"/>
      <c r="AE569" s="114"/>
      <c r="AF569" s="1511"/>
      <c r="AG569" s="1544">
        <v>0</v>
      </c>
      <c r="AH569" s="50"/>
      <c r="AI569" s="1511"/>
      <c r="AJ569" s="1523">
        <v>0</v>
      </c>
      <c r="AK569" s="1515"/>
      <c r="AL569" s="1535" t="e">
        <v>#REF!</v>
      </c>
      <c r="AM569" s="1520" t="e">
        <v>#REF!</v>
      </c>
      <c r="AN569" s="1515"/>
      <c r="AO569" s="106" t="s">
        <v>227</v>
      </c>
      <c r="AP569" s="51">
        <v>0</v>
      </c>
      <c r="AQ569" s="52">
        <v>0</v>
      </c>
      <c r="AR569" s="1511"/>
      <c r="AS569" s="1514">
        <v>0</v>
      </c>
      <c r="AT569" s="1511"/>
      <c r="AU569" s="1523">
        <v>0</v>
      </c>
      <c r="AV569" s="1515"/>
      <c r="AW569" s="120"/>
      <c r="AX569" s="1515"/>
      <c r="AY569" s="39"/>
      <c r="AZ569" s="1511"/>
      <c r="BA569" s="115">
        <v>0</v>
      </c>
      <c r="BB569" s="1511"/>
      <c r="BC569" s="112">
        <v>0</v>
      </c>
      <c r="BD569" s="1515"/>
      <c r="BE569" s="109"/>
      <c r="BF569" s="109"/>
      <c r="BG569" s="109"/>
      <c r="BH569" s="1510">
        <v>0</v>
      </c>
      <c r="BI569" s="111"/>
      <c r="BJ569" s="1510">
        <v>0</v>
      </c>
    </row>
    <row r="570" spans="1:62">
      <c r="A570" s="1548"/>
      <c r="B570" s="1536" t="s">
        <v>234</v>
      </c>
      <c r="C570" s="1528" t="s">
        <v>214</v>
      </c>
      <c r="D570" s="14" t="s">
        <v>215</v>
      </c>
      <c r="E570" s="15"/>
      <c r="F570" s="16">
        <v>2470</v>
      </c>
      <c r="G570" s="17">
        <v>2820</v>
      </c>
      <c r="H570" s="16">
        <v>2130</v>
      </c>
      <c r="I570" s="17">
        <v>2480</v>
      </c>
      <c r="J570" s="108" t="s">
        <v>216</v>
      </c>
      <c r="K570" s="18">
        <v>20</v>
      </c>
      <c r="L570" s="19">
        <v>20</v>
      </c>
      <c r="M570" s="20" t="s">
        <v>217</v>
      </c>
      <c r="N570" s="18">
        <v>30</v>
      </c>
      <c r="O570" s="19">
        <v>30</v>
      </c>
      <c r="P570" s="20" t="s">
        <v>217</v>
      </c>
      <c r="Q570" s="108" t="s">
        <v>216</v>
      </c>
      <c r="R570" s="21">
        <v>350</v>
      </c>
      <c r="S570" s="22">
        <v>0</v>
      </c>
      <c r="T570" s="1530"/>
      <c r="U570" s="21">
        <v>350</v>
      </c>
      <c r="V570" s="21"/>
      <c r="W570" s="22">
        <v>0</v>
      </c>
      <c r="X570" s="347"/>
      <c r="Z570" s="114">
        <v>10000</v>
      </c>
      <c r="AA570" s="1511"/>
      <c r="AB570" s="114">
        <v>100</v>
      </c>
      <c r="AC570" s="23"/>
      <c r="AD570" s="1550"/>
      <c r="AE570" s="111"/>
      <c r="AF570" s="1511" t="s">
        <v>216</v>
      </c>
      <c r="AG570" s="1537">
        <v>0</v>
      </c>
      <c r="AH570" s="24"/>
      <c r="AI570" s="1511"/>
      <c r="AJ570" s="1521">
        <v>0</v>
      </c>
      <c r="AK570" s="1515" t="s">
        <v>216</v>
      </c>
      <c r="AL570" s="1533">
        <v>0</v>
      </c>
      <c r="AM570" s="1518">
        <v>0</v>
      </c>
      <c r="AN570" s="1515" t="s">
        <v>216</v>
      </c>
      <c r="AO570" s="116" t="s">
        <v>220</v>
      </c>
      <c r="AP570" s="25">
        <v>0</v>
      </c>
      <c r="AQ570" s="26">
        <v>0</v>
      </c>
      <c r="AR570" s="1511" t="s">
        <v>216</v>
      </c>
      <c r="AS570" s="1512">
        <v>350</v>
      </c>
      <c r="AT570" s="1511"/>
      <c r="AU570" s="1521">
        <v>0</v>
      </c>
      <c r="AV570" s="1515"/>
      <c r="AW570" s="120"/>
      <c r="AX570" s="1515"/>
      <c r="AY570" s="39"/>
      <c r="AZ570" s="1511" t="s">
        <v>216</v>
      </c>
      <c r="BA570" s="113">
        <v>450</v>
      </c>
      <c r="BB570" s="1511"/>
      <c r="BC570" s="110">
        <v>0</v>
      </c>
      <c r="BD570" s="1515" t="s">
        <v>221</v>
      </c>
      <c r="BE570" s="109"/>
      <c r="BF570" s="109"/>
      <c r="BG570" s="109"/>
      <c r="BH570" s="1516" t="s">
        <v>266</v>
      </c>
      <c r="BI570" s="111"/>
      <c r="BJ570" s="1516" t="s">
        <v>267</v>
      </c>
    </row>
    <row r="571" spans="1:62">
      <c r="A571" s="1548"/>
      <c r="B571" s="1527"/>
      <c r="C571" s="1529"/>
      <c r="D571" s="28" t="s">
        <v>222</v>
      </c>
      <c r="E571" s="15"/>
      <c r="F571" s="29">
        <v>2820</v>
      </c>
      <c r="G571" s="30">
        <v>5250</v>
      </c>
      <c r="H571" s="29">
        <v>2480</v>
      </c>
      <c r="I571" s="30">
        <v>4910</v>
      </c>
      <c r="J571" s="108" t="s">
        <v>216</v>
      </c>
      <c r="K571" s="31">
        <v>20</v>
      </c>
      <c r="L571" s="32">
        <v>60</v>
      </c>
      <c r="M571" s="33" t="s">
        <v>217</v>
      </c>
      <c r="N571" s="31">
        <v>30</v>
      </c>
      <c r="O571" s="32">
        <v>50</v>
      </c>
      <c r="P571" s="33" t="s">
        <v>217</v>
      </c>
      <c r="Q571" s="108" t="s">
        <v>216</v>
      </c>
      <c r="R571" s="34">
        <v>350</v>
      </c>
      <c r="S571" s="35">
        <v>0</v>
      </c>
      <c r="T571" s="1530"/>
      <c r="U571" s="34">
        <v>350</v>
      </c>
      <c r="V571" s="34"/>
      <c r="W571" s="35">
        <v>0</v>
      </c>
      <c r="X571" s="348"/>
      <c r="Z571" s="56"/>
      <c r="AA571" s="1511"/>
      <c r="AB571" s="57"/>
      <c r="AC571" s="58"/>
      <c r="AD571" s="1550"/>
      <c r="AE571" s="56"/>
      <c r="AF571" s="1511"/>
      <c r="AG571" s="1538">
        <v>0</v>
      </c>
      <c r="AH571" s="36">
        <v>0</v>
      </c>
      <c r="AI571" s="1511"/>
      <c r="AJ571" s="1522">
        <v>0</v>
      </c>
      <c r="AK571" s="1515"/>
      <c r="AL571" s="1534" t="e">
        <v>#REF!</v>
      </c>
      <c r="AM571" s="1519" t="e">
        <v>#REF!</v>
      </c>
      <c r="AN571" s="1515"/>
      <c r="AO571" s="117" t="s">
        <v>223</v>
      </c>
      <c r="AP571" s="37">
        <v>0</v>
      </c>
      <c r="AQ571" s="38">
        <v>0</v>
      </c>
      <c r="AR571" s="1511"/>
      <c r="AS571" s="1513">
        <v>0</v>
      </c>
      <c r="AT571" s="1511"/>
      <c r="AU571" s="1522">
        <v>0</v>
      </c>
      <c r="AV571" s="1515"/>
      <c r="AW571" s="120"/>
      <c r="AX571" s="1515"/>
      <c r="AY571" s="39"/>
      <c r="AZ571" s="1511"/>
      <c r="BA571" s="114">
        <v>0</v>
      </c>
      <c r="BB571" s="1511"/>
      <c r="BC571" s="111">
        <v>0</v>
      </c>
      <c r="BD571" s="1515"/>
      <c r="BE571" s="109"/>
      <c r="BF571" s="109"/>
      <c r="BG571" s="109"/>
      <c r="BH571" s="1517"/>
      <c r="BI571" s="111"/>
      <c r="BJ571" s="1517"/>
    </row>
    <row r="572" spans="1:62">
      <c r="A572" s="1548"/>
      <c r="B572" s="1527"/>
      <c r="C572" s="1524" t="s">
        <v>224</v>
      </c>
      <c r="D572" s="28" t="s">
        <v>225</v>
      </c>
      <c r="E572" s="15"/>
      <c r="F572" s="29">
        <v>5250</v>
      </c>
      <c r="G572" s="30">
        <v>8730</v>
      </c>
      <c r="H572" s="29">
        <v>4910</v>
      </c>
      <c r="I572" s="30">
        <v>8390</v>
      </c>
      <c r="J572" s="108" t="s">
        <v>216</v>
      </c>
      <c r="K572" s="31">
        <v>60</v>
      </c>
      <c r="L572" s="32">
        <v>90</v>
      </c>
      <c r="M572" s="33" t="s">
        <v>217</v>
      </c>
      <c r="N572" s="31">
        <v>50</v>
      </c>
      <c r="O572" s="32">
        <v>80</v>
      </c>
      <c r="P572" s="33" t="s">
        <v>217</v>
      </c>
      <c r="Q572" s="40"/>
      <c r="R572" s="41"/>
      <c r="S572" s="42"/>
      <c r="T572" s="1531"/>
      <c r="U572" s="41"/>
      <c r="V572" s="41"/>
      <c r="W572" s="42"/>
      <c r="X572" s="55"/>
      <c r="Z572" s="114" t="s">
        <v>235</v>
      </c>
      <c r="AA572" s="1511"/>
      <c r="AB572" s="111" t="s">
        <v>235</v>
      </c>
      <c r="AC572" s="118"/>
      <c r="AD572" s="1550"/>
      <c r="AE572" s="114"/>
      <c r="AF572" s="1511" t="s">
        <v>216</v>
      </c>
      <c r="AG572" s="1543">
        <v>0</v>
      </c>
      <c r="AH572" s="43"/>
      <c r="AI572" s="1511"/>
      <c r="AJ572" s="1522">
        <v>0</v>
      </c>
      <c r="AK572" s="1515"/>
      <c r="AL572" s="1534" t="e">
        <v>#REF!</v>
      </c>
      <c r="AM572" s="1519" t="e">
        <v>#REF!</v>
      </c>
      <c r="AN572" s="1515"/>
      <c r="AO572" s="117" t="s">
        <v>226</v>
      </c>
      <c r="AP572" s="37">
        <v>0</v>
      </c>
      <c r="AQ572" s="38">
        <v>0</v>
      </c>
      <c r="AR572" s="1511"/>
      <c r="AS572" s="1513">
        <v>0</v>
      </c>
      <c r="AT572" s="1511"/>
      <c r="AU572" s="1522">
        <v>0</v>
      </c>
      <c r="AV572" s="1515"/>
      <c r="AW572" s="120"/>
      <c r="AX572" s="1515"/>
      <c r="AY572" s="39"/>
      <c r="AZ572" s="1511"/>
      <c r="BA572" s="114">
        <v>0</v>
      </c>
      <c r="BB572" s="1511"/>
      <c r="BC572" s="111">
        <v>0</v>
      </c>
      <c r="BD572" s="1515"/>
      <c r="BE572" s="109"/>
      <c r="BF572" s="109"/>
      <c r="BG572" s="109"/>
      <c r="BH572" s="1509">
        <v>0</v>
      </c>
      <c r="BI572" s="111"/>
      <c r="BJ572" s="1509">
        <v>0</v>
      </c>
    </row>
    <row r="573" spans="1:62">
      <c r="A573" s="1548"/>
      <c r="B573" s="1527"/>
      <c r="C573" s="1525"/>
      <c r="D573" s="44" t="s">
        <v>53</v>
      </c>
      <c r="E573" s="15"/>
      <c r="F573" s="45">
        <v>8730</v>
      </c>
      <c r="G573" s="46">
        <v>0</v>
      </c>
      <c r="H573" s="45">
        <v>8390</v>
      </c>
      <c r="I573" s="46">
        <v>0</v>
      </c>
      <c r="J573" s="108" t="s">
        <v>216</v>
      </c>
      <c r="K573" s="34">
        <v>90</v>
      </c>
      <c r="L573" s="47">
        <v>0</v>
      </c>
      <c r="M573" s="48" t="s">
        <v>217</v>
      </c>
      <c r="N573" s="34">
        <v>80</v>
      </c>
      <c r="O573" s="47">
        <v>0</v>
      </c>
      <c r="P573" s="48" t="s">
        <v>217</v>
      </c>
      <c r="Q573" s="40"/>
      <c r="R573" s="41"/>
      <c r="S573" s="49"/>
      <c r="T573" s="1531"/>
      <c r="U573" s="41"/>
      <c r="V573" s="41"/>
      <c r="W573" s="49"/>
      <c r="X573" s="55"/>
      <c r="Z573" s="114">
        <v>10600</v>
      </c>
      <c r="AA573" s="1511"/>
      <c r="AB573" s="114">
        <v>100</v>
      </c>
      <c r="AC573" s="23"/>
      <c r="AD573" s="1550"/>
      <c r="AE573" s="111"/>
      <c r="AF573" s="1511"/>
      <c r="AG573" s="1544">
        <v>0</v>
      </c>
      <c r="AH573" s="50"/>
      <c r="AI573" s="1511"/>
      <c r="AJ573" s="1523">
        <v>0</v>
      </c>
      <c r="AK573" s="1515"/>
      <c r="AL573" s="1535" t="e">
        <v>#REF!</v>
      </c>
      <c r="AM573" s="1520" t="e">
        <v>#REF!</v>
      </c>
      <c r="AN573" s="1515"/>
      <c r="AO573" s="106" t="s">
        <v>227</v>
      </c>
      <c r="AP573" s="51">
        <v>0</v>
      </c>
      <c r="AQ573" s="52">
        <v>0</v>
      </c>
      <c r="AR573" s="1511"/>
      <c r="AS573" s="1514">
        <v>0</v>
      </c>
      <c r="AT573" s="1511"/>
      <c r="AU573" s="1523">
        <v>0</v>
      </c>
      <c r="AV573" s="1515"/>
      <c r="AW573" s="120"/>
      <c r="AX573" s="1515"/>
      <c r="AY573" s="39"/>
      <c r="AZ573" s="1511"/>
      <c r="BA573" s="115">
        <v>0</v>
      </c>
      <c r="BB573" s="1511"/>
      <c r="BC573" s="112">
        <v>0</v>
      </c>
      <c r="BD573" s="1515"/>
      <c r="BE573" s="109"/>
      <c r="BF573" s="109"/>
      <c r="BG573" s="109"/>
      <c r="BH573" s="1510">
        <v>0</v>
      </c>
      <c r="BI573" s="111"/>
      <c r="BJ573" s="1510">
        <v>0</v>
      </c>
    </row>
    <row r="574" spans="1:62">
      <c r="A574" s="1548"/>
      <c r="B574" s="1536" t="s">
        <v>236</v>
      </c>
      <c r="C574" s="1528" t="s">
        <v>214</v>
      </c>
      <c r="D574" s="14" t="s">
        <v>215</v>
      </c>
      <c r="E574" s="15"/>
      <c r="F574" s="16">
        <v>2220</v>
      </c>
      <c r="G574" s="17">
        <v>2570</v>
      </c>
      <c r="H574" s="16">
        <v>1930</v>
      </c>
      <c r="I574" s="17">
        <v>2280</v>
      </c>
      <c r="J574" s="108" t="s">
        <v>216</v>
      </c>
      <c r="K574" s="18">
        <v>20</v>
      </c>
      <c r="L574" s="19">
        <v>20</v>
      </c>
      <c r="M574" s="20" t="s">
        <v>217</v>
      </c>
      <c r="N574" s="18">
        <v>20</v>
      </c>
      <c r="O574" s="19">
        <v>20</v>
      </c>
      <c r="P574" s="20" t="s">
        <v>217</v>
      </c>
      <c r="Q574" s="108" t="s">
        <v>216</v>
      </c>
      <c r="R574" s="21">
        <v>350</v>
      </c>
      <c r="S574" s="22">
        <v>0</v>
      </c>
      <c r="T574" s="1530"/>
      <c r="U574" s="21">
        <v>350</v>
      </c>
      <c r="V574" s="21"/>
      <c r="W574" s="22">
        <v>0</v>
      </c>
      <c r="X574" s="347"/>
      <c r="Z574" s="56"/>
      <c r="AA574" s="1511"/>
      <c r="AB574" s="57"/>
      <c r="AC574" s="58"/>
      <c r="AD574" s="1550"/>
      <c r="AE574" s="56"/>
      <c r="AF574" s="1511" t="s">
        <v>216</v>
      </c>
      <c r="AG574" s="1537">
        <v>0</v>
      </c>
      <c r="AH574" s="24"/>
      <c r="AI574" s="1511"/>
      <c r="AJ574" s="1521">
        <v>0</v>
      </c>
      <c r="AK574" s="1515" t="s">
        <v>216</v>
      </c>
      <c r="AL574" s="1533">
        <v>0</v>
      </c>
      <c r="AM574" s="1518">
        <v>0</v>
      </c>
      <c r="AN574" s="1515" t="s">
        <v>216</v>
      </c>
      <c r="AO574" s="116" t="s">
        <v>220</v>
      </c>
      <c r="AP574" s="25">
        <v>0</v>
      </c>
      <c r="AQ574" s="26">
        <v>0</v>
      </c>
      <c r="AR574" s="1511" t="s">
        <v>216</v>
      </c>
      <c r="AS574" s="1512">
        <v>300</v>
      </c>
      <c r="AT574" s="1511"/>
      <c r="AU574" s="1521">
        <v>0</v>
      </c>
      <c r="AV574" s="1515"/>
      <c r="AW574" s="120"/>
      <c r="AX574" s="1515"/>
      <c r="AY574" s="39"/>
      <c r="AZ574" s="1511" t="s">
        <v>216</v>
      </c>
      <c r="BA574" s="113">
        <v>380</v>
      </c>
      <c r="BB574" s="1511"/>
      <c r="BC574" s="110">
        <v>0</v>
      </c>
      <c r="BD574" s="1515" t="s">
        <v>221</v>
      </c>
      <c r="BE574" s="109"/>
      <c r="BF574" s="109"/>
      <c r="BG574" s="109"/>
      <c r="BH574" s="1516" t="s">
        <v>266</v>
      </c>
      <c r="BI574" s="111"/>
      <c r="BJ574" s="1516" t="s">
        <v>267</v>
      </c>
    </row>
    <row r="575" spans="1:62">
      <c r="A575" s="1548"/>
      <c r="B575" s="1527"/>
      <c r="C575" s="1529"/>
      <c r="D575" s="28" t="s">
        <v>222</v>
      </c>
      <c r="E575" s="15"/>
      <c r="F575" s="29">
        <v>2570</v>
      </c>
      <c r="G575" s="30">
        <v>5000</v>
      </c>
      <c r="H575" s="29">
        <v>2280</v>
      </c>
      <c r="I575" s="30">
        <v>4710</v>
      </c>
      <c r="J575" s="108" t="s">
        <v>216</v>
      </c>
      <c r="K575" s="31">
        <v>20</v>
      </c>
      <c r="L575" s="32">
        <v>50</v>
      </c>
      <c r="M575" s="33" t="s">
        <v>217</v>
      </c>
      <c r="N575" s="31">
        <v>20</v>
      </c>
      <c r="O575" s="32">
        <v>50</v>
      </c>
      <c r="P575" s="33" t="s">
        <v>217</v>
      </c>
      <c r="Q575" s="108" t="s">
        <v>216</v>
      </c>
      <c r="R575" s="34">
        <v>350</v>
      </c>
      <c r="S575" s="35">
        <v>0</v>
      </c>
      <c r="T575" s="1530"/>
      <c r="U575" s="34">
        <v>350</v>
      </c>
      <c r="V575" s="34"/>
      <c r="W575" s="35">
        <v>0</v>
      </c>
      <c r="X575" s="348"/>
      <c r="Z575" s="114" t="s">
        <v>237</v>
      </c>
      <c r="AA575" s="1511"/>
      <c r="AB575" s="111" t="s">
        <v>237</v>
      </c>
      <c r="AC575" s="118"/>
      <c r="AD575" s="1550"/>
      <c r="AE575" s="114"/>
      <c r="AF575" s="1511"/>
      <c r="AG575" s="1538">
        <v>0</v>
      </c>
      <c r="AH575" s="36">
        <v>0</v>
      </c>
      <c r="AI575" s="1511"/>
      <c r="AJ575" s="1522">
        <v>0</v>
      </c>
      <c r="AK575" s="1515"/>
      <c r="AL575" s="1534" t="e">
        <v>#REF!</v>
      </c>
      <c r="AM575" s="1519" t="e">
        <v>#REF!</v>
      </c>
      <c r="AN575" s="1515"/>
      <c r="AO575" s="117" t="s">
        <v>223</v>
      </c>
      <c r="AP575" s="37">
        <v>0</v>
      </c>
      <c r="AQ575" s="38">
        <v>0</v>
      </c>
      <c r="AR575" s="1511"/>
      <c r="AS575" s="1513">
        <v>0</v>
      </c>
      <c r="AT575" s="1511"/>
      <c r="AU575" s="1522">
        <v>0</v>
      </c>
      <c r="AV575" s="1515"/>
      <c r="AW575" s="120"/>
      <c r="AX575" s="1515"/>
      <c r="AY575" s="39"/>
      <c r="AZ575" s="1511"/>
      <c r="BA575" s="114">
        <v>0</v>
      </c>
      <c r="BB575" s="1511"/>
      <c r="BC575" s="111">
        <v>0</v>
      </c>
      <c r="BD575" s="1515"/>
      <c r="BE575" s="109"/>
      <c r="BF575" s="109"/>
      <c r="BG575" s="109"/>
      <c r="BH575" s="1517"/>
      <c r="BI575" s="111"/>
      <c r="BJ575" s="1517"/>
    </row>
    <row r="576" spans="1:62">
      <c r="A576" s="1548"/>
      <c r="B576" s="1527"/>
      <c r="C576" s="1524" t="s">
        <v>224</v>
      </c>
      <c r="D576" s="28" t="s">
        <v>225</v>
      </c>
      <c r="E576" s="15"/>
      <c r="F576" s="29">
        <v>5000</v>
      </c>
      <c r="G576" s="30">
        <v>8480</v>
      </c>
      <c r="H576" s="29">
        <v>4710</v>
      </c>
      <c r="I576" s="30">
        <v>8190</v>
      </c>
      <c r="J576" s="108" t="s">
        <v>216</v>
      </c>
      <c r="K576" s="31">
        <v>50</v>
      </c>
      <c r="L576" s="32">
        <v>80</v>
      </c>
      <c r="M576" s="33" t="s">
        <v>217</v>
      </c>
      <c r="N576" s="31">
        <v>50</v>
      </c>
      <c r="O576" s="32">
        <v>80</v>
      </c>
      <c r="P576" s="33" t="s">
        <v>217</v>
      </c>
      <c r="Q576" s="40"/>
      <c r="R576" s="41"/>
      <c r="S576" s="42"/>
      <c r="T576" s="1531"/>
      <c r="U576" s="41"/>
      <c r="V576" s="41"/>
      <c r="W576" s="42"/>
      <c r="X576" s="55"/>
      <c r="Z576" s="114">
        <v>11700</v>
      </c>
      <c r="AA576" s="1511"/>
      <c r="AB576" s="114">
        <v>120</v>
      </c>
      <c r="AC576" s="23"/>
      <c r="AD576" s="1550"/>
      <c r="AE576" s="111"/>
      <c r="AF576" s="1511" t="s">
        <v>216</v>
      </c>
      <c r="AG576" s="1543">
        <v>0</v>
      </c>
      <c r="AH576" s="43"/>
      <c r="AI576" s="1511"/>
      <c r="AJ576" s="1522">
        <v>0</v>
      </c>
      <c r="AK576" s="1515"/>
      <c r="AL576" s="1534" t="e">
        <v>#REF!</v>
      </c>
      <c r="AM576" s="1519" t="e">
        <v>#REF!</v>
      </c>
      <c r="AN576" s="1515"/>
      <c r="AO576" s="117" t="s">
        <v>226</v>
      </c>
      <c r="AP576" s="37">
        <v>0</v>
      </c>
      <c r="AQ576" s="38">
        <v>0</v>
      </c>
      <c r="AR576" s="1511"/>
      <c r="AS576" s="1513">
        <v>0</v>
      </c>
      <c r="AT576" s="1511"/>
      <c r="AU576" s="1522">
        <v>0</v>
      </c>
      <c r="AV576" s="1515"/>
      <c r="AW576" s="120"/>
      <c r="AX576" s="1515"/>
      <c r="AY576" s="39"/>
      <c r="AZ576" s="1511"/>
      <c r="BA576" s="114">
        <v>0</v>
      </c>
      <c r="BB576" s="1511"/>
      <c r="BC576" s="111">
        <v>0</v>
      </c>
      <c r="BD576" s="1515"/>
      <c r="BE576" s="109"/>
      <c r="BF576" s="109"/>
      <c r="BG576" s="109"/>
      <c r="BH576" s="1509">
        <v>-1.0000000000000009E-2</v>
      </c>
      <c r="BI576" s="111"/>
      <c r="BJ576" s="1509">
        <v>0</v>
      </c>
    </row>
    <row r="577" spans="1:62">
      <c r="A577" s="1548"/>
      <c r="B577" s="1527"/>
      <c r="C577" s="1525"/>
      <c r="D577" s="44" t="s">
        <v>53</v>
      </c>
      <c r="E577" s="15"/>
      <c r="F577" s="45">
        <v>8480</v>
      </c>
      <c r="G577" s="46">
        <v>0</v>
      </c>
      <c r="H577" s="45">
        <v>8190</v>
      </c>
      <c r="I577" s="46">
        <v>0</v>
      </c>
      <c r="J577" s="108" t="s">
        <v>216</v>
      </c>
      <c r="K577" s="34">
        <v>80</v>
      </c>
      <c r="L577" s="47">
        <v>0</v>
      </c>
      <c r="M577" s="48" t="s">
        <v>217</v>
      </c>
      <c r="N577" s="34">
        <v>80</v>
      </c>
      <c r="O577" s="47">
        <v>0</v>
      </c>
      <c r="P577" s="48" t="s">
        <v>217</v>
      </c>
      <c r="Q577" s="40"/>
      <c r="R577" s="41"/>
      <c r="S577" s="49"/>
      <c r="T577" s="1531"/>
      <c r="U577" s="41"/>
      <c r="V577" s="41"/>
      <c r="W577" s="49"/>
      <c r="X577" s="55"/>
      <c r="Z577" s="56"/>
      <c r="AA577" s="1511"/>
      <c r="AB577" s="57"/>
      <c r="AC577" s="58"/>
      <c r="AD577" s="1550"/>
      <c r="AE577" s="56"/>
      <c r="AF577" s="1511"/>
      <c r="AG577" s="1544">
        <v>0</v>
      </c>
      <c r="AH577" s="50"/>
      <c r="AI577" s="1511"/>
      <c r="AJ577" s="1523">
        <v>0</v>
      </c>
      <c r="AK577" s="1515"/>
      <c r="AL577" s="1535" t="e">
        <v>#REF!</v>
      </c>
      <c r="AM577" s="1520" t="e">
        <v>#REF!</v>
      </c>
      <c r="AN577" s="1515"/>
      <c r="AO577" s="106" t="s">
        <v>227</v>
      </c>
      <c r="AP577" s="51">
        <v>0</v>
      </c>
      <c r="AQ577" s="52">
        <v>0</v>
      </c>
      <c r="AR577" s="1511"/>
      <c r="AS577" s="1514">
        <v>0</v>
      </c>
      <c r="AT577" s="1511"/>
      <c r="AU577" s="1523">
        <v>0</v>
      </c>
      <c r="AV577" s="1515"/>
      <c r="AW577" s="120"/>
      <c r="AX577" s="1515"/>
      <c r="AY577" s="39"/>
      <c r="AZ577" s="1511"/>
      <c r="BA577" s="115">
        <v>0</v>
      </c>
      <c r="BB577" s="1511"/>
      <c r="BC577" s="112">
        <v>0</v>
      </c>
      <c r="BD577" s="1515"/>
      <c r="BE577" s="109"/>
      <c r="BF577" s="109"/>
      <c r="BG577" s="109"/>
      <c r="BH577" s="1510">
        <v>0</v>
      </c>
      <c r="BI577" s="111"/>
      <c r="BJ577" s="1510">
        <v>0</v>
      </c>
    </row>
    <row r="578" spans="1:62">
      <c r="A578" s="1548"/>
      <c r="B578" s="1536" t="s">
        <v>238</v>
      </c>
      <c r="C578" s="1528" t="s">
        <v>214</v>
      </c>
      <c r="D578" s="14" t="s">
        <v>215</v>
      </c>
      <c r="E578" s="15"/>
      <c r="F578" s="16">
        <v>2030</v>
      </c>
      <c r="G578" s="17">
        <v>2380</v>
      </c>
      <c r="H578" s="16">
        <v>1770</v>
      </c>
      <c r="I578" s="17">
        <v>2120</v>
      </c>
      <c r="J578" s="108" t="s">
        <v>216</v>
      </c>
      <c r="K578" s="18">
        <v>20</v>
      </c>
      <c r="L578" s="19">
        <v>20</v>
      </c>
      <c r="M578" s="20" t="s">
        <v>217</v>
      </c>
      <c r="N578" s="18">
        <v>20</v>
      </c>
      <c r="O578" s="19">
        <v>20</v>
      </c>
      <c r="P578" s="20" t="s">
        <v>217</v>
      </c>
      <c r="Q578" s="108" t="s">
        <v>216</v>
      </c>
      <c r="R578" s="21">
        <v>350</v>
      </c>
      <c r="S578" s="22">
        <v>0</v>
      </c>
      <c r="T578" s="1530"/>
      <c r="U578" s="21">
        <v>350</v>
      </c>
      <c r="V578" s="21"/>
      <c r="W578" s="22">
        <v>0</v>
      </c>
      <c r="X578" s="347"/>
      <c r="Z578" s="114" t="s">
        <v>239</v>
      </c>
      <c r="AA578" s="1511"/>
      <c r="AB578" s="111" t="s">
        <v>239</v>
      </c>
      <c r="AC578" s="118"/>
      <c r="AD578" s="1550"/>
      <c r="AE578" s="114"/>
      <c r="AF578" s="1511" t="s">
        <v>216</v>
      </c>
      <c r="AG578" s="1537">
        <v>0</v>
      </c>
      <c r="AH578" s="24"/>
      <c r="AI578" s="1511"/>
      <c r="AJ578" s="1521">
        <v>0</v>
      </c>
      <c r="AK578" s="1515" t="s">
        <v>216</v>
      </c>
      <c r="AL578" s="1533">
        <v>0</v>
      </c>
      <c r="AM578" s="1518">
        <v>0</v>
      </c>
      <c r="AN578" s="1515" t="s">
        <v>216</v>
      </c>
      <c r="AO578" s="116" t="s">
        <v>220</v>
      </c>
      <c r="AP578" s="25">
        <v>0</v>
      </c>
      <c r="AQ578" s="26">
        <v>0</v>
      </c>
      <c r="AR578" s="1511" t="s">
        <v>216</v>
      </c>
      <c r="AS578" s="1512">
        <v>260</v>
      </c>
      <c r="AT578" s="1511"/>
      <c r="AU578" s="1521">
        <v>10</v>
      </c>
      <c r="AV578" s="1515"/>
      <c r="AW578" s="120"/>
      <c r="AX578" s="1515"/>
      <c r="AY578" s="39"/>
      <c r="AZ578" s="1511" t="s">
        <v>216</v>
      </c>
      <c r="BA578" s="113">
        <v>330</v>
      </c>
      <c r="BB578" s="1511"/>
      <c r="BC578" s="110">
        <v>0</v>
      </c>
      <c r="BD578" s="1515" t="s">
        <v>221</v>
      </c>
      <c r="BE578" s="109"/>
      <c r="BF578" s="109"/>
      <c r="BG578" s="109"/>
      <c r="BH578" s="1516" t="s">
        <v>266</v>
      </c>
      <c r="BI578" s="111"/>
      <c r="BJ578" s="1516" t="s">
        <v>267</v>
      </c>
    </row>
    <row r="579" spans="1:62">
      <c r="A579" s="1548"/>
      <c r="B579" s="1527"/>
      <c r="C579" s="1529"/>
      <c r="D579" s="28" t="s">
        <v>222</v>
      </c>
      <c r="E579" s="15"/>
      <c r="F579" s="29">
        <v>2380</v>
      </c>
      <c r="G579" s="30">
        <v>4810</v>
      </c>
      <c r="H579" s="29">
        <v>2120</v>
      </c>
      <c r="I579" s="30">
        <v>4550</v>
      </c>
      <c r="J579" s="108" t="s">
        <v>216</v>
      </c>
      <c r="K579" s="31">
        <v>20</v>
      </c>
      <c r="L579" s="32">
        <v>50</v>
      </c>
      <c r="M579" s="33" t="s">
        <v>217</v>
      </c>
      <c r="N579" s="31">
        <v>20</v>
      </c>
      <c r="O579" s="32">
        <v>50</v>
      </c>
      <c r="P579" s="33" t="s">
        <v>217</v>
      </c>
      <c r="Q579" s="108" t="s">
        <v>216</v>
      </c>
      <c r="R579" s="34">
        <v>350</v>
      </c>
      <c r="S579" s="35">
        <v>0</v>
      </c>
      <c r="T579" s="1530"/>
      <c r="U579" s="34">
        <v>350</v>
      </c>
      <c r="V579" s="34"/>
      <c r="W579" s="35">
        <v>0</v>
      </c>
      <c r="X579" s="348"/>
      <c r="Z579" s="114">
        <v>12900</v>
      </c>
      <c r="AA579" s="1511"/>
      <c r="AB579" s="114">
        <v>130</v>
      </c>
      <c r="AC579" s="23"/>
      <c r="AD579" s="1550"/>
      <c r="AE579" s="111"/>
      <c r="AF579" s="1511"/>
      <c r="AG579" s="1538">
        <v>0</v>
      </c>
      <c r="AH579" s="36">
        <v>0</v>
      </c>
      <c r="AI579" s="1511"/>
      <c r="AJ579" s="1522">
        <v>0</v>
      </c>
      <c r="AK579" s="1515"/>
      <c r="AL579" s="1534" t="e">
        <v>#REF!</v>
      </c>
      <c r="AM579" s="1519" t="e">
        <v>#REF!</v>
      </c>
      <c r="AN579" s="1515"/>
      <c r="AO579" s="117" t="s">
        <v>223</v>
      </c>
      <c r="AP579" s="37">
        <v>0</v>
      </c>
      <c r="AQ579" s="38">
        <v>0</v>
      </c>
      <c r="AR579" s="1511"/>
      <c r="AS579" s="1513">
        <v>0</v>
      </c>
      <c r="AT579" s="1511"/>
      <c r="AU579" s="1522">
        <v>0</v>
      </c>
      <c r="AV579" s="1515"/>
      <c r="AW579" s="120"/>
      <c r="AX579" s="1515"/>
      <c r="AY579" s="39"/>
      <c r="AZ579" s="1511"/>
      <c r="BA579" s="114">
        <v>0</v>
      </c>
      <c r="BB579" s="1511"/>
      <c r="BC579" s="111">
        <v>0</v>
      </c>
      <c r="BD579" s="1515"/>
      <c r="BE579" s="109"/>
      <c r="BF579" s="109"/>
      <c r="BG579" s="109"/>
      <c r="BH579" s="1517"/>
      <c r="BI579" s="111"/>
      <c r="BJ579" s="1517"/>
    </row>
    <row r="580" spans="1:62">
      <c r="A580" s="1548"/>
      <c r="B580" s="1527"/>
      <c r="C580" s="1524" t="s">
        <v>224</v>
      </c>
      <c r="D580" s="28" t="s">
        <v>225</v>
      </c>
      <c r="E580" s="15"/>
      <c r="F580" s="29">
        <v>4810</v>
      </c>
      <c r="G580" s="30">
        <v>8290</v>
      </c>
      <c r="H580" s="29">
        <v>4550</v>
      </c>
      <c r="I580" s="30">
        <v>8030</v>
      </c>
      <c r="J580" s="108" t="s">
        <v>216</v>
      </c>
      <c r="K580" s="31">
        <v>50</v>
      </c>
      <c r="L580" s="32">
        <v>80</v>
      </c>
      <c r="M580" s="33" t="s">
        <v>217</v>
      </c>
      <c r="N580" s="31">
        <v>50</v>
      </c>
      <c r="O580" s="32">
        <v>80</v>
      </c>
      <c r="P580" s="33" t="s">
        <v>217</v>
      </c>
      <c r="Q580" s="40"/>
      <c r="R580" s="41"/>
      <c r="S580" s="42"/>
      <c r="T580" s="1531"/>
      <c r="U580" s="41"/>
      <c r="V580" s="41"/>
      <c r="W580" s="42"/>
      <c r="X580" s="55"/>
      <c r="Z580" s="56"/>
      <c r="AA580" s="1511"/>
      <c r="AB580" s="57"/>
      <c r="AC580" s="58"/>
      <c r="AD580" s="1550"/>
      <c r="AE580" s="56"/>
      <c r="AF580" s="1511" t="s">
        <v>216</v>
      </c>
      <c r="AG580" s="1543">
        <v>0</v>
      </c>
      <c r="AH580" s="43"/>
      <c r="AI580" s="1511"/>
      <c r="AJ580" s="1522">
        <v>0</v>
      </c>
      <c r="AK580" s="1515"/>
      <c r="AL580" s="1534" t="e">
        <v>#REF!</v>
      </c>
      <c r="AM580" s="1519" t="e">
        <v>#REF!</v>
      </c>
      <c r="AN580" s="1515"/>
      <c r="AO580" s="117" t="s">
        <v>226</v>
      </c>
      <c r="AP580" s="37">
        <v>0</v>
      </c>
      <c r="AQ580" s="38">
        <v>0</v>
      </c>
      <c r="AR580" s="1511"/>
      <c r="AS580" s="1513">
        <v>0</v>
      </c>
      <c r="AT580" s="1511"/>
      <c r="AU580" s="1522">
        <v>0</v>
      </c>
      <c r="AV580" s="1515"/>
      <c r="AW580" s="56"/>
      <c r="AX580" s="1515"/>
      <c r="AY580" s="59"/>
      <c r="AZ580" s="1511"/>
      <c r="BA580" s="114">
        <v>0</v>
      </c>
      <c r="BB580" s="1511"/>
      <c r="BC580" s="111">
        <v>0</v>
      </c>
      <c r="BD580" s="1515"/>
      <c r="BE580" s="109"/>
      <c r="BF580" s="109"/>
      <c r="BG580" s="109"/>
      <c r="BH580" s="1509">
        <v>0</v>
      </c>
      <c r="BI580" s="111"/>
      <c r="BJ580" s="1509">
        <v>0</v>
      </c>
    </row>
    <row r="581" spans="1:62">
      <c r="A581" s="1548"/>
      <c r="B581" s="1527"/>
      <c r="C581" s="1525"/>
      <c r="D581" s="44" t="s">
        <v>53</v>
      </c>
      <c r="E581" s="15"/>
      <c r="F581" s="45">
        <v>8290</v>
      </c>
      <c r="G581" s="46">
        <v>0</v>
      </c>
      <c r="H581" s="45">
        <v>8030</v>
      </c>
      <c r="I581" s="46">
        <v>0</v>
      </c>
      <c r="J581" s="108" t="s">
        <v>216</v>
      </c>
      <c r="K581" s="34">
        <v>80</v>
      </c>
      <c r="L581" s="47">
        <v>0</v>
      </c>
      <c r="M581" s="48" t="s">
        <v>217</v>
      </c>
      <c r="N581" s="34">
        <v>80</v>
      </c>
      <c r="O581" s="47">
        <v>0</v>
      </c>
      <c r="P581" s="48" t="s">
        <v>217</v>
      </c>
      <c r="Q581" s="40"/>
      <c r="R581" s="41"/>
      <c r="S581" s="49"/>
      <c r="T581" s="1531"/>
      <c r="U581" s="41"/>
      <c r="V581" s="41"/>
      <c r="W581" s="49"/>
      <c r="X581" s="55"/>
      <c r="Z581" s="114" t="s">
        <v>240</v>
      </c>
      <c r="AA581" s="1511"/>
      <c r="AB581" s="111" t="s">
        <v>240</v>
      </c>
      <c r="AC581" s="118"/>
      <c r="AD581" s="1550"/>
      <c r="AE581" s="114"/>
      <c r="AF581" s="1511"/>
      <c r="AG581" s="1544">
        <v>0</v>
      </c>
      <c r="AH581" s="50"/>
      <c r="AI581" s="1511"/>
      <c r="AJ581" s="1523">
        <v>0</v>
      </c>
      <c r="AK581" s="1515"/>
      <c r="AL581" s="1535" t="e">
        <v>#REF!</v>
      </c>
      <c r="AM581" s="1520" t="e">
        <v>#REF!</v>
      </c>
      <c r="AN581" s="1515"/>
      <c r="AO581" s="106" t="s">
        <v>227</v>
      </c>
      <c r="AP581" s="51">
        <v>0</v>
      </c>
      <c r="AQ581" s="52">
        <v>0</v>
      </c>
      <c r="AR581" s="1511"/>
      <c r="AS581" s="1514">
        <v>0</v>
      </c>
      <c r="AT581" s="1511"/>
      <c r="AU581" s="1523">
        <v>0</v>
      </c>
      <c r="AV581" s="1515"/>
      <c r="AW581" s="56"/>
      <c r="AX581" s="1515"/>
      <c r="AY581" s="59"/>
      <c r="AZ581" s="1511"/>
      <c r="BA581" s="115">
        <v>0</v>
      </c>
      <c r="BB581" s="1511"/>
      <c r="BC581" s="112">
        <v>0</v>
      </c>
      <c r="BD581" s="1515"/>
      <c r="BE581" s="109"/>
      <c r="BF581" s="109"/>
      <c r="BG581" s="109"/>
      <c r="BH581" s="1510">
        <v>0</v>
      </c>
      <c r="BI581" s="111"/>
      <c r="BJ581" s="1510">
        <v>0</v>
      </c>
    </row>
    <row r="582" spans="1:62">
      <c r="A582" s="1548"/>
      <c r="B582" s="1536" t="s">
        <v>241</v>
      </c>
      <c r="C582" s="1528" t="s">
        <v>214</v>
      </c>
      <c r="D582" s="14" t="s">
        <v>215</v>
      </c>
      <c r="E582" s="15"/>
      <c r="F582" s="16">
        <v>1880</v>
      </c>
      <c r="G582" s="17">
        <v>2230</v>
      </c>
      <c r="H582" s="16">
        <v>1650</v>
      </c>
      <c r="I582" s="17">
        <v>2000</v>
      </c>
      <c r="J582" s="108" t="s">
        <v>216</v>
      </c>
      <c r="K582" s="18">
        <v>20</v>
      </c>
      <c r="L582" s="19">
        <v>20</v>
      </c>
      <c r="M582" s="20" t="s">
        <v>217</v>
      </c>
      <c r="N582" s="18">
        <v>20</v>
      </c>
      <c r="O582" s="19">
        <v>20</v>
      </c>
      <c r="P582" s="20" t="s">
        <v>217</v>
      </c>
      <c r="Q582" s="108" t="s">
        <v>216</v>
      </c>
      <c r="R582" s="21">
        <v>350</v>
      </c>
      <c r="S582" s="22">
        <v>0</v>
      </c>
      <c r="T582" s="1530"/>
      <c r="U582" s="21">
        <v>350</v>
      </c>
      <c r="V582" s="21"/>
      <c r="W582" s="22">
        <v>0</v>
      </c>
      <c r="X582" s="347"/>
      <c r="Z582" s="114">
        <v>14100</v>
      </c>
      <c r="AA582" s="1511"/>
      <c r="AB582" s="114">
        <v>140</v>
      </c>
      <c r="AC582" s="23"/>
      <c r="AD582" s="1550"/>
      <c r="AE582" s="111"/>
      <c r="AF582" s="1511" t="s">
        <v>216</v>
      </c>
      <c r="AG582" s="1537">
        <v>0</v>
      </c>
      <c r="AH582" s="24"/>
      <c r="AI582" s="1511"/>
      <c r="AJ582" s="1521">
        <v>0</v>
      </c>
      <c r="AK582" s="1515" t="s">
        <v>216</v>
      </c>
      <c r="AL582" s="1533">
        <v>0</v>
      </c>
      <c r="AM582" s="1518">
        <v>0</v>
      </c>
      <c r="AN582" s="1515" t="s">
        <v>216</v>
      </c>
      <c r="AO582" s="116" t="s">
        <v>220</v>
      </c>
      <c r="AP582" s="25">
        <v>0</v>
      </c>
      <c r="AQ582" s="26">
        <v>0</v>
      </c>
      <c r="AR582" s="1511" t="s">
        <v>216</v>
      </c>
      <c r="AS582" s="1512">
        <v>230</v>
      </c>
      <c r="AT582" s="1511"/>
      <c r="AU582" s="1521">
        <v>0</v>
      </c>
      <c r="AV582" s="1515"/>
      <c r="AW582" s="56"/>
      <c r="AX582" s="1515"/>
      <c r="AY582" s="59"/>
      <c r="AZ582" s="1511" t="s">
        <v>216</v>
      </c>
      <c r="BA582" s="113">
        <v>300</v>
      </c>
      <c r="BB582" s="1511"/>
      <c r="BC582" s="110">
        <v>10</v>
      </c>
      <c r="BD582" s="1515" t="s">
        <v>221</v>
      </c>
      <c r="BE582" s="109"/>
      <c r="BF582" s="109"/>
      <c r="BG582" s="109"/>
      <c r="BH582" s="1516" t="s">
        <v>266</v>
      </c>
      <c r="BI582" s="111"/>
      <c r="BJ582" s="1516" t="s">
        <v>267</v>
      </c>
    </row>
    <row r="583" spans="1:62">
      <c r="A583" s="1548"/>
      <c r="B583" s="1527"/>
      <c r="C583" s="1529"/>
      <c r="D583" s="28" t="s">
        <v>222</v>
      </c>
      <c r="E583" s="15"/>
      <c r="F583" s="29">
        <v>2230</v>
      </c>
      <c r="G583" s="30">
        <v>4660</v>
      </c>
      <c r="H583" s="29">
        <v>2000</v>
      </c>
      <c r="I583" s="30">
        <v>4430</v>
      </c>
      <c r="J583" s="108" t="s">
        <v>216</v>
      </c>
      <c r="K583" s="31">
        <v>20</v>
      </c>
      <c r="L583" s="32">
        <v>50</v>
      </c>
      <c r="M583" s="33" t="s">
        <v>217</v>
      </c>
      <c r="N583" s="31">
        <v>20</v>
      </c>
      <c r="O583" s="32">
        <v>50</v>
      </c>
      <c r="P583" s="33" t="s">
        <v>217</v>
      </c>
      <c r="Q583" s="108" t="s">
        <v>216</v>
      </c>
      <c r="R583" s="34">
        <v>350</v>
      </c>
      <c r="S583" s="35">
        <v>0</v>
      </c>
      <c r="T583" s="1530"/>
      <c r="U583" s="34">
        <v>350</v>
      </c>
      <c r="V583" s="34"/>
      <c r="W583" s="35">
        <v>0</v>
      </c>
      <c r="X583" s="348"/>
      <c r="Z583" s="56"/>
      <c r="AA583" s="1511"/>
      <c r="AB583" s="57"/>
      <c r="AC583" s="58"/>
      <c r="AD583" s="1550"/>
      <c r="AE583" s="56"/>
      <c r="AF583" s="1511"/>
      <c r="AG583" s="1538">
        <v>0</v>
      </c>
      <c r="AH583" s="36">
        <v>0</v>
      </c>
      <c r="AI583" s="1511"/>
      <c r="AJ583" s="1522">
        <v>0</v>
      </c>
      <c r="AK583" s="1515"/>
      <c r="AL583" s="1534" t="e">
        <v>#REF!</v>
      </c>
      <c r="AM583" s="1519" t="e">
        <v>#REF!</v>
      </c>
      <c r="AN583" s="1515"/>
      <c r="AO583" s="117" t="s">
        <v>223</v>
      </c>
      <c r="AP583" s="37">
        <v>0</v>
      </c>
      <c r="AQ583" s="38">
        <v>0</v>
      </c>
      <c r="AR583" s="1511"/>
      <c r="AS583" s="1513">
        <v>0</v>
      </c>
      <c r="AT583" s="1511"/>
      <c r="AU583" s="1522">
        <v>0</v>
      </c>
      <c r="AV583" s="1515"/>
      <c r="AW583" s="56"/>
      <c r="AX583" s="1515"/>
      <c r="AY583" s="59"/>
      <c r="AZ583" s="1511"/>
      <c r="BA583" s="114">
        <v>0</v>
      </c>
      <c r="BB583" s="1511"/>
      <c r="BC583" s="111">
        <v>0</v>
      </c>
      <c r="BD583" s="1515"/>
      <c r="BE583" s="109"/>
      <c r="BF583" s="109"/>
      <c r="BG583" s="109"/>
      <c r="BH583" s="1517"/>
      <c r="BI583" s="111"/>
      <c r="BJ583" s="1517"/>
    </row>
    <row r="584" spans="1:62">
      <c r="A584" s="1548"/>
      <c r="B584" s="1527"/>
      <c r="C584" s="1524" t="s">
        <v>224</v>
      </c>
      <c r="D584" s="28" t="s">
        <v>225</v>
      </c>
      <c r="E584" s="15"/>
      <c r="F584" s="29">
        <v>4660</v>
      </c>
      <c r="G584" s="30">
        <v>8140</v>
      </c>
      <c r="H584" s="29">
        <v>4430</v>
      </c>
      <c r="I584" s="30">
        <v>7910</v>
      </c>
      <c r="J584" s="108" t="s">
        <v>216</v>
      </c>
      <c r="K584" s="31">
        <v>50</v>
      </c>
      <c r="L584" s="32">
        <v>80</v>
      </c>
      <c r="M584" s="33" t="s">
        <v>217</v>
      </c>
      <c r="N584" s="31">
        <v>50</v>
      </c>
      <c r="O584" s="32">
        <v>80</v>
      </c>
      <c r="P584" s="33" t="s">
        <v>217</v>
      </c>
      <c r="Q584" s="40"/>
      <c r="R584" s="41"/>
      <c r="S584" s="42"/>
      <c r="T584" s="1531"/>
      <c r="U584" s="41"/>
      <c r="V584" s="41"/>
      <c r="W584" s="42"/>
      <c r="X584" s="55"/>
      <c r="Z584" s="114" t="s">
        <v>242</v>
      </c>
      <c r="AA584" s="1511"/>
      <c r="AB584" s="111" t="s">
        <v>242</v>
      </c>
      <c r="AC584" s="118"/>
      <c r="AD584" s="1550"/>
      <c r="AE584" s="114"/>
      <c r="AF584" s="1511" t="s">
        <v>216</v>
      </c>
      <c r="AG584" s="1543">
        <v>0</v>
      </c>
      <c r="AH584" s="43"/>
      <c r="AI584" s="1511"/>
      <c r="AJ584" s="1522">
        <v>0</v>
      </c>
      <c r="AK584" s="1515"/>
      <c r="AL584" s="1534" t="e">
        <v>#REF!</v>
      </c>
      <c r="AM584" s="1519" t="e">
        <v>#REF!</v>
      </c>
      <c r="AN584" s="1515"/>
      <c r="AO584" s="117" t="s">
        <v>226</v>
      </c>
      <c r="AP584" s="37">
        <v>0</v>
      </c>
      <c r="AQ584" s="38">
        <v>0</v>
      </c>
      <c r="AR584" s="1511"/>
      <c r="AS584" s="1513">
        <v>0</v>
      </c>
      <c r="AT584" s="1511"/>
      <c r="AU584" s="1522">
        <v>0</v>
      </c>
      <c r="AV584" s="1515"/>
      <c r="AW584" s="76"/>
      <c r="AX584" s="1515"/>
      <c r="AY584" s="60"/>
      <c r="AZ584" s="1511"/>
      <c r="BA584" s="114">
        <v>0</v>
      </c>
      <c r="BB584" s="1511"/>
      <c r="BC584" s="111">
        <v>0</v>
      </c>
      <c r="BD584" s="1515"/>
      <c r="BE584" s="109"/>
      <c r="BF584" s="109"/>
      <c r="BG584" s="109"/>
      <c r="BH584" s="1509">
        <v>-1.0000000000000009E-2</v>
      </c>
      <c r="BI584" s="111"/>
      <c r="BJ584" s="1509">
        <v>0</v>
      </c>
    </row>
    <row r="585" spans="1:62">
      <c r="A585" s="1548"/>
      <c r="B585" s="1527"/>
      <c r="C585" s="1525"/>
      <c r="D585" s="44" t="s">
        <v>53</v>
      </c>
      <c r="E585" s="15"/>
      <c r="F585" s="45">
        <v>8140</v>
      </c>
      <c r="G585" s="46">
        <v>0</v>
      </c>
      <c r="H585" s="45">
        <v>7910</v>
      </c>
      <c r="I585" s="46">
        <v>0</v>
      </c>
      <c r="J585" s="108" t="s">
        <v>216</v>
      </c>
      <c r="K585" s="34">
        <v>80</v>
      </c>
      <c r="L585" s="47">
        <v>0</v>
      </c>
      <c r="M585" s="48" t="s">
        <v>217</v>
      </c>
      <c r="N585" s="34">
        <v>80</v>
      </c>
      <c r="O585" s="47">
        <v>0</v>
      </c>
      <c r="P585" s="48" t="s">
        <v>217</v>
      </c>
      <c r="Q585" s="40"/>
      <c r="R585" s="41"/>
      <c r="S585" s="49"/>
      <c r="T585" s="1531"/>
      <c r="U585" s="41"/>
      <c r="V585" s="41"/>
      <c r="W585" s="49"/>
      <c r="X585" s="55"/>
      <c r="Z585" s="114">
        <v>15200</v>
      </c>
      <c r="AA585" s="1511"/>
      <c r="AB585" s="114">
        <v>160</v>
      </c>
      <c r="AC585" s="23"/>
      <c r="AD585" s="1550"/>
      <c r="AE585" s="111"/>
      <c r="AF585" s="1511"/>
      <c r="AG585" s="1544">
        <v>0</v>
      </c>
      <c r="AH585" s="50"/>
      <c r="AI585" s="1511"/>
      <c r="AJ585" s="1523">
        <v>0</v>
      </c>
      <c r="AK585" s="1515"/>
      <c r="AL585" s="1535" t="e">
        <v>#REF!</v>
      </c>
      <c r="AM585" s="1520" t="e">
        <v>#REF!</v>
      </c>
      <c r="AN585" s="1515"/>
      <c r="AO585" s="106" t="s">
        <v>227</v>
      </c>
      <c r="AP585" s="51">
        <v>0</v>
      </c>
      <c r="AQ585" s="52">
        <v>0</v>
      </c>
      <c r="AR585" s="1511"/>
      <c r="AS585" s="1514">
        <v>0</v>
      </c>
      <c r="AT585" s="1511"/>
      <c r="AU585" s="1523">
        <v>0</v>
      </c>
      <c r="AV585" s="1515"/>
      <c r="AW585" s="76"/>
      <c r="AX585" s="1515"/>
      <c r="AY585" s="60"/>
      <c r="AZ585" s="1511"/>
      <c r="BA585" s="115">
        <v>0</v>
      </c>
      <c r="BB585" s="1511"/>
      <c r="BC585" s="112">
        <v>0</v>
      </c>
      <c r="BD585" s="1515"/>
      <c r="BE585" s="109"/>
      <c r="BF585" s="109"/>
      <c r="BG585" s="109"/>
      <c r="BH585" s="1510">
        <v>0</v>
      </c>
      <c r="BI585" s="111"/>
      <c r="BJ585" s="1510">
        <v>0</v>
      </c>
    </row>
    <row r="586" spans="1:62">
      <c r="A586" s="1548"/>
      <c r="B586" s="1536" t="s">
        <v>243</v>
      </c>
      <c r="C586" s="1528" t="s">
        <v>214</v>
      </c>
      <c r="D586" s="14" t="s">
        <v>215</v>
      </c>
      <c r="E586" s="15"/>
      <c r="F586" s="16">
        <v>1560</v>
      </c>
      <c r="G586" s="17">
        <v>1910</v>
      </c>
      <c r="H586" s="16">
        <v>1350</v>
      </c>
      <c r="I586" s="17">
        <v>1700</v>
      </c>
      <c r="J586" s="108" t="s">
        <v>216</v>
      </c>
      <c r="K586" s="18">
        <v>20</v>
      </c>
      <c r="L586" s="19">
        <v>20</v>
      </c>
      <c r="M586" s="20" t="s">
        <v>217</v>
      </c>
      <c r="N586" s="18">
        <v>20</v>
      </c>
      <c r="O586" s="19">
        <v>20</v>
      </c>
      <c r="P586" s="20" t="s">
        <v>217</v>
      </c>
      <c r="Q586" s="108" t="s">
        <v>216</v>
      </c>
      <c r="R586" s="21">
        <v>350</v>
      </c>
      <c r="S586" s="22">
        <v>0</v>
      </c>
      <c r="T586" s="1530"/>
      <c r="U586" s="21">
        <v>350</v>
      </c>
      <c r="V586" s="21"/>
      <c r="W586" s="22">
        <v>0</v>
      </c>
      <c r="X586" s="347"/>
      <c r="Z586" s="56"/>
      <c r="AA586" s="1511"/>
      <c r="AB586" s="57"/>
      <c r="AC586" s="58"/>
      <c r="AD586" s="1550"/>
      <c r="AE586" s="56"/>
      <c r="AF586" s="1530"/>
      <c r="AG586" s="41"/>
      <c r="AH586" s="41"/>
      <c r="AI586" s="1531"/>
      <c r="AJ586" s="61"/>
      <c r="AK586" s="1532" t="s">
        <v>216</v>
      </c>
      <c r="AL586" s="1533">
        <v>0</v>
      </c>
      <c r="AM586" s="1518">
        <v>0</v>
      </c>
      <c r="AN586" s="1515" t="s">
        <v>216</v>
      </c>
      <c r="AO586" s="116" t="s">
        <v>220</v>
      </c>
      <c r="AP586" s="25">
        <v>0</v>
      </c>
      <c r="AQ586" s="26">
        <v>0</v>
      </c>
      <c r="AR586" s="1511" t="s">
        <v>216</v>
      </c>
      <c r="AS586" s="1512">
        <v>210</v>
      </c>
      <c r="AT586" s="1511"/>
      <c r="AU586" s="1521">
        <v>10</v>
      </c>
      <c r="AV586" s="1515"/>
      <c r="AW586" s="1541" t="s">
        <v>268</v>
      </c>
      <c r="AX586" s="1515"/>
      <c r="AY586" s="1542" t="s">
        <v>269</v>
      </c>
      <c r="AZ586" s="1511" t="s">
        <v>216</v>
      </c>
      <c r="BA586" s="113">
        <v>270</v>
      </c>
      <c r="BB586" s="1511"/>
      <c r="BC586" s="110">
        <v>0</v>
      </c>
      <c r="BD586" s="1515" t="s">
        <v>221</v>
      </c>
      <c r="BE586" s="109"/>
      <c r="BF586" s="109"/>
      <c r="BG586" s="109"/>
      <c r="BH586" s="1516" t="s">
        <v>266</v>
      </c>
      <c r="BI586" s="111"/>
      <c r="BJ586" s="1516" t="s">
        <v>267</v>
      </c>
    </row>
    <row r="587" spans="1:62">
      <c r="A587" s="1548"/>
      <c r="B587" s="1527"/>
      <c r="C587" s="1529"/>
      <c r="D587" s="28" t="s">
        <v>222</v>
      </c>
      <c r="E587" s="15"/>
      <c r="F587" s="29">
        <v>1910</v>
      </c>
      <c r="G587" s="30">
        <v>4340</v>
      </c>
      <c r="H587" s="29">
        <v>1700</v>
      </c>
      <c r="I587" s="30">
        <v>4130</v>
      </c>
      <c r="J587" s="108" t="s">
        <v>216</v>
      </c>
      <c r="K587" s="31">
        <v>20</v>
      </c>
      <c r="L587" s="32">
        <v>50</v>
      </c>
      <c r="M587" s="33" t="s">
        <v>217</v>
      </c>
      <c r="N587" s="31">
        <v>20</v>
      </c>
      <c r="O587" s="32">
        <v>40</v>
      </c>
      <c r="P587" s="33" t="s">
        <v>217</v>
      </c>
      <c r="Q587" s="108" t="s">
        <v>216</v>
      </c>
      <c r="R587" s="34">
        <v>350</v>
      </c>
      <c r="S587" s="35">
        <v>0</v>
      </c>
      <c r="T587" s="1530"/>
      <c r="U587" s="34">
        <v>350</v>
      </c>
      <c r="V587" s="34"/>
      <c r="W587" s="35">
        <v>0</v>
      </c>
      <c r="X587" s="348"/>
      <c r="Z587" s="114" t="s">
        <v>244</v>
      </c>
      <c r="AA587" s="1511"/>
      <c r="AB587" s="111" t="s">
        <v>244</v>
      </c>
      <c r="AC587" s="118"/>
      <c r="AD587" s="1550"/>
      <c r="AE587" s="114" t="s">
        <v>245</v>
      </c>
      <c r="AF587" s="1530"/>
      <c r="AG587" s="41"/>
      <c r="AH587" s="41"/>
      <c r="AI587" s="1531"/>
      <c r="AJ587" s="62"/>
      <c r="AK587" s="1532"/>
      <c r="AL587" s="1534" t="e">
        <v>#REF!</v>
      </c>
      <c r="AM587" s="1519" t="e">
        <v>#REF!</v>
      </c>
      <c r="AN587" s="1515"/>
      <c r="AO587" s="117" t="s">
        <v>223</v>
      </c>
      <c r="AP587" s="37">
        <v>0</v>
      </c>
      <c r="AQ587" s="38">
        <v>0</v>
      </c>
      <c r="AR587" s="1511"/>
      <c r="AS587" s="1513">
        <v>0</v>
      </c>
      <c r="AT587" s="1511"/>
      <c r="AU587" s="1522">
        <v>0</v>
      </c>
      <c r="AV587" s="1515"/>
      <c r="AW587" s="1541"/>
      <c r="AX587" s="1515"/>
      <c r="AY587" s="1542"/>
      <c r="AZ587" s="1511"/>
      <c r="BA587" s="114">
        <v>0</v>
      </c>
      <c r="BB587" s="1511"/>
      <c r="BC587" s="111">
        <v>0</v>
      </c>
      <c r="BD587" s="1515"/>
      <c r="BE587" s="109"/>
      <c r="BF587" s="109"/>
      <c r="BG587" s="109"/>
      <c r="BH587" s="1517"/>
      <c r="BI587" s="111"/>
      <c r="BJ587" s="1517"/>
    </row>
    <row r="588" spans="1:62">
      <c r="A588" s="1548"/>
      <c r="B588" s="1527"/>
      <c r="C588" s="1524" t="s">
        <v>224</v>
      </c>
      <c r="D588" s="28" t="s">
        <v>225</v>
      </c>
      <c r="E588" s="15"/>
      <c r="F588" s="29">
        <v>4340</v>
      </c>
      <c r="G588" s="30">
        <v>7820</v>
      </c>
      <c r="H588" s="29">
        <v>4130</v>
      </c>
      <c r="I588" s="30">
        <v>7610</v>
      </c>
      <c r="J588" s="108" t="s">
        <v>216</v>
      </c>
      <c r="K588" s="31">
        <v>50</v>
      </c>
      <c r="L588" s="32">
        <v>80</v>
      </c>
      <c r="M588" s="33" t="s">
        <v>217</v>
      </c>
      <c r="N588" s="31">
        <v>40</v>
      </c>
      <c r="O588" s="32">
        <v>70</v>
      </c>
      <c r="P588" s="33" t="s">
        <v>217</v>
      </c>
      <c r="Q588" s="40"/>
      <c r="R588" s="41"/>
      <c r="S588" s="42"/>
      <c r="T588" s="1531"/>
      <c r="U588" s="41"/>
      <c r="V588" s="41"/>
      <c r="W588" s="42"/>
      <c r="X588" s="55"/>
      <c r="Z588" s="114">
        <v>16400</v>
      </c>
      <c r="AA588" s="1511"/>
      <c r="AB588" s="114">
        <v>160</v>
      </c>
      <c r="AC588" s="23"/>
      <c r="AD588" s="1550"/>
      <c r="AE588" s="63" t="s">
        <v>246</v>
      </c>
      <c r="AF588" s="1530"/>
      <c r="AG588" s="41"/>
      <c r="AH588" s="41"/>
      <c r="AI588" s="1531"/>
      <c r="AJ588" s="62"/>
      <c r="AK588" s="1532"/>
      <c r="AL588" s="1534" t="e">
        <v>#REF!</v>
      </c>
      <c r="AM588" s="1519" t="e">
        <v>#REF!</v>
      </c>
      <c r="AN588" s="1515"/>
      <c r="AO588" s="117" t="s">
        <v>226</v>
      </c>
      <c r="AP588" s="37">
        <v>0</v>
      </c>
      <c r="AQ588" s="38">
        <v>0</v>
      </c>
      <c r="AR588" s="1511"/>
      <c r="AS588" s="1513">
        <v>0</v>
      </c>
      <c r="AT588" s="1511"/>
      <c r="AU588" s="1522">
        <v>0</v>
      </c>
      <c r="AV588" s="1515"/>
      <c r="AW588" s="1539">
        <v>0</v>
      </c>
      <c r="AX588" s="1515"/>
      <c r="AY588" s="1540">
        <v>0</v>
      </c>
      <c r="AZ588" s="1511"/>
      <c r="BA588" s="114">
        <v>0</v>
      </c>
      <c r="BB588" s="1511"/>
      <c r="BC588" s="111">
        <v>0</v>
      </c>
      <c r="BD588" s="1515"/>
      <c r="BE588" s="109"/>
      <c r="BF588" s="109"/>
      <c r="BG588" s="109"/>
      <c r="BH588" s="1509">
        <v>0</v>
      </c>
      <c r="BI588" s="111"/>
      <c r="BJ588" s="1509">
        <v>0</v>
      </c>
    </row>
    <row r="589" spans="1:62">
      <c r="A589" s="1548"/>
      <c r="B589" s="1527"/>
      <c r="C589" s="1525"/>
      <c r="D589" s="44" t="s">
        <v>53</v>
      </c>
      <c r="E589" s="15"/>
      <c r="F589" s="45">
        <v>7820</v>
      </c>
      <c r="G589" s="46">
        <v>0</v>
      </c>
      <c r="H589" s="45">
        <v>7610</v>
      </c>
      <c r="I589" s="46">
        <v>0</v>
      </c>
      <c r="J589" s="108" t="s">
        <v>216</v>
      </c>
      <c r="K589" s="34">
        <v>80</v>
      </c>
      <c r="L589" s="47">
        <v>0</v>
      </c>
      <c r="M589" s="48" t="s">
        <v>217</v>
      </c>
      <c r="N589" s="34">
        <v>70</v>
      </c>
      <c r="O589" s="47">
        <v>0</v>
      </c>
      <c r="P589" s="48" t="s">
        <v>217</v>
      </c>
      <c r="Q589" s="40"/>
      <c r="R589" s="41"/>
      <c r="S589" s="49"/>
      <c r="T589" s="1531"/>
      <c r="U589" s="41"/>
      <c r="V589" s="41"/>
      <c r="W589" s="49"/>
      <c r="X589" s="55"/>
      <c r="Z589" s="56"/>
      <c r="AA589" s="1511"/>
      <c r="AB589" s="57"/>
      <c r="AC589" s="58"/>
      <c r="AD589" s="1550"/>
      <c r="AE589" s="56"/>
      <c r="AF589" s="1530"/>
      <c r="AG589" s="41"/>
      <c r="AH589" s="41"/>
      <c r="AI589" s="1531"/>
      <c r="AJ589" s="62"/>
      <c r="AK589" s="1532"/>
      <c r="AL589" s="1535" t="e">
        <v>#REF!</v>
      </c>
      <c r="AM589" s="1520" t="e">
        <v>#REF!</v>
      </c>
      <c r="AN589" s="1515"/>
      <c r="AO589" s="106" t="s">
        <v>227</v>
      </c>
      <c r="AP589" s="51">
        <v>0</v>
      </c>
      <c r="AQ589" s="52">
        <v>0</v>
      </c>
      <c r="AR589" s="1511"/>
      <c r="AS589" s="1514">
        <v>0</v>
      </c>
      <c r="AT589" s="1511"/>
      <c r="AU589" s="1523">
        <v>0</v>
      </c>
      <c r="AV589" s="1515"/>
      <c r="AW589" s="1539">
        <v>0</v>
      </c>
      <c r="AX589" s="1515"/>
      <c r="AY589" s="1540">
        <v>0</v>
      </c>
      <c r="AZ589" s="1511"/>
      <c r="BA589" s="115">
        <v>0</v>
      </c>
      <c r="BB589" s="1511"/>
      <c r="BC589" s="112">
        <v>0</v>
      </c>
      <c r="BD589" s="1515"/>
      <c r="BE589" s="109"/>
      <c r="BF589" s="109"/>
      <c r="BG589" s="109"/>
      <c r="BH589" s="1510">
        <v>0</v>
      </c>
      <c r="BI589" s="111"/>
      <c r="BJ589" s="1510">
        <v>0</v>
      </c>
    </row>
    <row r="590" spans="1:62">
      <c r="A590" s="1548"/>
      <c r="B590" s="1536" t="s">
        <v>247</v>
      </c>
      <c r="C590" s="1528" t="s">
        <v>214</v>
      </c>
      <c r="D590" s="14" t="s">
        <v>215</v>
      </c>
      <c r="E590" s="15"/>
      <c r="F590" s="16">
        <v>1480</v>
      </c>
      <c r="G590" s="17">
        <v>1830</v>
      </c>
      <c r="H590" s="16">
        <v>1290</v>
      </c>
      <c r="I590" s="17">
        <v>1640</v>
      </c>
      <c r="J590" s="108" t="s">
        <v>216</v>
      </c>
      <c r="K590" s="18">
        <v>20</v>
      </c>
      <c r="L590" s="19">
        <v>20</v>
      </c>
      <c r="M590" s="20" t="s">
        <v>217</v>
      </c>
      <c r="N590" s="18">
        <v>10</v>
      </c>
      <c r="O590" s="19">
        <v>10</v>
      </c>
      <c r="P590" s="20" t="s">
        <v>217</v>
      </c>
      <c r="Q590" s="108" t="s">
        <v>216</v>
      </c>
      <c r="R590" s="21">
        <v>350</v>
      </c>
      <c r="S590" s="22">
        <v>0</v>
      </c>
      <c r="T590" s="1530"/>
      <c r="U590" s="21">
        <v>350</v>
      </c>
      <c r="V590" s="21"/>
      <c r="W590" s="22">
        <v>0</v>
      </c>
      <c r="X590" s="347"/>
      <c r="Z590" s="114" t="s">
        <v>248</v>
      </c>
      <c r="AA590" s="1511"/>
      <c r="AB590" s="111" t="s">
        <v>248</v>
      </c>
      <c r="AC590" s="118"/>
      <c r="AD590" s="1550"/>
      <c r="AE590" s="114"/>
      <c r="AF590" s="1530"/>
      <c r="AG590" s="41"/>
      <c r="AH590" s="41"/>
      <c r="AI590" s="1531"/>
      <c r="AJ590" s="62"/>
      <c r="AK590" s="1532" t="s">
        <v>216</v>
      </c>
      <c r="AL590" s="1533">
        <v>0</v>
      </c>
      <c r="AM590" s="1518">
        <v>0</v>
      </c>
      <c r="AN590" s="1515" t="s">
        <v>216</v>
      </c>
      <c r="AO590" s="116" t="s">
        <v>220</v>
      </c>
      <c r="AP590" s="25">
        <v>0</v>
      </c>
      <c r="AQ590" s="26">
        <v>0</v>
      </c>
      <c r="AR590" s="1511" t="s">
        <v>216</v>
      </c>
      <c r="AS590" s="1512">
        <v>190</v>
      </c>
      <c r="AT590" s="1511"/>
      <c r="AU590" s="1521">
        <v>0</v>
      </c>
      <c r="AV590" s="1515"/>
      <c r="AW590" s="76"/>
      <c r="AX590" s="1515"/>
      <c r="AY590" s="60"/>
      <c r="AZ590" s="1511" t="s">
        <v>216</v>
      </c>
      <c r="BA590" s="113">
        <v>250</v>
      </c>
      <c r="BB590" s="1511"/>
      <c r="BC590" s="110">
        <v>0</v>
      </c>
      <c r="BD590" s="1515" t="s">
        <v>221</v>
      </c>
      <c r="BE590" s="109"/>
      <c r="BF590" s="109"/>
      <c r="BG590" s="109"/>
      <c r="BH590" s="1516" t="s">
        <v>266</v>
      </c>
      <c r="BI590" s="111"/>
      <c r="BJ590" s="1516" t="s">
        <v>267</v>
      </c>
    </row>
    <row r="591" spans="1:62">
      <c r="A591" s="1548"/>
      <c r="B591" s="1527"/>
      <c r="C591" s="1529"/>
      <c r="D591" s="28" t="s">
        <v>222</v>
      </c>
      <c r="E591" s="15"/>
      <c r="F591" s="29">
        <v>1830</v>
      </c>
      <c r="G591" s="30">
        <v>4260</v>
      </c>
      <c r="H591" s="29">
        <v>1640</v>
      </c>
      <c r="I591" s="30">
        <v>4070</v>
      </c>
      <c r="J591" s="108" t="s">
        <v>216</v>
      </c>
      <c r="K591" s="31">
        <v>20</v>
      </c>
      <c r="L591" s="32">
        <v>40</v>
      </c>
      <c r="M591" s="33" t="s">
        <v>217</v>
      </c>
      <c r="N591" s="31">
        <v>10</v>
      </c>
      <c r="O591" s="32">
        <v>40</v>
      </c>
      <c r="P591" s="33" t="s">
        <v>217</v>
      </c>
      <c r="Q591" s="108" t="s">
        <v>216</v>
      </c>
      <c r="R591" s="34">
        <v>350</v>
      </c>
      <c r="S591" s="35">
        <v>0</v>
      </c>
      <c r="T591" s="1530"/>
      <c r="U591" s="34">
        <v>350</v>
      </c>
      <c r="V591" s="34"/>
      <c r="W591" s="35">
        <v>0</v>
      </c>
      <c r="X591" s="348"/>
      <c r="Z591" s="114">
        <v>17600</v>
      </c>
      <c r="AA591" s="1511"/>
      <c r="AB591" s="114">
        <v>170</v>
      </c>
      <c r="AC591" s="23"/>
      <c r="AD591" s="1550"/>
      <c r="AE591" s="111"/>
      <c r="AF591" s="1530"/>
      <c r="AG591" s="41"/>
      <c r="AH591" s="41"/>
      <c r="AI591" s="1531"/>
      <c r="AJ591" s="62"/>
      <c r="AK591" s="1532"/>
      <c r="AL591" s="1534" t="e">
        <v>#REF!</v>
      </c>
      <c r="AM591" s="1519" t="e">
        <v>#REF!</v>
      </c>
      <c r="AN591" s="1515"/>
      <c r="AO591" s="117" t="s">
        <v>223</v>
      </c>
      <c r="AP591" s="37">
        <v>0</v>
      </c>
      <c r="AQ591" s="38">
        <v>0</v>
      </c>
      <c r="AR591" s="1511"/>
      <c r="AS591" s="1513">
        <v>0</v>
      </c>
      <c r="AT591" s="1511"/>
      <c r="AU591" s="1522">
        <v>0</v>
      </c>
      <c r="AV591" s="1515"/>
      <c r="AW591" s="76"/>
      <c r="AX591" s="1515"/>
      <c r="AY591" s="60"/>
      <c r="AZ591" s="1511"/>
      <c r="BA591" s="114">
        <v>0</v>
      </c>
      <c r="BB591" s="1511"/>
      <c r="BC591" s="111">
        <v>0</v>
      </c>
      <c r="BD591" s="1515"/>
      <c r="BE591" s="109"/>
      <c r="BF591" s="109"/>
      <c r="BG591" s="109"/>
      <c r="BH591" s="1517"/>
      <c r="BI591" s="111"/>
      <c r="BJ591" s="1517"/>
    </row>
    <row r="592" spans="1:62">
      <c r="A592" s="1548"/>
      <c r="B592" s="1527"/>
      <c r="C592" s="1524" t="s">
        <v>224</v>
      </c>
      <c r="D592" s="28" t="s">
        <v>225</v>
      </c>
      <c r="E592" s="15"/>
      <c r="F592" s="29">
        <v>4260</v>
      </c>
      <c r="G592" s="30">
        <v>7740</v>
      </c>
      <c r="H592" s="29">
        <v>4070</v>
      </c>
      <c r="I592" s="30">
        <v>7550</v>
      </c>
      <c r="J592" s="108" t="s">
        <v>216</v>
      </c>
      <c r="K592" s="31">
        <v>40</v>
      </c>
      <c r="L592" s="32">
        <v>70</v>
      </c>
      <c r="M592" s="33" t="s">
        <v>217</v>
      </c>
      <c r="N592" s="31">
        <v>40</v>
      </c>
      <c r="O592" s="32">
        <v>70</v>
      </c>
      <c r="P592" s="33" t="s">
        <v>217</v>
      </c>
      <c r="Q592" s="40"/>
      <c r="R592" s="41"/>
      <c r="S592" s="42"/>
      <c r="T592" s="1531"/>
      <c r="U592" s="41"/>
      <c r="V592" s="41"/>
      <c r="W592" s="42"/>
      <c r="X592" s="55"/>
      <c r="Z592" s="56"/>
      <c r="AA592" s="1511"/>
      <c r="AB592" s="57"/>
      <c r="AC592" s="58"/>
      <c r="AD592" s="1550"/>
      <c r="AE592" s="56"/>
      <c r="AF592" s="1530"/>
      <c r="AG592" s="41"/>
      <c r="AH592" s="41"/>
      <c r="AI592" s="1531"/>
      <c r="AJ592" s="62"/>
      <c r="AK592" s="1532"/>
      <c r="AL592" s="1534" t="e">
        <v>#REF!</v>
      </c>
      <c r="AM592" s="1519" t="e">
        <v>#REF!</v>
      </c>
      <c r="AN592" s="1515"/>
      <c r="AO592" s="117" t="s">
        <v>226</v>
      </c>
      <c r="AP592" s="37">
        <v>0</v>
      </c>
      <c r="AQ592" s="38">
        <v>0</v>
      </c>
      <c r="AR592" s="1511"/>
      <c r="AS592" s="1513">
        <v>0</v>
      </c>
      <c r="AT592" s="1511"/>
      <c r="AU592" s="1522">
        <v>0</v>
      </c>
      <c r="AV592" s="1515"/>
      <c r="AW592" s="76"/>
      <c r="AX592" s="1515"/>
      <c r="AY592" s="60"/>
      <c r="AZ592" s="1511"/>
      <c r="BA592" s="114">
        <v>0</v>
      </c>
      <c r="BB592" s="1511"/>
      <c r="BC592" s="111">
        <v>0</v>
      </c>
      <c r="BD592" s="1515"/>
      <c r="BE592" s="109"/>
      <c r="BF592" s="109"/>
      <c r="BG592" s="109"/>
      <c r="BH592" s="1509">
        <v>0</v>
      </c>
      <c r="BI592" s="111"/>
      <c r="BJ592" s="1509">
        <v>0</v>
      </c>
    </row>
    <row r="593" spans="1:62">
      <c r="A593" s="1548"/>
      <c r="B593" s="1527"/>
      <c r="C593" s="1525"/>
      <c r="D593" s="44" t="s">
        <v>53</v>
      </c>
      <c r="E593" s="15"/>
      <c r="F593" s="45">
        <v>7740</v>
      </c>
      <c r="G593" s="46">
        <v>0</v>
      </c>
      <c r="H593" s="45">
        <v>7550</v>
      </c>
      <c r="I593" s="46">
        <v>0</v>
      </c>
      <c r="J593" s="108" t="s">
        <v>216</v>
      </c>
      <c r="K593" s="34">
        <v>70</v>
      </c>
      <c r="L593" s="47">
        <v>0</v>
      </c>
      <c r="M593" s="48" t="s">
        <v>217</v>
      </c>
      <c r="N593" s="34">
        <v>70</v>
      </c>
      <c r="O593" s="47">
        <v>0</v>
      </c>
      <c r="P593" s="48" t="s">
        <v>217</v>
      </c>
      <c r="Q593" s="40"/>
      <c r="R593" s="41"/>
      <c r="S593" s="49"/>
      <c r="T593" s="1531"/>
      <c r="U593" s="41"/>
      <c r="V593" s="41"/>
      <c r="W593" s="49"/>
      <c r="X593" s="55"/>
      <c r="Z593" s="114" t="s">
        <v>249</v>
      </c>
      <c r="AA593" s="1511"/>
      <c r="AB593" s="111" t="s">
        <v>249</v>
      </c>
      <c r="AC593" s="118"/>
      <c r="AD593" s="1550"/>
      <c r="AE593" s="114"/>
      <c r="AF593" s="1530"/>
      <c r="AG593" s="41"/>
      <c r="AH593" s="41"/>
      <c r="AI593" s="1531"/>
      <c r="AJ593" s="62"/>
      <c r="AK593" s="1532"/>
      <c r="AL593" s="1535" t="e">
        <v>#REF!</v>
      </c>
      <c r="AM593" s="1520" t="e">
        <v>#REF!</v>
      </c>
      <c r="AN593" s="1515"/>
      <c r="AO593" s="106" t="s">
        <v>227</v>
      </c>
      <c r="AP593" s="51">
        <v>0</v>
      </c>
      <c r="AQ593" s="52">
        <v>0</v>
      </c>
      <c r="AR593" s="1511"/>
      <c r="AS593" s="1514">
        <v>0</v>
      </c>
      <c r="AT593" s="1511"/>
      <c r="AU593" s="1523">
        <v>0</v>
      </c>
      <c r="AV593" s="1515"/>
      <c r="AW593" s="76"/>
      <c r="AX593" s="1515"/>
      <c r="AY593" s="60"/>
      <c r="AZ593" s="1511"/>
      <c r="BA593" s="115">
        <v>0</v>
      </c>
      <c r="BB593" s="1511"/>
      <c r="BC593" s="112">
        <v>0</v>
      </c>
      <c r="BD593" s="1515"/>
      <c r="BE593" s="109"/>
      <c r="BF593" s="109"/>
      <c r="BG593" s="109"/>
      <c r="BH593" s="1510">
        <v>0</v>
      </c>
      <c r="BI593" s="111"/>
      <c r="BJ593" s="1510">
        <v>0</v>
      </c>
    </row>
    <row r="594" spans="1:62">
      <c r="A594" s="1548"/>
      <c r="B594" s="1536" t="s">
        <v>250</v>
      </c>
      <c r="C594" s="1528" t="s">
        <v>214</v>
      </c>
      <c r="D594" s="14" t="s">
        <v>215</v>
      </c>
      <c r="E594" s="15"/>
      <c r="F594" s="16">
        <v>1410</v>
      </c>
      <c r="G594" s="17">
        <v>1760</v>
      </c>
      <c r="H594" s="16">
        <v>1240</v>
      </c>
      <c r="I594" s="17">
        <v>1590</v>
      </c>
      <c r="J594" s="108" t="s">
        <v>216</v>
      </c>
      <c r="K594" s="18">
        <v>10</v>
      </c>
      <c r="L594" s="19">
        <v>10</v>
      </c>
      <c r="M594" s="20" t="s">
        <v>217</v>
      </c>
      <c r="N594" s="18">
        <v>10</v>
      </c>
      <c r="O594" s="19">
        <v>10</v>
      </c>
      <c r="P594" s="20" t="s">
        <v>217</v>
      </c>
      <c r="Q594" s="108" t="s">
        <v>216</v>
      </c>
      <c r="R594" s="21">
        <v>350</v>
      </c>
      <c r="S594" s="22">
        <v>0</v>
      </c>
      <c r="T594" s="1530"/>
      <c r="U594" s="21">
        <v>350</v>
      </c>
      <c r="V594" s="21"/>
      <c r="W594" s="22">
        <v>0</v>
      </c>
      <c r="X594" s="347"/>
      <c r="Z594" s="114">
        <v>18700</v>
      </c>
      <c r="AA594" s="1511"/>
      <c r="AB594" s="114">
        <v>190</v>
      </c>
      <c r="AC594" s="23"/>
      <c r="AD594" s="1550"/>
      <c r="AE594" s="111"/>
      <c r="AF594" s="1530"/>
      <c r="AG594" s="41"/>
      <c r="AH594" s="41"/>
      <c r="AI594" s="1531"/>
      <c r="AJ594" s="62"/>
      <c r="AK594" s="1532" t="s">
        <v>216</v>
      </c>
      <c r="AL594" s="1533">
        <v>0</v>
      </c>
      <c r="AM594" s="1518">
        <v>0</v>
      </c>
      <c r="AN594" s="1515" t="s">
        <v>216</v>
      </c>
      <c r="AO594" s="116" t="s">
        <v>220</v>
      </c>
      <c r="AP594" s="25">
        <v>0</v>
      </c>
      <c r="AQ594" s="26">
        <v>0</v>
      </c>
      <c r="AR594" s="1511" t="s">
        <v>216</v>
      </c>
      <c r="AS594" s="1512">
        <v>180</v>
      </c>
      <c r="AT594" s="1511"/>
      <c r="AU594" s="1521">
        <v>0</v>
      </c>
      <c r="AV594" s="1515"/>
      <c r="AW594" s="76"/>
      <c r="AX594" s="1515"/>
      <c r="AY594" s="60"/>
      <c r="AZ594" s="1511" t="s">
        <v>216</v>
      </c>
      <c r="BA594" s="113">
        <v>230</v>
      </c>
      <c r="BB594" s="1511"/>
      <c r="BC594" s="110">
        <v>0</v>
      </c>
      <c r="BD594" s="1515" t="s">
        <v>221</v>
      </c>
      <c r="BE594" s="109"/>
      <c r="BF594" s="109"/>
      <c r="BG594" s="109"/>
      <c r="BH594" s="1516" t="s">
        <v>266</v>
      </c>
      <c r="BI594" s="111"/>
      <c r="BJ594" s="1516" t="s">
        <v>267</v>
      </c>
    </row>
    <row r="595" spans="1:62">
      <c r="A595" s="1548"/>
      <c r="B595" s="1527"/>
      <c r="C595" s="1529"/>
      <c r="D595" s="28" t="s">
        <v>222</v>
      </c>
      <c r="E595" s="15"/>
      <c r="F595" s="29">
        <v>1760</v>
      </c>
      <c r="G595" s="30">
        <v>4190</v>
      </c>
      <c r="H595" s="29">
        <v>1590</v>
      </c>
      <c r="I595" s="30">
        <v>4020</v>
      </c>
      <c r="J595" s="108" t="s">
        <v>216</v>
      </c>
      <c r="K595" s="31">
        <v>10</v>
      </c>
      <c r="L595" s="32">
        <v>50</v>
      </c>
      <c r="M595" s="33" t="s">
        <v>217</v>
      </c>
      <c r="N595" s="31">
        <v>10</v>
      </c>
      <c r="O595" s="32">
        <v>50</v>
      </c>
      <c r="P595" s="33" t="s">
        <v>217</v>
      </c>
      <c r="Q595" s="108" t="s">
        <v>216</v>
      </c>
      <c r="R595" s="34">
        <v>350</v>
      </c>
      <c r="S595" s="35">
        <v>0</v>
      </c>
      <c r="T595" s="1530"/>
      <c r="U595" s="34">
        <v>350</v>
      </c>
      <c r="V595" s="34"/>
      <c r="W595" s="35">
        <v>0</v>
      </c>
      <c r="X595" s="348"/>
      <c r="Z595" s="56"/>
      <c r="AA595" s="1511"/>
      <c r="AB595" s="57"/>
      <c r="AC595" s="58"/>
      <c r="AD595" s="1550"/>
      <c r="AE595" s="56"/>
      <c r="AF595" s="1530"/>
      <c r="AG595" s="41"/>
      <c r="AH595" s="41"/>
      <c r="AI595" s="1531"/>
      <c r="AJ595" s="62"/>
      <c r="AK595" s="1532"/>
      <c r="AL595" s="1534" t="e">
        <v>#REF!</v>
      </c>
      <c r="AM595" s="1519" t="e">
        <v>#REF!</v>
      </c>
      <c r="AN595" s="1515"/>
      <c r="AO595" s="117" t="s">
        <v>223</v>
      </c>
      <c r="AP595" s="37">
        <v>0</v>
      </c>
      <c r="AQ595" s="38">
        <v>0</v>
      </c>
      <c r="AR595" s="1511"/>
      <c r="AS595" s="1513">
        <v>0</v>
      </c>
      <c r="AT595" s="1511"/>
      <c r="AU595" s="1522">
        <v>0</v>
      </c>
      <c r="AV595" s="1515"/>
      <c r="AW595" s="76"/>
      <c r="AX595" s="1515"/>
      <c r="AY595" s="60"/>
      <c r="AZ595" s="1511"/>
      <c r="BA595" s="114">
        <v>0</v>
      </c>
      <c r="BB595" s="1511"/>
      <c r="BC595" s="111">
        <v>0</v>
      </c>
      <c r="BD595" s="1515"/>
      <c r="BE595" s="109"/>
      <c r="BF595" s="109"/>
      <c r="BG595" s="109"/>
      <c r="BH595" s="1517"/>
      <c r="BI595" s="111"/>
      <c r="BJ595" s="1517"/>
    </row>
    <row r="596" spans="1:62">
      <c r="A596" s="1548"/>
      <c r="B596" s="1527"/>
      <c r="C596" s="1524" t="s">
        <v>224</v>
      </c>
      <c r="D596" s="28" t="s">
        <v>225</v>
      </c>
      <c r="E596" s="15"/>
      <c r="F596" s="29">
        <v>4190</v>
      </c>
      <c r="G596" s="30">
        <v>7670</v>
      </c>
      <c r="H596" s="29">
        <v>4020</v>
      </c>
      <c r="I596" s="30">
        <v>7500</v>
      </c>
      <c r="J596" s="108" t="s">
        <v>216</v>
      </c>
      <c r="K596" s="31">
        <v>50</v>
      </c>
      <c r="L596" s="32">
        <v>80</v>
      </c>
      <c r="M596" s="33" t="s">
        <v>217</v>
      </c>
      <c r="N596" s="31">
        <v>50</v>
      </c>
      <c r="O596" s="32">
        <v>80</v>
      </c>
      <c r="P596" s="33" t="s">
        <v>217</v>
      </c>
      <c r="Q596" s="40"/>
      <c r="R596" s="41"/>
      <c r="S596" s="42"/>
      <c r="T596" s="1531"/>
      <c r="U596" s="41"/>
      <c r="V596" s="41"/>
      <c r="W596" s="42"/>
      <c r="X596" s="55"/>
      <c r="Z596" s="114" t="s">
        <v>251</v>
      </c>
      <c r="AA596" s="1511"/>
      <c r="AB596" s="111" t="s">
        <v>251</v>
      </c>
      <c r="AC596" s="118"/>
      <c r="AD596" s="1550"/>
      <c r="AE596" s="114"/>
      <c r="AF596" s="1530"/>
      <c r="AG596" s="41"/>
      <c r="AH596" s="41"/>
      <c r="AI596" s="1531"/>
      <c r="AJ596" s="62"/>
      <c r="AK596" s="1532"/>
      <c r="AL596" s="1534" t="e">
        <v>#REF!</v>
      </c>
      <c r="AM596" s="1519" t="e">
        <v>#REF!</v>
      </c>
      <c r="AN596" s="1515"/>
      <c r="AO596" s="117" t="s">
        <v>226</v>
      </c>
      <c r="AP596" s="37">
        <v>0</v>
      </c>
      <c r="AQ596" s="38">
        <v>0</v>
      </c>
      <c r="AR596" s="1511"/>
      <c r="AS596" s="1513">
        <v>0</v>
      </c>
      <c r="AT596" s="1511"/>
      <c r="AU596" s="1522">
        <v>0</v>
      </c>
      <c r="AV596" s="1515"/>
      <c r="AW596" s="76"/>
      <c r="AX596" s="1515"/>
      <c r="AY596" s="60"/>
      <c r="AZ596" s="1511"/>
      <c r="BA596" s="114">
        <v>0</v>
      </c>
      <c r="BB596" s="1511"/>
      <c r="BC596" s="111">
        <v>0</v>
      </c>
      <c r="BD596" s="1515"/>
      <c r="BE596" s="109"/>
      <c r="BF596" s="109"/>
      <c r="BG596" s="109"/>
      <c r="BH596" s="1509">
        <v>0</v>
      </c>
      <c r="BI596" s="111"/>
      <c r="BJ596" s="1509">
        <v>0</v>
      </c>
    </row>
    <row r="597" spans="1:62">
      <c r="A597" s="1548"/>
      <c r="B597" s="1527"/>
      <c r="C597" s="1525"/>
      <c r="D597" s="44" t="s">
        <v>53</v>
      </c>
      <c r="E597" s="15"/>
      <c r="F597" s="45">
        <v>7670</v>
      </c>
      <c r="G597" s="46">
        <v>0</v>
      </c>
      <c r="H597" s="45">
        <v>7500</v>
      </c>
      <c r="I597" s="46">
        <v>0</v>
      </c>
      <c r="J597" s="108" t="s">
        <v>216</v>
      </c>
      <c r="K597" s="34">
        <v>80</v>
      </c>
      <c r="L597" s="47">
        <v>0</v>
      </c>
      <c r="M597" s="48" t="s">
        <v>217</v>
      </c>
      <c r="N597" s="34">
        <v>80</v>
      </c>
      <c r="O597" s="47">
        <v>0</v>
      </c>
      <c r="P597" s="48" t="s">
        <v>217</v>
      </c>
      <c r="Q597" s="40"/>
      <c r="R597" s="41"/>
      <c r="S597" s="49"/>
      <c r="T597" s="1531"/>
      <c r="U597" s="41"/>
      <c r="V597" s="41"/>
      <c r="W597" s="49"/>
      <c r="X597" s="55"/>
      <c r="Z597" s="114">
        <v>19900</v>
      </c>
      <c r="AA597" s="1511"/>
      <c r="AB597" s="114">
        <v>200</v>
      </c>
      <c r="AC597" s="23"/>
      <c r="AD597" s="1550"/>
      <c r="AE597" s="111"/>
      <c r="AF597" s="1530"/>
      <c r="AG597" s="41"/>
      <c r="AH597" s="41"/>
      <c r="AI597" s="1531"/>
      <c r="AJ597" s="62"/>
      <c r="AK597" s="1532"/>
      <c r="AL597" s="1535" t="e">
        <v>#REF!</v>
      </c>
      <c r="AM597" s="1520" t="e">
        <v>#REF!</v>
      </c>
      <c r="AN597" s="1515"/>
      <c r="AO597" s="106" t="s">
        <v>227</v>
      </c>
      <c r="AP597" s="51">
        <v>0</v>
      </c>
      <c r="AQ597" s="52">
        <v>0</v>
      </c>
      <c r="AR597" s="1511"/>
      <c r="AS597" s="1514">
        <v>0</v>
      </c>
      <c r="AT597" s="1511"/>
      <c r="AU597" s="1523">
        <v>0</v>
      </c>
      <c r="AV597" s="1515"/>
      <c r="AW597" s="76"/>
      <c r="AX597" s="1515"/>
      <c r="AY597" s="60"/>
      <c r="AZ597" s="1511"/>
      <c r="BA597" s="115">
        <v>0</v>
      </c>
      <c r="BB597" s="1511"/>
      <c r="BC597" s="112">
        <v>0</v>
      </c>
      <c r="BD597" s="1515"/>
      <c r="BE597" s="109"/>
      <c r="BF597" s="109"/>
      <c r="BG597" s="109"/>
      <c r="BH597" s="1510">
        <v>0</v>
      </c>
      <c r="BI597" s="111"/>
      <c r="BJ597" s="1510">
        <v>0</v>
      </c>
    </row>
    <row r="598" spans="1:62">
      <c r="A598" s="1548"/>
      <c r="B598" s="1536" t="s">
        <v>252</v>
      </c>
      <c r="C598" s="1528" t="s">
        <v>214</v>
      </c>
      <c r="D598" s="14" t="s">
        <v>215</v>
      </c>
      <c r="E598" s="15"/>
      <c r="F598" s="16">
        <v>1350</v>
      </c>
      <c r="G598" s="17">
        <v>1700</v>
      </c>
      <c r="H598" s="16">
        <v>1200</v>
      </c>
      <c r="I598" s="17">
        <v>1550</v>
      </c>
      <c r="J598" s="108" t="s">
        <v>216</v>
      </c>
      <c r="K598" s="18">
        <v>10</v>
      </c>
      <c r="L598" s="19">
        <v>10</v>
      </c>
      <c r="M598" s="20" t="s">
        <v>217</v>
      </c>
      <c r="N598" s="18">
        <v>10</v>
      </c>
      <c r="O598" s="19">
        <v>10</v>
      </c>
      <c r="P598" s="20" t="s">
        <v>217</v>
      </c>
      <c r="Q598" s="108" t="s">
        <v>216</v>
      </c>
      <c r="R598" s="21">
        <v>350</v>
      </c>
      <c r="S598" s="22">
        <v>0</v>
      </c>
      <c r="T598" s="1530"/>
      <c r="U598" s="21">
        <v>350</v>
      </c>
      <c r="V598" s="21"/>
      <c r="W598" s="22">
        <v>0</v>
      </c>
      <c r="X598" s="347"/>
      <c r="Z598" s="56"/>
      <c r="AA598" s="1511"/>
      <c r="AB598" s="57"/>
      <c r="AC598" s="58"/>
      <c r="AD598" s="1550"/>
      <c r="AE598" s="56"/>
      <c r="AF598" s="1530"/>
      <c r="AG598" s="41"/>
      <c r="AH598" s="41"/>
      <c r="AI598" s="1531"/>
      <c r="AJ598" s="62"/>
      <c r="AK598" s="1532" t="s">
        <v>216</v>
      </c>
      <c r="AL598" s="1533">
        <v>0</v>
      </c>
      <c r="AM598" s="1518">
        <v>0</v>
      </c>
      <c r="AN598" s="1515" t="s">
        <v>216</v>
      </c>
      <c r="AO598" s="116" t="s">
        <v>220</v>
      </c>
      <c r="AP598" s="25">
        <v>0</v>
      </c>
      <c r="AQ598" s="26">
        <v>0</v>
      </c>
      <c r="AR598" s="1511" t="s">
        <v>216</v>
      </c>
      <c r="AS598" s="1512">
        <v>160</v>
      </c>
      <c r="AT598" s="1511"/>
      <c r="AU598" s="1521">
        <v>0</v>
      </c>
      <c r="AV598" s="1515"/>
      <c r="AW598" s="76"/>
      <c r="AX598" s="1515"/>
      <c r="AY598" s="60"/>
      <c r="AZ598" s="1511" t="s">
        <v>216</v>
      </c>
      <c r="BA598" s="1512">
        <v>200</v>
      </c>
      <c r="BB598" s="1511"/>
      <c r="BC598" s="1521">
        <v>0</v>
      </c>
      <c r="BD598" s="1515" t="s">
        <v>221</v>
      </c>
      <c r="BE598" s="109"/>
      <c r="BF598" s="109"/>
      <c r="BG598" s="109"/>
      <c r="BH598" s="1516" t="s">
        <v>266</v>
      </c>
      <c r="BI598" s="111"/>
      <c r="BJ598" s="1516" t="s">
        <v>267</v>
      </c>
    </row>
    <row r="599" spans="1:62">
      <c r="A599" s="1548"/>
      <c r="B599" s="1527"/>
      <c r="C599" s="1529"/>
      <c r="D599" s="28" t="s">
        <v>222</v>
      </c>
      <c r="E599" s="15"/>
      <c r="F599" s="29">
        <v>1700</v>
      </c>
      <c r="G599" s="30">
        <v>4130</v>
      </c>
      <c r="H599" s="29">
        <v>1550</v>
      </c>
      <c r="I599" s="30">
        <v>3980</v>
      </c>
      <c r="J599" s="108" t="s">
        <v>216</v>
      </c>
      <c r="K599" s="31">
        <v>10</v>
      </c>
      <c r="L599" s="32">
        <v>40</v>
      </c>
      <c r="M599" s="33" t="s">
        <v>217</v>
      </c>
      <c r="N599" s="31">
        <v>10</v>
      </c>
      <c r="O599" s="32">
        <v>40</v>
      </c>
      <c r="P599" s="33" t="s">
        <v>217</v>
      </c>
      <c r="Q599" s="108" t="s">
        <v>216</v>
      </c>
      <c r="R599" s="34">
        <v>350</v>
      </c>
      <c r="S599" s="35">
        <v>0</v>
      </c>
      <c r="T599" s="1530"/>
      <c r="U599" s="34">
        <v>350</v>
      </c>
      <c r="V599" s="34"/>
      <c r="W599" s="35">
        <v>0</v>
      </c>
      <c r="X599" s="348"/>
      <c r="Z599" s="114" t="s">
        <v>253</v>
      </c>
      <c r="AA599" s="1511"/>
      <c r="AB599" s="111" t="s">
        <v>253</v>
      </c>
      <c r="AC599" s="118"/>
      <c r="AD599" s="1550"/>
      <c r="AE599" s="114"/>
      <c r="AF599" s="1530"/>
      <c r="AG599" s="41"/>
      <c r="AH599" s="41"/>
      <c r="AI599" s="1531"/>
      <c r="AJ599" s="62"/>
      <c r="AK599" s="1532"/>
      <c r="AL599" s="1534" t="e">
        <v>#REF!</v>
      </c>
      <c r="AM599" s="1519" t="e">
        <v>#REF!</v>
      </c>
      <c r="AN599" s="1515"/>
      <c r="AO599" s="117" t="s">
        <v>223</v>
      </c>
      <c r="AP599" s="37">
        <v>0</v>
      </c>
      <c r="AQ599" s="38">
        <v>0</v>
      </c>
      <c r="AR599" s="1511"/>
      <c r="AS599" s="1513">
        <v>0</v>
      </c>
      <c r="AT599" s="1511"/>
      <c r="AU599" s="1522">
        <v>0</v>
      </c>
      <c r="AV599" s="1515"/>
      <c r="AW599" s="76"/>
      <c r="AX599" s="1515"/>
      <c r="AY599" s="60"/>
      <c r="AZ599" s="1511"/>
      <c r="BA599" s="1513">
        <v>0</v>
      </c>
      <c r="BB599" s="1511"/>
      <c r="BC599" s="1522">
        <v>0</v>
      </c>
      <c r="BD599" s="1515"/>
      <c r="BE599" s="109"/>
      <c r="BF599" s="109"/>
      <c r="BG599" s="109"/>
      <c r="BH599" s="1517"/>
      <c r="BI599" s="111"/>
      <c r="BJ599" s="1517"/>
    </row>
    <row r="600" spans="1:62">
      <c r="A600" s="1548"/>
      <c r="B600" s="1527"/>
      <c r="C600" s="1524" t="s">
        <v>224</v>
      </c>
      <c r="D600" s="28" t="s">
        <v>225</v>
      </c>
      <c r="E600" s="15"/>
      <c r="F600" s="29">
        <v>4130</v>
      </c>
      <c r="G600" s="30">
        <v>7610</v>
      </c>
      <c r="H600" s="29">
        <v>3980</v>
      </c>
      <c r="I600" s="30">
        <v>7460</v>
      </c>
      <c r="J600" s="108" t="s">
        <v>216</v>
      </c>
      <c r="K600" s="31">
        <v>40</v>
      </c>
      <c r="L600" s="32">
        <v>70</v>
      </c>
      <c r="M600" s="33" t="s">
        <v>217</v>
      </c>
      <c r="N600" s="31">
        <v>40</v>
      </c>
      <c r="O600" s="32">
        <v>70</v>
      </c>
      <c r="P600" s="33" t="s">
        <v>217</v>
      </c>
      <c r="Q600" s="40"/>
      <c r="R600" s="41"/>
      <c r="S600" s="42"/>
      <c r="T600" s="1531"/>
      <c r="U600" s="41"/>
      <c r="V600" s="41"/>
      <c r="W600" s="42"/>
      <c r="X600" s="55"/>
      <c r="Z600" s="114">
        <v>21100</v>
      </c>
      <c r="AA600" s="1511"/>
      <c r="AB600" s="114">
        <v>210</v>
      </c>
      <c r="AC600" s="23"/>
      <c r="AD600" s="1550"/>
      <c r="AE600" s="111"/>
      <c r="AF600" s="1530"/>
      <c r="AG600" s="41"/>
      <c r="AH600" s="41"/>
      <c r="AI600" s="1531"/>
      <c r="AJ600" s="62"/>
      <c r="AK600" s="1532"/>
      <c r="AL600" s="1534" t="e">
        <v>#REF!</v>
      </c>
      <c r="AM600" s="1519" t="e">
        <v>#REF!</v>
      </c>
      <c r="AN600" s="1515"/>
      <c r="AO600" s="117" t="s">
        <v>226</v>
      </c>
      <c r="AP600" s="37">
        <v>0</v>
      </c>
      <c r="AQ600" s="38">
        <v>0</v>
      </c>
      <c r="AR600" s="1511"/>
      <c r="AS600" s="1513">
        <v>0</v>
      </c>
      <c r="AT600" s="1511"/>
      <c r="AU600" s="1522">
        <v>0</v>
      </c>
      <c r="AV600" s="1515"/>
      <c r="AW600" s="76"/>
      <c r="AX600" s="1515"/>
      <c r="AY600" s="60"/>
      <c r="AZ600" s="1511"/>
      <c r="BA600" s="1513">
        <v>0</v>
      </c>
      <c r="BB600" s="1511"/>
      <c r="BC600" s="1522">
        <v>0</v>
      </c>
      <c r="BD600" s="1515"/>
      <c r="BE600" s="109"/>
      <c r="BF600" s="109"/>
      <c r="BG600" s="109"/>
      <c r="BH600" s="1509">
        <v>0</v>
      </c>
      <c r="BI600" s="111"/>
      <c r="BJ600" s="1509">
        <v>0</v>
      </c>
    </row>
    <row r="601" spans="1:62">
      <c r="A601" s="1548"/>
      <c r="B601" s="1527"/>
      <c r="C601" s="1525"/>
      <c r="D601" s="44" t="s">
        <v>53</v>
      </c>
      <c r="E601" s="15"/>
      <c r="F601" s="45">
        <v>7610</v>
      </c>
      <c r="G601" s="46">
        <v>0</v>
      </c>
      <c r="H601" s="45">
        <v>7460</v>
      </c>
      <c r="I601" s="46">
        <v>0</v>
      </c>
      <c r="J601" s="108" t="s">
        <v>216</v>
      </c>
      <c r="K601" s="34">
        <v>70</v>
      </c>
      <c r="L601" s="47">
        <v>0</v>
      </c>
      <c r="M601" s="48" t="s">
        <v>217</v>
      </c>
      <c r="N601" s="34">
        <v>70</v>
      </c>
      <c r="O601" s="47">
        <v>0</v>
      </c>
      <c r="P601" s="48" t="s">
        <v>217</v>
      </c>
      <c r="Q601" s="40"/>
      <c r="R601" s="41"/>
      <c r="S601" s="49"/>
      <c r="T601" s="1531"/>
      <c r="U601" s="41"/>
      <c r="V601" s="41"/>
      <c r="W601" s="49"/>
      <c r="X601" s="55"/>
      <c r="Z601" s="56"/>
      <c r="AA601" s="1511"/>
      <c r="AB601" s="57"/>
      <c r="AC601" s="58"/>
      <c r="AD601" s="1550"/>
      <c r="AE601" s="56"/>
      <c r="AF601" s="1530"/>
      <c r="AG601" s="41"/>
      <c r="AH601" s="41"/>
      <c r="AI601" s="1531"/>
      <c r="AJ601" s="62"/>
      <c r="AK601" s="1532"/>
      <c r="AL601" s="1535" t="e">
        <v>#REF!</v>
      </c>
      <c r="AM601" s="1520" t="e">
        <v>#REF!</v>
      </c>
      <c r="AN601" s="1515"/>
      <c r="AO601" s="106" t="s">
        <v>227</v>
      </c>
      <c r="AP601" s="51">
        <v>0</v>
      </c>
      <c r="AQ601" s="52">
        <v>0</v>
      </c>
      <c r="AR601" s="1511"/>
      <c r="AS601" s="1514">
        <v>0</v>
      </c>
      <c r="AT601" s="1511"/>
      <c r="AU601" s="1523">
        <v>0</v>
      </c>
      <c r="AV601" s="1515"/>
      <c r="AW601" s="76"/>
      <c r="AX601" s="1515"/>
      <c r="AY601" s="60"/>
      <c r="AZ601" s="1511"/>
      <c r="BA601" s="1514">
        <v>0</v>
      </c>
      <c r="BB601" s="1511"/>
      <c r="BC601" s="1523">
        <v>0</v>
      </c>
      <c r="BD601" s="1515"/>
      <c r="BE601" s="109"/>
      <c r="BF601" s="109"/>
      <c r="BG601" s="109"/>
      <c r="BH601" s="1510">
        <v>0</v>
      </c>
      <c r="BI601" s="111"/>
      <c r="BJ601" s="1510">
        <v>0</v>
      </c>
    </row>
    <row r="602" spans="1:62">
      <c r="A602" s="1548"/>
      <c r="B602" s="1536" t="s">
        <v>254</v>
      </c>
      <c r="C602" s="1528" t="s">
        <v>214</v>
      </c>
      <c r="D602" s="14" t="s">
        <v>215</v>
      </c>
      <c r="E602" s="15"/>
      <c r="F602" s="16">
        <v>1310</v>
      </c>
      <c r="G602" s="17">
        <v>1660</v>
      </c>
      <c r="H602" s="16">
        <v>1160</v>
      </c>
      <c r="I602" s="17">
        <v>1510</v>
      </c>
      <c r="J602" s="108" t="s">
        <v>216</v>
      </c>
      <c r="K602" s="18">
        <v>10</v>
      </c>
      <c r="L602" s="19">
        <v>10</v>
      </c>
      <c r="M602" s="20" t="s">
        <v>217</v>
      </c>
      <c r="N602" s="18">
        <v>20</v>
      </c>
      <c r="O602" s="19">
        <v>20</v>
      </c>
      <c r="P602" s="20" t="s">
        <v>217</v>
      </c>
      <c r="Q602" s="108" t="s">
        <v>216</v>
      </c>
      <c r="R602" s="21">
        <v>350</v>
      </c>
      <c r="S602" s="22">
        <v>0</v>
      </c>
      <c r="T602" s="1530"/>
      <c r="U602" s="21">
        <v>350</v>
      </c>
      <c r="V602" s="21"/>
      <c r="W602" s="22">
        <v>0</v>
      </c>
      <c r="X602" s="347"/>
      <c r="Z602" s="114" t="s">
        <v>255</v>
      </c>
      <c r="AA602" s="1511"/>
      <c r="AB602" s="111" t="s">
        <v>255</v>
      </c>
      <c r="AC602" s="118"/>
      <c r="AD602" s="1550"/>
      <c r="AE602" s="114"/>
      <c r="AF602" s="1530"/>
      <c r="AG602" s="41"/>
      <c r="AH602" s="41"/>
      <c r="AI602" s="1531"/>
      <c r="AJ602" s="62"/>
      <c r="AK602" s="1532" t="s">
        <v>216</v>
      </c>
      <c r="AL602" s="1533">
        <v>0</v>
      </c>
      <c r="AM602" s="1518">
        <v>0</v>
      </c>
      <c r="AN602" s="1515" t="s">
        <v>216</v>
      </c>
      <c r="AO602" s="116" t="s">
        <v>220</v>
      </c>
      <c r="AP602" s="25">
        <v>0</v>
      </c>
      <c r="AQ602" s="26">
        <v>0</v>
      </c>
      <c r="AR602" s="1511" t="s">
        <v>216</v>
      </c>
      <c r="AS602" s="1512">
        <v>150</v>
      </c>
      <c r="AT602" s="1511"/>
      <c r="AU602" s="1521">
        <v>0</v>
      </c>
      <c r="AV602" s="1515"/>
      <c r="AW602" s="76"/>
      <c r="AX602" s="1515"/>
      <c r="AY602" s="60"/>
      <c r="AZ602" s="1511" t="s">
        <v>216</v>
      </c>
      <c r="BA602" s="1512">
        <v>190</v>
      </c>
      <c r="BB602" s="1511"/>
      <c r="BC602" s="1521">
        <v>0</v>
      </c>
      <c r="BD602" s="1515" t="s">
        <v>221</v>
      </c>
      <c r="BE602" s="109"/>
      <c r="BF602" s="109"/>
      <c r="BG602" s="109"/>
      <c r="BH602" s="1516" t="s">
        <v>266</v>
      </c>
      <c r="BI602" s="111"/>
      <c r="BJ602" s="1516" t="s">
        <v>267</v>
      </c>
    </row>
    <row r="603" spans="1:62">
      <c r="A603" s="1548"/>
      <c r="B603" s="1527"/>
      <c r="C603" s="1529"/>
      <c r="D603" s="28" t="s">
        <v>222</v>
      </c>
      <c r="E603" s="15"/>
      <c r="F603" s="29">
        <v>1660</v>
      </c>
      <c r="G603" s="30">
        <v>4090</v>
      </c>
      <c r="H603" s="29">
        <v>1510</v>
      </c>
      <c r="I603" s="30">
        <v>3940</v>
      </c>
      <c r="J603" s="108" t="s">
        <v>216</v>
      </c>
      <c r="K603" s="31">
        <v>10</v>
      </c>
      <c r="L603" s="32">
        <v>40</v>
      </c>
      <c r="M603" s="33" t="s">
        <v>217</v>
      </c>
      <c r="N603" s="31">
        <v>20</v>
      </c>
      <c r="O603" s="32">
        <v>40</v>
      </c>
      <c r="P603" s="33" t="s">
        <v>217</v>
      </c>
      <c r="Q603" s="108" t="s">
        <v>216</v>
      </c>
      <c r="R603" s="34">
        <v>350</v>
      </c>
      <c r="S603" s="35">
        <v>0</v>
      </c>
      <c r="T603" s="1531"/>
      <c r="U603" s="34">
        <v>350</v>
      </c>
      <c r="V603" s="34"/>
      <c r="W603" s="35">
        <v>0</v>
      </c>
      <c r="X603" s="348"/>
      <c r="Z603" s="114">
        <v>22200</v>
      </c>
      <c r="AA603" s="1511"/>
      <c r="AB603" s="114">
        <v>230</v>
      </c>
      <c r="AC603" s="23"/>
      <c r="AD603" s="1550"/>
      <c r="AE603" s="111"/>
      <c r="AF603" s="1530"/>
      <c r="AG603" s="41"/>
      <c r="AH603" s="41"/>
      <c r="AI603" s="1531"/>
      <c r="AJ603" s="62"/>
      <c r="AK603" s="1532"/>
      <c r="AL603" s="1534" t="e">
        <v>#REF!</v>
      </c>
      <c r="AM603" s="1519" t="e">
        <v>#REF!</v>
      </c>
      <c r="AN603" s="1515"/>
      <c r="AO603" s="117" t="s">
        <v>223</v>
      </c>
      <c r="AP603" s="37">
        <v>0</v>
      </c>
      <c r="AQ603" s="38">
        <v>0</v>
      </c>
      <c r="AR603" s="1511"/>
      <c r="AS603" s="1513">
        <v>0</v>
      </c>
      <c r="AT603" s="1511"/>
      <c r="AU603" s="1522">
        <v>0</v>
      </c>
      <c r="AV603" s="1515"/>
      <c r="AW603" s="76"/>
      <c r="AX603" s="1515"/>
      <c r="AY603" s="60"/>
      <c r="AZ603" s="1511"/>
      <c r="BA603" s="1513">
        <v>0</v>
      </c>
      <c r="BB603" s="1511"/>
      <c r="BC603" s="1522">
        <v>0</v>
      </c>
      <c r="BD603" s="1515"/>
      <c r="BE603" s="109"/>
      <c r="BF603" s="109"/>
      <c r="BG603" s="109"/>
      <c r="BH603" s="1517"/>
      <c r="BI603" s="111"/>
      <c r="BJ603" s="1517"/>
    </row>
    <row r="604" spans="1:62">
      <c r="A604" s="1548"/>
      <c r="B604" s="1527"/>
      <c r="C604" s="1524" t="s">
        <v>224</v>
      </c>
      <c r="D604" s="28" t="s">
        <v>225</v>
      </c>
      <c r="E604" s="15"/>
      <c r="F604" s="29">
        <v>4090</v>
      </c>
      <c r="G604" s="30">
        <v>7570</v>
      </c>
      <c r="H604" s="29">
        <v>3940</v>
      </c>
      <c r="I604" s="30">
        <v>7420</v>
      </c>
      <c r="J604" s="108" t="s">
        <v>216</v>
      </c>
      <c r="K604" s="31">
        <v>40</v>
      </c>
      <c r="L604" s="32">
        <v>70</v>
      </c>
      <c r="M604" s="33" t="s">
        <v>217</v>
      </c>
      <c r="N604" s="31">
        <v>40</v>
      </c>
      <c r="O604" s="32">
        <v>70</v>
      </c>
      <c r="P604" s="33" t="s">
        <v>217</v>
      </c>
      <c r="Q604" s="40"/>
      <c r="R604" s="41"/>
      <c r="S604" s="42"/>
      <c r="T604" s="1531"/>
      <c r="U604" s="41"/>
      <c r="V604" s="41"/>
      <c r="W604" s="42"/>
      <c r="X604" s="55"/>
      <c r="Z604" s="56"/>
      <c r="AA604" s="1511"/>
      <c r="AB604" s="57"/>
      <c r="AC604" s="58"/>
      <c r="AD604" s="1550"/>
      <c r="AE604" s="56"/>
      <c r="AF604" s="1530"/>
      <c r="AG604" s="41"/>
      <c r="AH604" s="41"/>
      <c r="AI604" s="1531"/>
      <c r="AJ604" s="62"/>
      <c r="AK604" s="1532"/>
      <c r="AL604" s="1534" t="e">
        <v>#REF!</v>
      </c>
      <c r="AM604" s="1519" t="e">
        <v>#REF!</v>
      </c>
      <c r="AN604" s="1515"/>
      <c r="AO604" s="117" t="s">
        <v>226</v>
      </c>
      <c r="AP604" s="37">
        <v>0</v>
      </c>
      <c r="AQ604" s="38">
        <v>0</v>
      </c>
      <c r="AR604" s="1511"/>
      <c r="AS604" s="1513">
        <v>0</v>
      </c>
      <c r="AT604" s="1511"/>
      <c r="AU604" s="1522">
        <v>0</v>
      </c>
      <c r="AV604" s="1515"/>
      <c r="AW604" s="76"/>
      <c r="AX604" s="1515"/>
      <c r="AY604" s="60"/>
      <c r="AZ604" s="1511"/>
      <c r="BA604" s="1513">
        <v>0</v>
      </c>
      <c r="BB604" s="1511"/>
      <c r="BC604" s="1522">
        <v>0</v>
      </c>
      <c r="BD604" s="1515"/>
      <c r="BE604" s="109"/>
      <c r="BF604" s="109"/>
      <c r="BG604" s="109"/>
      <c r="BH604" s="1509">
        <v>0</v>
      </c>
      <c r="BI604" s="111"/>
      <c r="BJ604" s="1509">
        <v>0</v>
      </c>
    </row>
    <row r="605" spans="1:62">
      <c r="A605" s="1548"/>
      <c r="B605" s="1527"/>
      <c r="C605" s="1525"/>
      <c r="D605" s="44" t="s">
        <v>53</v>
      </c>
      <c r="E605" s="15"/>
      <c r="F605" s="45">
        <v>7570</v>
      </c>
      <c r="G605" s="46">
        <v>0</v>
      </c>
      <c r="H605" s="45">
        <v>7420</v>
      </c>
      <c r="I605" s="46">
        <v>0</v>
      </c>
      <c r="J605" s="108" t="s">
        <v>216</v>
      </c>
      <c r="K605" s="34">
        <v>70</v>
      </c>
      <c r="L605" s="47">
        <v>0</v>
      </c>
      <c r="M605" s="48" t="s">
        <v>217</v>
      </c>
      <c r="N605" s="34">
        <v>70</v>
      </c>
      <c r="O605" s="47">
        <v>0</v>
      </c>
      <c r="P605" s="48" t="s">
        <v>217</v>
      </c>
      <c r="Q605" s="40"/>
      <c r="R605" s="41"/>
      <c r="S605" s="49"/>
      <c r="T605" s="1531"/>
      <c r="U605" s="41"/>
      <c r="V605" s="41"/>
      <c r="W605" s="49"/>
      <c r="X605" s="55"/>
      <c r="Z605" s="114" t="s">
        <v>256</v>
      </c>
      <c r="AA605" s="1511"/>
      <c r="AB605" s="111" t="s">
        <v>256</v>
      </c>
      <c r="AC605" s="118"/>
      <c r="AD605" s="1550"/>
      <c r="AE605" s="114"/>
      <c r="AF605" s="1530"/>
      <c r="AG605" s="41"/>
      <c r="AH605" s="41"/>
      <c r="AI605" s="1531"/>
      <c r="AJ605" s="62"/>
      <c r="AK605" s="1532"/>
      <c r="AL605" s="1535" t="e">
        <v>#REF!</v>
      </c>
      <c r="AM605" s="1520" t="e">
        <v>#REF!</v>
      </c>
      <c r="AN605" s="1515"/>
      <c r="AO605" s="106" t="s">
        <v>227</v>
      </c>
      <c r="AP605" s="51">
        <v>0</v>
      </c>
      <c r="AQ605" s="52">
        <v>0</v>
      </c>
      <c r="AR605" s="1511"/>
      <c r="AS605" s="1514">
        <v>0</v>
      </c>
      <c r="AT605" s="1511"/>
      <c r="AU605" s="1523">
        <v>0</v>
      </c>
      <c r="AV605" s="1515"/>
      <c r="AW605" s="76"/>
      <c r="AX605" s="1515"/>
      <c r="AY605" s="60"/>
      <c r="AZ605" s="1511"/>
      <c r="BA605" s="1514">
        <v>0</v>
      </c>
      <c r="BB605" s="1511"/>
      <c r="BC605" s="1523">
        <v>0</v>
      </c>
      <c r="BD605" s="1515"/>
      <c r="BE605" s="109"/>
      <c r="BF605" s="109"/>
      <c r="BG605" s="109"/>
      <c r="BH605" s="1510">
        <v>0</v>
      </c>
      <c r="BI605" s="111"/>
      <c r="BJ605" s="1510">
        <v>0</v>
      </c>
    </row>
    <row r="606" spans="1:62">
      <c r="A606" s="1548"/>
      <c r="B606" s="1536" t="s">
        <v>257</v>
      </c>
      <c r="C606" s="1528" t="s">
        <v>214</v>
      </c>
      <c r="D606" s="14" t="s">
        <v>215</v>
      </c>
      <c r="E606" s="15"/>
      <c r="F606" s="16">
        <v>1270</v>
      </c>
      <c r="G606" s="17">
        <v>1620</v>
      </c>
      <c r="H606" s="16">
        <v>1130</v>
      </c>
      <c r="I606" s="17">
        <v>1480</v>
      </c>
      <c r="J606" s="108" t="s">
        <v>216</v>
      </c>
      <c r="K606" s="18">
        <v>10</v>
      </c>
      <c r="L606" s="19">
        <v>10</v>
      </c>
      <c r="M606" s="20" t="s">
        <v>217</v>
      </c>
      <c r="N606" s="18">
        <v>10</v>
      </c>
      <c r="O606" s="19">
        <v>10</v>
      </c>
      <c r="P606" s="20" t="s">
        <v>217</v>
      </c>
      <c r="Q606" s="108" t="s">
        <v>216</v>
      </c>
      <c r="R606" s="21">
        <v>350</v>
      </c>
      <c r="S606" s="22">
        <v>0</v>
      </c>
      <c r="T606" s="1530"/>
      <c r="U606" s="21">
        <v>350</v>
      </c>
      <c r="V606" s="21"/>
      <c r="W606" s="22">
        <v>0</v>
      </c>
      <c r="X606" s="347"/>
      <c r="Z606" s="114">
        <v>23400</v>
      </c>
      <c r="AA606" s="1511"/>
      <c r="AB606" s="114">
        <v>230</v>
      </c>
      <c r="AC606" s="23"/>
      <c r="AD606" s="1550"/>
      <c r="AE606" s="111"/>
      <c r="AF606" s="1530"/>
      <c r="AG606" s="41"/>
      <c r="AH606" s="41"/>
      <c r="AI606" s="1531"/>
      <c r="AJ606" s="62"/>
      <c r="AK606" s="1532" t="s">
        <v>216</v>
      </c>
      <c r="AL606" s="1533">
        <v>0</v>
      </c>
      <c r="AM606" s="1518">
        <v>0</v>
      </c>
      <c r="AN606" s="1515" t="s">
        <v>216</v>
      </c>
      <c r="AO606" s="116" t="s">
        <v>220</v>
      </c>
      <c r="AP606" s="25">
        <v>0</v>
      </c>
      <c r="AQ606" s="26">
        <v>0</v>
      </c>
      <c r="AR606" s="1511" t="s">
        <v>216</v>
      </c>
      <c r="AS606" s="1512">
        <v>130</v>
      </c>
      <c r="AT606" s="1511"/>
      <c r="AU606" s="1521">
        <v>0</v>
      </c>
      <c r="AV606" s="1515"/>
      <c r="AW606" s="76"/>
      <c r="AX606" s="1515"/>
      <c r="AY606" s="60"/>
      <c r="AZ606" s="1511" t="s">
        <v>216</v>
      </c>
      <c r="BA606" s="1512">
        <v>180</v>
      </c>
      <c r="BB606" s="1511"/>
      <c r="BC606" s="1521">
        <v>10</v>
      </c>
      <c r="BD606" s="1515" t="s">
        <v>221</v>
      </c>
      <c r="BE606" s="109"/>
      <c r="BF606" s="109"/>
      <c r="BG606" s="109"/>
      <c r="BH606" s="1516" t="s">
        <v>266</v>
      </c>
      <c r="BI606" s="111"/>
      <c r="BJ606" s="1516" t="s">
        <v>267</v>
      </c>
    </row>
    <row r="607" spans="1:62">
      <c r="A607" s="1548"/>
      <c r="B607" s="1527"/>
      <c r="C607" s="1529"/>
      <c r="D607" s="28" t="s">
        <v>222</v>
      </c>
      <c r="E607" s="15"/>
      <c r="F607" s="29">
        <v>1620</v>
      </c>
      <c r="G607" s="30">
        <v>4050</v>
      </c>
      <c r="H607" s="29">
        <v>1480</v>
      </c>
      <c r="I607" s="30">
        <v>3910</v>
      </c>
      <c r="J607" s="108" t="s">
        <v>216</v>
      </c>
      <c r="K607" s="31">
        <v>10</v>
      </c>
      <c r="L607" s="32">
        <v>40</v>
      </c>
      <c r="M607" s="33" t="s">
        <v>217</v>
      </c>
      <c r="N607" s="31">
        <v>10</v>
      </c>
      <c r="O607" s="32">
        <v>40</v>
      </c>
      <c r="P607" s="33" t="s">
        <v>217</v>
      </c>
      <c r="Q607" s="108" t="s">
        <v>216</v>
      </c>
      <c r="R607" s="34">
        <v>350</v>
      </c>
      <c r="S607" s="35">
        <v>0</v>
      </c>
      <c r="T607" s="1530"/>
      <c r="U607" s="34">
        <v>350</v>
      </c>
      <c r="V607" s="34"/>
      <c r="W607" s="35">
        <v>0</v>
      </c>
      <c r="X607" s="348"/>
      <c r="Z607" s="56"/>
      <c r="AA607" s="1511"/>
      <c r="AB607" s="57"/>
      <c r="AC607" s="58"/>
      <c r="AD607" s="1550"/>
      <c r="AE607" s="56"/>
      <c r="AF607" s="1530"/>
      <c r="AG607" s="41"/>
      <c r="AH607" s="41"/>
      <c r="AI607" s="1531"/>
      <c r="AJ607" s="62"/>
      <c r="AK607" s="1532"/>
      <c r="AL607" s="1534" t="e">
        <v>#REF!</v>
      </c>
      <c r="AM607" s="1519" t="e">
        <v>#REF!</v>
      </c>
      <c r="AN607" s="1515"/>
      <c r="AO607" s="117" t="s">
        <v>223</v>
      </c>
      <c r="AP607" s="37">
        <v>0</v>
      </c>
      <c r="AQ607" s="38">
        <v>0</v>
      </c>
      <c r="AR607" s="1511"/>
      <c r="AS607" s="1513">
        <v>0</v>
      </c>
      <c r="AT607" s="1511"/>
      <c r="AU607" s="1522">
        <v>0</v>
      </c>
      <c r="AV607" s="1515"/>
      <c r="AW607" s="76"/>
      <c r="AX607" s="1515"/>
      <c r="AY607" s="60"/>
      <c r="AZ607" s="1511"/>
      <c r="BA607" s="1513">
        <v>0</v>
      </c>
      <c r="BB607" s="1511"/>
      <c r="BC607" s="1522">
        <v>0</v>
      </c>
      <c r="BD607" s="1515"/>
      <c r="BE607" s="109"/>
      <c r="BF607" s="109"/>
      <c r="BG607" s="109"/>
      <c r="BH607" s="1517"/>
      <c r="BI607" s="111"/>
      <c r="BJ607" s="1517"/>
    </row>
    <row r="608" spans="1:62">
      <c r="A608" s="1548"/>
      <c r="B608" s="1527"/>
      <c r="C608" s="1524" t="s">
        <v>224</v>
      </c>
      <c r="D608" s="28" t="s">
        <v>225</v>
      </c>
      <c r="E608" s="15"/>
      <c r="F608" s="29">
        <v>4050</v>
      </c>
      <c r="G608" s="30">
        <v>7530</v>
      </c>
      <c r="H608" s="29">
        <v>3910</v>
      </c>
      <c r="I608" s="30">
        <v>7390</v>
      </c>
      <c r="J608" s="108" t="s">
        <v>216</v>
      </c>
      <c r="K608" s="31">
        <v>40</v>
      </c>
      <c r="L608" s="32">
        <v>70</v>
      </c>
      <c r="M608" s="33" t="s">
        <v>217</v>
      </c>
      <c r="N608" s="31">
        <v>40</v>
      </c>
      <c r="O608" s="32">
        <v>70</v>
      </c>
      <c r="P608" s="33" t="s">
        <v>217</v>
      </c>
      <c r="Q608" s="40"/>
      <c r="R608" s="41"/>
      <c r="S608" s="42"/>
      <c r="T608" s="1531"/>
      <c r="U608" s="41"/>
      <c r="V608" s="41"/>
      <c r="W608" s="42"/>
      <c r="X608" s="55"/>
      <c r="Z608" s="114" t="s">
        <v>258</v>
      </c>
      <c r="AA608" s="1511"/>
      <c r="AB608" s="111" t="s">
        <v>258</v>
      </c>
      <c r="AC608" s="118"/>
      <c r="AD608" s="1550"/>
      <c r="AE608" s="114"/>
      <c r="AF608" s="1530"/>
      <c r="AG608" s="41"/>
      <c r="AH608" s="41"/>
      <c r="AI608" s="1531"/>
      <c r="AJ608" s="62"/>
      <c r="AK608" s="1532"/>
      <c r="AL608" s="1534" t="e">
        <v>#REF!</v>
      </c>
      <c r="AM608" s="1519" t="e">
        <v>#REF!</v>
      </c>
      <c r="AN608" s="1515"/>
      <c r="AO608" s="117" t="s">
        <v>226</v>
      </c>
      <c r="AP608" s="37">
        <v>0</v>
      </c>
      <c r="AQ608" s="38">
        <v>0</v>
      </c>
      <c r="AR608" s="1511"/>
      <c r="AS608" s="1513">
        <v>0</v>
      </c>
      <c r="AT608" s="1511"/>
      <c r="AU608" s="1522">
        <v>0</v>
      </c>
      <c r="AV608" s="1515"/>
      <c r="AW608" s="76"/>
      <c r="AX608" s="1515"/>
      <c r="AY608" s="60"/>
      <c r="AZ608" s="1511"/>
      <c r="BA608" s="1513">
        <v>0</v>
      </c>
      <c r="BB608" s="1511"/>
      <c r="BC608" s="1522">
        <v>0</v>
      </c>
      <c r="BD608" s="1515"/>
      <c r="BE608" s="109"/>
      <c r="BF608" s="109"/>
      <c r="BG608" s="109"/>
      <c r="BH608" s="1509">
        <v>0</v>
      </c>
      <c r="BI608" s="111"/>
      <c r="BJ608" s="1509">
        <v>0</v>
      </c>
    </row>
    <row r="609" spans="1:62">
      <c r="A609" s="1548"/>
      <c r="B609" s="1527"/>
      <c r="C609" s="1525"/>
      <c r="D609" s="44" t="s">
        <v>53</v>
      </c>
      <c r="E609" s="15"/>
      <c r="F609" s="45">
        <v>7530</v>
      </c>
      <c r="G609" s="46">
        <v>0</v>
      </c>
      <c r="H609" s="45">
        <v>7390</v>
      </c>
      <c r="I609" s="46">
        <v>0</v>
      </c>
      <c r="J609" s="108" t="s">
        <v>216</v>
      </c>
      <c r="K609" s="34">
        <v>70</v>
      </c>
      <c r="L609" s="47">
        <v>0</v>
      </c>
      <c r="M609" s="48" t="s">
        <v>217</v>
      </c>
      <c r="N609" s="34">
        <v>70</v>
      </c>
      <c r="O609" s="47">
        <v>0</v>
      </c>
      <c r="P609" s="48" t="s">
        <v>217</v>
      </c>
      <c r="Q609" s="40"/>
      <c r="R609" s="41"/>
      <c r="S609" s="49"/>
      <c r="T609" s="1531"/>
      <c r="U609" s="41"/>
      <c r="V609" s="41"/>
      <c r="W609" s="49"/>
      <c r="X609" s="55"/>
      <c r="Z609" s="114">
        <v>24600</v>
      </c>
      <c r="AA609" s="1511"/>
      <c r="AB609" s="114">
        <v>240</v>
      </c>
      <c r="AC609" s="23"/>
      <c r="AD609" s="1550"/>
      <c r="AE609" s="111"/>
      <c r="AF609" s="1530"/>
      <c r="AG609" s="41"/>
      <c r="AH609" s="41"/>
      <c r="AI609" s="1531"/>
      <c r="AJ609" s="62"/>
      <c r="AK609" s="1532"/>
      <c r="AL609" s="1535" t="e">
        <v>#REF!</v>
      </c>
      <c r="AM609" s="1520" t="e">
        <v>#REF!</v>
      </c>
      <c r="AN609" s="1515"/>
      <c r="AO609" s="106" t="s">
        <v>227</v>
      </c>
      <c r="AP609" s="51">
        <v>0</v>
      </c>
      <c r="AQ609" s="52">
        <v>0</v>
      </c>
      <c r="AR609" s="1511"/>
      <c r="AS609" s="1514">
        <v>0</v>
      </c>
      <c r="AT609" s="1511"/>
      <c r="AU609" s="1523">
        <v>0</v>
      </c>
      <c r="AV609" s="1515"/>
      <c r="AW609" s="76"/>
      <c r="AX609" s="1515"/>
      <c r="AY609" s="60"/>
      <c r="AZ609" s="1511"/>
      <c r="BA609" s="1514">
        <v>0</v>
      </c>
      <c r="BB609" s="1511"/>
      <c r="BC609" s="1523">
        <v>0</v>
      </c>
      <c r="BD609" s="1515"/>
      <c r="BE609" s="109"/>
      <c r="BF609" s="109"/>
      <c r="BG609" s="109"/>
      <c r="BH609" s="1510">
        <v>0</v>
      </c>
      <c r="BI609" s="111"/>
      <c r="BJ609" s="1510">
        <v>0</v>
      </c>
    </row>
    <row r="610" spans="1:62">
      <c r="A610" s="1548"/>
      <c r="B610" s="1536" t="s">
        <v>259</v>
      </c>
      <c r="C610" s="1528" t="s">
        <v>214</v>
      </c>
      <c r="D610" s="14" t="s">
        <v>215</v>
      </c>
      <c r="E610" s="15"/>
      <c r="F610" s="16">
        <v>1230</v>
      </c>
      <c r="G610" s="17">
        <v>1580</v>
      </c>
      <c r="H610" s="16">
        <v>1100</v>
      </c>
      <c r="I610" s="17">
        <v>1450</v>
      </c>
      <c r="J610" s="108" t="s">
        <v>216</v>
      </c>
      <c r="K610" s="18">
        <v>10</v>
      </c>
      <c r="L610" s="19">
        <v>10</v>
      </c>
      <c r="M610" s="20" t="s">
        <v>217</v>
      </c>
      <c r="N610" s="18">
        <v>10</v>
      </c>
      <c r="O610" s="19">
        <v>10</v>
      </c>
      <c r="P610" s="20" t="s">
        <v>217</v>
      </c>
      <c r="Q610" s="108" t="s">
        <v>216</v>
      </c>
      <c r="R610" s="21">
        <v>350</v>
      </c>
      <c r="S610" s="22">
        <v>0</v>
      </c>
      <c r="T610" s="1530"/>
      <c r="U610" s="21">
        <v>350</v>
      </c>
      <c r="V610" s="21"/>
      <c r="W610" s="22">
        <v>0</v>
      </c>
      <c r="X610" s="347"/>
      <c r="Z610" s="56"/>
      <c r="AA610" s="1511"/>
      <c r="AB610" s="111"/>
      <c r="AC610" s="23"/>
      <c r="AD610" s="1550"/>
      <c r="AE610" s="111"/>
      <c r="AF610" s="1530"/>
      <c r="AG610" s="41"/>
      <c r="AH610" s="41"/>
      <c r="AI610" s="1531"/>
      <c r="AJ610" s="62"/>
      <c r="AK610" s="1532" t="s">
        <v>216</v>
      </c>
      <c r="AL610" s="1533">
        <v>0</v>
      </c>
      <c r="AM610" s="1518">
        <v>0</v>
      </c>
      <c r="AN610" s="1515" t="s">
        <v>216</v>
      </c>
      <c r="AO610" s="116" t="s">
        <v>220</v>
      </c>
      <c r="AP610" s="25">
        <v>0</v>
      </c>
      <c r="AQ610" s="26">
        <v>0</v>
      </c>
      <c r="AR610" s="1511" t="s">
        <v>216</v>
      </c>
      <c r="AS610" s="1512">
        <v>130</v>
      </c>
      <c r="AT610" s="1511"/>
      <c r="AU610" s="1521">
        <v>0</v>
      </c>
      <c r="AV610" s="1515"/>
      <c r="AW610" s="76"/>
      <c r="AX610" s="1515"/>
      <c r="AY610" s="60"/>
      <c r="AZ610" s="1511" t="s">
        <v>216</v>
      </c>
      <c r="BA610" s="1512">
        <v>160</v>
      </c>
      <c r="BB610" s="1511"/>
      <c r="BC610" s="1521">
        <v>0</v>
      </c>
      <c r="BD610" s="1515" t="s">
        <v>221</v>
      </c>
      <c r="BE610" s="109"/>
      <c r="BF610" s="109"/>
      <c r="BG610" s="109"/>
      <c r="BH610" s="1516" t="s">
        <v>266</v>
      </c>
      <c r="BI610" s="111"/>
      <c r="BJ610" s="1516" t="s">
        <v>267</v>
      </c>
    </row>
    <row r="611" spans="1:62">
      <c r="A611" s="1548"/>
      <c r="B611" s="1527"/>
      <c r="C611" s="1529"/>
      <c r="D611" s="28" t="s">
        <v>222</v>
      </c>
      <c r="E611" s="15"/>
      <c r="F611" s="29">
        <v>1580</v>
      </c>
      <c r="G611" s="30">
        <v>4010</v>
      </c>
      <c r="H611" s="29">
        <v>1450</v>
      </c>
      <c r="I611" s="30">
        <v>3880</v>
      </c>
      <c r="J611" s="108" t="s">
        <v>216</v>
      </c>
      <c r="K611" s="31">
        <v>10</v>
      </c>
      <c r="L611" s="32">
        <v>40</v>
      </c>
      <c r="M611" s="33" t="s">
        <v>217</v>
      </c>
      <c r="N611" s="31">
        <v>10</v>
      </c>
      <c r="O611" s="32">
        <v>50</v>
      </c>
      <c r="P611" s="33" t="s">
        <v>217</v>
      </c>
      <c r="Q611" s="108" t="s">
        <v>216</v>
      </c>
      <c r="R611" s="34">
        <v>350</v>
      </c>
      <c r="S611" s="35">
        <v>0</v>
      </c>
      <c r="T611" s="1530"/>
      <c r="U611" s="34">
        <v>350</v>
      </c>
      <c r="V611" s="34"/>
      <c r="W611" s="35">
        <v>0</v>
      </c>
      <c r="X611" s="348"/>
      <c r="Z611" s="56"/>
      <c r="AA611" s="1511"/>
      <c r="AB611" s="111"/>
      <c r="AC611" s="23"/>
      <c r="AD611" s="1550"/>
      <c r="AE611" s="111"/>
      <c r="AF611" s="1530"/>
      <c r="AG611" s="41"/>
      <c r="AH611" s="41"/>
      <c r="AI611" s="1531"/>
      <c r="AJ611" s="62"/>
      <c r="AK611" s="1532"/>
      <c r="AL611" s="1534" t="e">
        <v>#REF!</v>
      </c>
      <c r="AM611" s="1519" t="e">
        <v>#REF!</v>
      </c>
      <c r="AN611" s="1515"/>
      <c r="AO611" s="117" t="s">
        <v>223</v>
      </c>
      <c r="AP611" s="37">
        <v>0</v>
      </c>
      <c r="AQ611" s="38">
        <v>0</v>
      </c>
      <c r="AR611" s="1511"/>
      <c r="AS611" s="1513">
        <v>0</v>
      </c>
      <c r="AT611" s="1511"/>
      <c r="AU611" s="1522">
        <v>0</v>
      </c>
      <c r="AV611" s="1515"/>
      <c r="AW611" s="76"/>
      <c r="AX611" s="1515"/>
      <c r="AY611" s="60"/>
      <c r="AZ611" s="1511"/>
      <c r="BA611" s="1513">
        <v>0</v>
      </c>
      <c r="BB611" s="1511"/>
      <c r="BC611" s="1522">
        <v>0</v>
      </c>
      <c r="BD611" s="1515"/>
      <c r="BE611" s="109"/>
      <c r="BF611" s="109"/>
      <c r="BG611" s="109"/>
      <c r="BH611" s="1517"/>
      <c r="BI611" s="111"/>
      <c r="BJ611" s="1517"/>
    </row>
    <row r="612" spans="1:62">
      <c r="A612" s="1548"/>
      <c r="B612" s="1527"/>
      <c r="C612" s="1524" t="s">
        <v>224</v>
      </c>
      <c r="D612" s="28" t="s">
        <v>225</v>
      </c>
      <c r="E612" s="15"/>
      <c r="F612" s="29">
        <v>4010</v>
      </c>
      <c r="G612" s="30">
        <v>7490</v>
      </c>
      <c r="H612" s="29">
        <v>3880</v>
      </c>
      <c r="I612" s="30">
        <v>7360</v>
      </c>
      <c r="J612" s="108" t="s">
        <v>216</v>
      </c>
      <c r="K612" s="31">
        <v>40</v>
      </c>
      <c r="L612" s="32">
        <v>70</v>
      </c>
      <c r="M612" s="33" t="s">
        <v>217</v>
      </c>
      <c r="N612" s="31">
        <v>50</v>
      </c>
      <c r="O612" s="32">
        <v>80</v>
      </c>
      <c r="P612" s="33" t="s">
        <v>217</v>
      </c>
      <c r="Q612" s="40"/>
      <c r="R612" s="41"/>
      <c r="S612" s="42"/>
      <c r="T612" s="1531"/>
      <c r="U612" s="41"/>
      <c r="V612" s="41"/>
      <c r="W612" s="42"/>
      <c r="X612" s="55"/>
      <c r="Z612" s="56"/>
      <c r="AA612" s="1511"/>
      <c r="AB612" s="111"/>
      <c r="AC612" s="23"/>
      <c r="AD612" s="1550"/>
      <c r="AE612" s="111"/>
      <c r="AF612" s="1530"/>
      <c r="AG612" s="41"/>
      <c r="AH612" s="41"/>
      <c r="AI612" s="1531"/>
      <c r="AJ612" s="62"/>
      <c r="AK612" s="1532"/>
      <c r="AL612" s="1534" t="e">
        <v>#REF!</v>
      </c>
      <c r="AM612" s="1519" t="e">
        <v>#REF!</v>
      </c>
      <c r="AN612" s="1515"/>
      <c r="AO612" s="117" t="s">
        <v>226</v>
      </c>
      <c r="AP612" s="37">
        <v>0</v>
      </c>
      <c r="AQ612" s="38">
        <v>0</v>
      </c>
      <c r="AR612" s="1511"/>
      <c r="AS612" s="1513">
        <v>0</v>
      </c>
      <c r="AT612" s="1511"/>
      <c r="AU612" s="1522">
        <v>0</v>
      </c>
      <c r="AV612" s="1515"/>
      <c r="AW612" s="76"/>
      <c r="AX612" s="1515"/>
      <c r="AY612" s="60"/>
      <c r="AZ612" s="1511"/>
      <c r="BA612" s="1513">
        <v>0</v>
      </c>
      <c r="BB612" s="1511"/>
      <c r="BC612" s="1522">
        <v>0</v>
      </c>
      <c r="BD612" s="1515"/>
      <c r="BE612" s="109"/>
      <c r="BF612" s="109"/>
      <c r="BG612" s="109"/>
      <c r="BH612" s="1509">
        <v>0</v>
      </c>
      <c r="BI612" s="111"/>
      <c r="BJ612" s="1509">
        <v>0</v>
      </c>
    </row>
    <row r="613" spans="1:62">
      <c r="A613" s="1548"/>
      <c r="B613" s="1527"/>
      <c r="C613" s="1525"/>
      <c r="D613" s="44" t="s">
        <v>53</v>
      </c>
      <c r="E613" s="15"/>
      <c r="F613" s="45">
        <v>7490</v>
      </c>
      <c r="G613" s="46">
        <v>0</v>
      </c>
      <c r="H613" s="45">
        <v>7360</v>
      </c>
      <c r="I613" s="46">
        <v>0</v>
      </c>
      <c r="J613" s="108" t="s">
        <v>216</v>
      </c>
      <c r="K613" s="34">
        <v>70</v>
      </c>
      <c r="L613" s="47">
        <v>0</v>
      </c>
      <c r="M613" s="48" t="s">
        <v>217</v>
      </c>
      <c r="N613" s="34">
        <v>80</v>
      </c>
      <c r="O613" s="47">
        <v>0</v>
      </c>
      <c r="P613" s="48" t="s">
        <v>217</v>
      </c>
      <c r="Q613" s="40"/>
      <c r="R613" s="41"/>
      <c r="S613" s="49"/>
      <c r="T613" s="1531"/>
      <c r="U613" s="41"/>
      <c r="V613" s="41"/>
      <c r="W613" s="49"/>
      <c r="X613" s="55"/>
      <c r="Z613" s="56"/>
      <c r="AA613" s="1511"/>
      <c r="AB613" s="111"/>
      <c r="AC613" s="23"/>
      <c r="AD613" s="1550"/>
      <c r="AE613" s="111"/>
      <c r="AF613" s="1530"/>
      <c r="AG613" s="41"/>
      <c r="AH613" s="41"/>
      <c r="AI613" s="1531"/>
      <c r="AJ613" s="62"/>
      <c r="AK613" s="1532"/>
      <c r="AL613" s="1535" t="e">
        <v>#REF!</v>
      </c>
      <c r="AM613" s="1520" t="e">
        <v>#REF!</v>
      </c>
      <c r="AN613" s="1515"/>
      <c r="AO613" s="106" t="s">
        <v>227</v>
      </c>
      <c r="AP613" s="51">
        <v>0</v>
      </c>
      <c r="AQ613" s="52">
        <v>0</v>
      </c>
      <c r="AR613" s="1511"/>
      <c r="AS613" s="1514">
        <v>0</v>
      </c>
      <c r="AT613" s="1511"/>
      <c r="AU613" s="1523">
        <v>0</v>
      </c>
      <c r="AV613" s="1515"/>
      <c r="AW613" s="76"/>
      <c r="AX613" s="1515"/>
      <c r="AY613" s="60"/>
      <c r="AZ613" s="1511"/>
      <c r="BA613" s="1514">
        <v>0</v>
      </c>
      <c r="BB613" s="1511"/>
      <c r="BC613" s="1523">
        <v>0</v>
      </c>
      <c r="BD613" s="1515"/>
      <c r="BE613" s="109"/>
      <c r="BF613" s="109"/>
      <c r="BG613" s="109"/>
      <c r="BH613" s="1510">
        <v>0</v>
      </c>
      <c r="BI613" s="111"/>
      <c r="BJ613" s="1510">
        <v>0</v>
      </c>
    </row>
    <row r="614" spans="1:62">
      <c r="A614" s="1548"/>
      <c r="B614" s="1536" t="s">
        <v>260</v>
      </c>
      <c r="C614" s="1528" t="s">
        <v>214</v>
      </c>
      <c r="D614" s="14" t="s">
        <v>215</v>
      </c>
      <c r="E614" s="15"/>
      <c r="F614" s="16">
        <v>1200</v>
      </c>
      <c r="G614" s="17">
        <v>1550</v>
      </c>
      <c r="H614" s="16">
        <v>1080</v>
      </c>
      <c r="I614" s="17">
        <v>1430</v>
      </c>
      <c r="J614" s="108" t="s">
        <v>216</v>
      </c>
      <c r="K614" s="18">
        <v>10</v>
      </c>
      <c r="L614" s="19">
        <v>10</v>
      </c>
      <c r="M614" s="20" t="s">
        <v>217</v>
      </c>
      <c r="N614" s="18">
        <v>10</v>
      </c>
      <c r="O614" s="19">
        <v>10</v>
      </c>
      <c r="P614" s="20" t="s">
        <v>217</v>
      </c>
      <c r="Q614" s="108" t="s">
        <v>216</v>
      </c>
      <c r="R614" s="21">
        <v>350</v>
      </c>
      <c r="S614" s="22">
        <v>0</v>
      </c>
      <c r="T614" s="1530"/>
      <c r="U614" s="21">
        <v>350</v>
      </c>
      <c r="V614" s="21"/>
      <c r="W614" s="22">
        <v>0</v>
      </c>
      <c r="X614" s="347"/>
      <c r="Z614" s="56"/>
      <c r="AA614" s="1511"/>
      <c r="AB614" s="111"/>
      <c r="AC614" s="23"/>
      <c r="AD614" s="1550"/>
      <c r="AE614" s="111"/>
      <c r="AF614" s="1530"/>
      <c r="AG614" s="41"/>
      <c r="AH614" s="41"/>
      <c r="AI614" s="1531"/>
      <c r="AJ614" s="62"/>
      <c r="AK614" s="1532" t="s">
        <v>216</v>
      </c>
      <c r="AL614" s="1533">
        <v>0</v>
      </c>
      <c r="AM614" s="1518">
        <v>0</v>
      </c>
      <c r="AN614" s="1515" t="s">
        <v>216</v>
      </c>
      <c r="AO614" s="116" t="s">
        <v>220</v>
      </c>
      <c r="AP614" s="25">
        <v>0</v>
      </c>
      <c r="AQ614" s="26">
        <v>0</v>
      </c>
      <c r="AR614" s="1511" t="s">
        <v>216</v>
      </c>
      <c r="AS614" s="1512">
        <v>120</v>
      </c>
      <c r="AT614" s="1511"/>
      <c r="AU614" s="1521">
        <v>0</v>
      </c>
      <c r="AV614" s="1515"/>
      <c r="AW614" s="76"/>
      <c r="AX614" s="1515"/>
      <c r="AY614" s="60"/>
      <c r="AZ614" s="1511" t="s">
        <v>216</v>
      </c>
      <c r="BA614" s="1512">
        <v>160</v>
      </c>
      <c r="BB614" s="1511"/>
      <c r="BC614" s="1521">
        <v>0</v>
      </c>
      <c r="BD614" s="1515" t="s">
        <v>221</v>
      </c>
      <c r="BE614" s="109"/>
      <c r="BF614" s="109"/>
      <c r="BG614" s="109"/>
      <c r="BH614" s="1516" t="s">
        <v>266</v>
      </c>
      <c r="BI614" s="111"/>
      <c r="BJ614" s="1516" t="s">
        <v>267</v>
      </c>
    </row>
    <row r="615" spans="1:62">
      <c r="A615" s="1548"/>
      <c r="B615" s="1527"/>
      <c r="C615" s="1529"/>
      <c r="D615" s="28" t="s">
        <v>222</v>
      </c>
      <c r="E615" s="15"/>
      <c r="F615" s="29">
        <v>1550</v>
      </c>
      <c r="G615" s="30">
        <v>3980</v>
      </c>
      <c r="H615" s="29">
        <v>1430</v>
      </c>
      <c r="I615" s="30">
        <v>3860</v>
      </c>
      <c r="J615" s="108" t="s">
        <v>216</v>
      </c>
      <c r="K615" s="31">
        <v>10</v>
      </c>
      <c r="L615" s="32">
        <v>40</v>
      </c>
      <c r="M615" s="33" t="s">
        <v>217</v>
      </c>
      <c r="N615" s="31">
        <v>10</v>
      </c>
      <c r="O615" s="32">
        <v>40</v>
      </c>
      <c r="P615" s="33" t="s">
        <v>217</v>
      </c>
      <c r="Q615" s="108" t="s">
        <v>216</v>
      </c>
      <c r="R615" s="34">
        <v>350</v>
      </c>
      <c r="S615" s="35">
        <v>0</v>
      </c>
      <c r="T615" s="1530"/>
      <c r="U615" s="34">
        <v>350</v>
      </c>
      <c r="V615" s="34"/>
      <c r="W615" s="35">
        <v>0</v>
      </c>
      <c r="X615" s="348"/>
      <c r="Z615" s="56"/>
      <c r="AA615" s="1511"/>
      <c r="AB615" s="111"/>
      <c r="AC615" s="23"/>
      <c r="AD615" s="1550"/>
      <c r="AE615" s="111"/>
      <c r="AF615" s="1530"/>
      <c r="AG615" s="41"/>
      <c r="AH615" s="41"/>
      <c r="AI615" s="1531"/>
      <c r="AJ615" s="62"/>
      <c r="AK615" s="1532"/>
      <c r="AL615" s="1534" t="e">
        <v>#REF!</v>
      </c>
      <c r="AM615" s="1519" t="e">
        <v>#REF!</v>
      </c>
      <c r="AN615" s="1515"/>
      <c r="AO615" s="117" t="s">
        <v>223</v>
      </c>
      <c r="AP615" s="37">
        <v>0</v>
      </c>
      <c r="AQ615" s="38">
        <v>0</v>
      </c>
      <c r="AR615" s="1511"/>
      <c r="AS615" s="1513">
        <v>0</v>
      </c>
      <c r="AT615" s="1511"/>
      <c r="AU615" s="1522">
        <v>0</v>
      </c>
      <c r="AV615" s="1515"/>
      <c r="AW615" s="76"/>
      <c r="AX615" s="1515"/>
      <c r="AY615" s="60"/>
      <c r="AZ615" s="1511"/>
      <c r="BA615" s="1513">
        <v>0</v>
      </c>
      <c r="BB615" s="1511"/>
      <c r="BC615" s="1522">
        <v>0</v>
      </c>
      <c r="BD615" s="1515"/>
      <c r="BE615" s="109"/>
      <c r="BF615" s="109"/>
      <c r="BG615" s="109"/>
      <c r="BH615" s="1517"/>
      <c r="BI615" s="111"/>
      <c r="BJ615" s="1517"/>
    </row>
    <row r="616" spans="1:62">
      <c r="A616" s="1548"/>
      <c r="B616" s="1527"/>
      <c r="C616" s="1524" t="s">
        <v>224</v>
      </c>
      <c r="D616" s="28" t="s">
        <v>225</v>
      </c>
      <c r="E616" s="15"/>
      <c r="F616" s="29">
        <v>3980</v>
      </c>
      <c r="G616" s="30">
        <v>7460</v>
      </c>
      <c r="H616" s="29">
        <v>3860</v>
      </c>
      <c r="I616" s="30">
        <v>7340</v>
      </c>
      <c r="J616" s="108" t="s">
        <v>216</v>
      </c>
      <c r="K616" s="31">
        <v>40</v>
      </c>
      <c r="L616" s="32">
        <v>70</v>
      </c>
      <c r="M616" s="33" t="s">
        <v>217</v>
      </c>
      <c r="N616" s="31">
        <v>40</v>
      </c>
      <c r="O616" s="32">
        <v>70</v>
      </c>
      <c r="P616" s="33" t="s">
        <v>217</v>
      </c>
      <c r="Q616" s="40"/>
      <c r="R616" s="41"/>
      <c r="S616" s="42"/>
      <c r="T616" s="1531"/>
      <c r="U616" s="41"/>
      <c r="V616" s="41"/>
      <c r="W616" s="42"/>
      <c r="X616" s="55"/>
      <c r="Z616" s="114"/>
      <c r="AA616" s="1511"/>
      <c r="AB616" s="111"/>
      <c r="AC616" s="23"/>
      <c r="AD616" s="1550"/>
      <c r="AE616" s="111"/>
      <c r="AF616" s="1530"/>
      <c r="AG616" s="41"/>
      <c r="AH616" s="41"/>
      <c r="AI616" s="1531"/>
      <c r="AJ616" s="62"/>
      <c r="AK616" s="1532"/>
      <c r="AL616" s="1534" t="e">
        <v>#REF!</v>
      </c>
      <c r="AM616" s="1519" t="e">
        <v>#REF!</v>
      </c>
      <c r="AN616" s="1515"/>
      <c r="AO616" s="117" t="s">
        <v>226</v>
      </c>
      <c r="AP616" s="37">
        <v>0</v>
      </c>
      <c r="AQ616" s="38">
        <v>0</v>
      </c>
      <c r="AR616" s="1511"/>
      <c r="AS616" s="1513">
        <v>0</v>
      </c>
      <c r="AT616" s="1511"/>
      <c r="AU616" s="1522">
        <v>0</v>
      </c>
      <c r="AV616" s="1515"/>
      <c r="AW616" s="76"/>
      <c r="AX616" s="1515"/>
      <c r="AY616" s="60"/>
      <c r="AZ616" s="1511"/>
      <c r="BA616" s="1513">
        <v>0</v>
      </c>
      <c r="BB616" s="1511"/>
      <c r="BC616" s="1522">
        <v>0</v>
      </c>
      <c r="BD616" s="1515"/>
      <c r="BE616" s="109"/>
      <c r="BF616" s="109"/>
      <c r="BG616" s="109"/>
      <c r="BH616" s="1509">
        <v>0</v>
      </c>
      <c r="BI616" s="111"/>
      <c r="BJ616" s="1509">
        <v>0</v>
      </c>
    </row>
    <row r="617" spans="1:62">
      <c r="A617" s="1548"/>
      <c r="B617" s="1527"/>
      <c r="C617" s="1525"/>
      <c r="D617" s="44" t="s">
        <v>53</v>
      </c>
      <c r="E617" s="15"/>
      <c r="F617" s="45">
        <v>7460</v>
      </c>
      <c r="G617" s="46">
        <v>0</v>
      </c>
      <c r="H617" s="45">
        <v>7340</v>
      </c>
      <c r="I617" s="46">
        <v>0</v>
      </c>
      <c r="J617" s="108" t="s">
        <v>216</v>
      </c>
      <c r="K617" s="34">
        <v>70</v>
      </c>
      <c r="L617" s="47">
        <v>0</v>
      </c>
      <c r="M617" s="48" t="s">
        <v>217</v>
      </c>
      <c r="N617" s="34">
        <v>70</v>
      </c>
      <c r="O617" s="47">
        <v>0</v>
      </c>
      <c r="P617" s="48" t="s">
        <v>217</v>
      </c>
      <c r="Q617" s="40"/>
      <c r="R617" s="41"/>
      <c r="S617" s="49"/>
      <c r="T617" s="1531"/>
      <c r="U617" s="41"/>
      <c r="V617" s="41"/>
      <c r="W617" s="49"/>
      <c r="X617" s="55"/>
      <c r="Z617" s="114"/>
      <c r="AA617" s="1511"/>
      <c r="AB617" s="111"/>
      <c r="AC617" s="23"/>
      <c r="AD617" s="1550"/>
      <c r="AE617" s="111"/>
      <c r="AF617" s="1530"/>
      <c r="AG617" s="41"/>
      <c r="AH617" s="41"/>
      <c r="AI617" s="1531"/>
      <c r="AJ617" s="62"/>
      <c r="AK617" s="1532"/>
      <c r="AL617" s="1535" t="e">
        <v>#REF!</v>
      </c>
      <c r="AM617" s="1520" t="e">
        <v>#REF!</v>
      </c>
      <c r="AN617" s="1515"/>
      <c r="AO617" s="106" t="s">
        <v>227</v>
      </c>
      <c r="AP617" s="51">
        <v>0</v>
      </c>
      <c r="AQ617" s="52">
        <v>0</v>
      </c>
      <c r="AR617" s="1511"/>
      <c r="AS617" s="1514">
        <v>0</v>
      </c>
      <c r="AT617" s="1511"/>
      <c r="AU617" s="1523">
        <v>0</v>
      </c>
      <c r="AV617" s="1515"/>
      <c r="AW617" s="76"/>
      <c r="AX617" s="1515"/>
      <c r="AY617" s="60"/>
      <c r="AZ617" s="1511"/>
      <c r="BA617" s="1514">
        <v>0</v>
      </c>
      <c r="BB617" s="1511"/>
      <c r="BC617" s="1523">
        <v>0</v>
      </c>
      <c r="BD617" s="1515"/>
      <c r="BE617" s="109"/>
      <c r="BF617" s="109"/>
      <c r="BG617" s="109"/>
      <c r="BH617" s="1510">
        <v>0</v>
      </c>
      <c r="BI617" s="111"/>
      <c r="BJ617" s="1510">
        <v>0</v>
      </c>
    </row>
    <row r="618" spans="1:62">
      <c r="A618" s="1548"/>
      <c r="B618" s="1526" t="s">
        <v>261</v>
      </c>
      <c r="C618" s="1528" t="s">
        <v>214</v>
      </c>
      <c r="D618" s="14" t="s">
        <v>215</v>
      </c>
      <c r="E618" s="15"/>
      <c r="F618" s="16">
        <v>1180</v>
      </c>
      <c r="G618" s="17">
        <v>1530</v>
      </c>
      <c r="H618" s="16">
        <v>1060</v>
      </c>
      <c r="I618" s="17">
        <v>1410</v>
      </c>
      <c r="J618" s="108" t="s">
        <v>216</v>
      </c>
      <c r="K618" s="18">
        <v>10</v>
      </c>
      <c r="L618" s="19">
        <v>10</v>
      </c>
      <c r="M618" s="20" t="s">
        <v>217</v>
      </c>
      <c r="N618" s="18">
        <v>10</v>
      </c>
      <c r="O618" s="19">
        <v>10</v>
      </c>
      <c r="P618" s="20" t="s">
        <v>217</v>
      </c>
      <c r="Q618" s="108" t="s">
        <v>216</v>
      </c>
      <c r="R618" s="21">
        <v>350</v>
      </c>
      <c r="S618" s="22">
        <v>0</v>
      </c>
      <c r="T618" s="1530"/>
      <c r="U618" s="21">
        <v>350</v>
      </c>
      <c r="V618" s="21"/>
      <c r="W618" s="22">
        <v>0</v>
      </c>
      <c r="X618" s="347"/>
      <c r="Z618" s="114"/>
      <c r="AA618" s="1511"/>
      <c r="AB618" s="111"/>
      <c r="AC618" s="23"/>
      <c r="AD618" s="1550"/>
      <c r="AE618" s="111"/>
      <c r="AF618" s="1530"/>
      <c r="AG618" s="41"/>
      <c r="AH618" s="41"/>
      <c r="AI618" s="1531"/>
      <c r="AJ618" s="62"/>
      <c r="AK618" s="1532" t="s">
        <v>216</v>
      </c>
      <c r="AL618" s="1533">
        <v>0</v>
      </c>
      <c r="AM618" s="1518">
        <v>0</v>
      </c>
      <c r="AN618" s="1515" t="s">
        <v>216</v>
      </c>
      <c r="AO618" s="116" t="s">
        <v>220</v>
      </c>
      <c r="AP618" s="25">
        <v>0</v>
      </c>
      <c r="AQ618" s="26">
        <v>0</v>
      </c>
      <c r="AR618" s="1511" t="s">
        <v>216</v>
      </c>
      <c r="AS618" s="1512">
        <v>110</v>
      </c>
      <c r="AT618" s="1511"/>
      <c r="AU618" s="1521">
        <v>0</v>
      </c>
      <c r="AV618" s="1515"/>
      <c r="AW618" s="76"/>
      <c r="AX618" s="1515"/>
      <c r="AY618" s="60"/>
      <c r="AZ618" s="1511" t="s">
        <v>216</v>
      </c>
      <c r="BA618" s="1512">
        <v>150</v>
      </c>
      <c r="BB618" s="1511"/>
      <c r="BC618" s="110">
        <v>0</v>
      </c>
      <c r="BD618" s="1515" t="s">
        <v>221</v>
      </c>
      <c r="BE618" s="109"/>
      <c r="BF618" s="109"/>
      <c r="BG618" s="109"/>
      <c r="BH618" s="1516" t="s">
        <v>266</v>
      </c>
      <c r="BI618" s="23"/>
      <c r="BJ618" s="1516" t="s">
        <v>267</v>
      </c>
    </row>
    <row r="619" spans="1:62">
      <c r="A619" s="1548"/>
      <c r="B619" s="1527"/>
      <c r="C619" s="1529"/>
      <c r="D619" s="28" t="s">
        <v>222</v>
      </c>
      <c r="E619" s="15"/>
      <c r="F619" s="29">
        <v>1530</v>
      </c>
      <c r="G619" s="30">
        <v>3960</v>
      </c>
      <c r="H619" s="29">
        <v>1410</v>
      </c>
      <c r="I619" s="30">
        <v>3840</v>
      </c>
      <c r="J619" s="108" t="s">
        <v>216</v>
      </c>
      <c r="K619" s="31">
        <v>10</v>
      </c>
      <c r="L619" s="32">
        <v>40</v>
      </c>
      <c r="M619" s="33" t="s">
        <v>217</v>
      </c>
      <c r="N619" s="31">
        <v>10</v>
      </c>
      <c r="O619" s="32">
        <v>40</v>
      </c>
      <c r="P619" s="33" t="s">
        <v>217</v>
      </c>
      <c r="Q619" s="108" t="s">
        <v>216</v>
      </c>
      <c r="R619" s="34">
        <v>350</v>
      </c>
      <c r="S619" s="35">
        <v>0</v>
      </c>
      <c r="T619" s="1530"/>
      <c r="U619" s="34">
        <v>350</v>
      </c>
      <c r="V619" s="34"/>
      <c r="W619" s="35">
        <v>0</v>
      </c>
      <c r="X619" s="348"/>
      <c r="Z619" s="114"/>
      <c r="AA619" s="1511"/>
      <c r="AB619" s="111"/>
      <c r="AC619" s="23"/>
      <c r="AD619" s="1550"/>
      <c r="AE619" s="111"/>
      <c r="AF619" s="1530"/>
      <c r="AG619" s="41"/>
      <c r="AH619" s="41"/>
      <c r="AI619" s="1531"/>
      <c r="AJ619" s="62"/>
      <c r="AK619" s="1532"/>
      <c r="AL619" s="1534" t="e">
        <v>#REF!</v>
      </c>
      <c r="AM619" s="1519" t="e">
        <v>#REF!</v>
      </c>
      <c r="AN619" s="1515"/>
      <c r="AO619" s="117" t="s">
        <v>223</v>
      </c>
      <c r="AP619" s="37">
        <v>0</v>
      </c>
      <c r="AQ619" s="38">
        <v>0</v>
      </c>
      <c r="AR619" s="1511"/>
      <c r="AS619" s="1513">
        <v>0</v>
      </c>
      <c r="AT619" s="1511"/>
      <c r="AU619" s="1522">
        <v>0</v>
      </c>
      <c r="AV619" s="1515"/>
      <c r="AW619" s="76"/>
      <c r="AX619" s="1515"/>
      <c r="AY619" s="60"/>
      <c r="AZ619" s="1511"/>
      <c r="BA619" s="1513">
        <v>0</v>
      </c>
      <c r="BB619" s="1511"/>
      <c r="BC619" s="111">
        <v>0</v>
      </c>
      <c r="BD619" s="1515"/>
      <c r="BE619" s="109"/>
      <c r="BF619" s="109"/>
      <c r="BG619" s="109"/>
      <c r="BH619" s="1517"/>
      <c r="BI619" s="23"/>
      <c r="BJ619" s="1517"/>
    </row>
    <row r="620" spans="1:62">
      <c r="A620" s="1548"/>
      <c r="B620" s="1527"/>
      <c r="C620" s="1524" t="s">
        <v>224</v>
      </c>
      <c r="D620" s="28" t="s">
        <v>225</v>
      </c>
      <c r="E620" s="15"/>
      <c r="F620" s="29">
        <v>3960</v>
      </c>
      <c r="G620" s="30">
        <v>7440</v>
      </c>
      <c r="H620" s="29">
        <v>3840</v>
      </c>
      <c r="I620" s="30">
        <v>7320</v>
      </c>
      <c r="J620" s="108" t="s">
        <v>216</v>
      </c>
      <c r="K620" s="31">
        <v>40</v>
      </c>
      <c r="L620" s="32">
        <v>70</v>
      </c>
      <c r="M620" s="33" t="s">
        <v>217</v>
      </c>
      <c r="N620" s="31">
        <v>40</v>
      </c>
      <c r="O620" s="32">
        <v>70</v>
      </c>
      <c r="P620" s="33" t="s">
        <v>217</v>
      </c>
      <c r="Q620" s="40"/>
      <c r="R620" s="41"/>
      <c r="S620" s="42"/>
      <c r="T620" s="1531"/>
      <c r="U620" s="41"/>
      <c r="V620" s="41"/>
      <c r="W620" s="42"/>
      <c r="X620" s="55"/>
      <c r="Z620" s="114"/>
      <c r="AA620" s="1511"/>
      <c r="AB620" s="111"/>
      <c r="AC620" s="23"/>
      <c r="AD620" s="1550"/>
      <c r="AE620" s="111"/>
      <c r="AF620" s="1530"/>
      <c r="AG620" s="41"/>
      <c r="AH620" s="41"/>
      <c r="AI620" s="1531"/>
      <c r="AJ620" s="62"/>
      <c r="AK620" s="1532"/>
      <c r="AL620" s="1534" t="e">
        <v>#REF!</v>
      </c>
      <c r="AM620" s="1519" t="e">
        <v>#REF!</v>
      </c>
      <c r="AN620" s="1515"/>
      <c r="AO620" s="117" t="s">
        <v>226</v>
      </c>
      <c r="AP620" s="37">
        <v>0</v>
      </c>
      <c r="AQ620" s="38">
        <v>0</v>
      </c>
      <c r="AR620" s="1511"/>
      <c r="AS620" s="1513">
        <v>0</v>
      </c>
      <c r="AT620" s="1511"/>
      <c r="AU620" s="1522">
        <v>0</v>
      </c>
      <c r="AV620" s="1515"/>
      <c r="AW620" s="76"/>
      <c r="AX620" s="1515"/>
      <c r="AY620" s="60"/>
      <c r="AZ620" s="1511"/>
      <c r="BA620" s="1513">
        <v>0</v>
      </c>
      <c r="BB620" s="1511"/>
      <c r="BC620" s="111">
        <v>0</v>
      </c>
      <c r="BD620" s="1515"/>
      <c r="BE620" s="109"/>
      <c r="BF620" s="109"/>
      <c r="BG620" s="109"/>
      <c r="BH620" s="1509">
        <v>0</v>
      </c>
      <c r="BI620" s="23"/>
      <c r="BJ620" s="1509">
        <v>0</v>
      </c>
    </row>
    <row r="621" spans="1:62">
      <c r="A621" s="1549"/>
      <c r="B621" s="1527"/>
      <c r="C621" s="1525"/>
      <c r="D621" s="44" t="s">
        <v>53</v>
      </c>
      <c r="E621" s="15"/>
      <c r="F621" s="45">
        <v>7440</v>
      </c>
      <c r="G621" s="46">
        <v>0</v>
      </c>
      <c r="H621" s="45">
        <v>7320</v>
      </c>
      <c r="I621" s="46">
        <v>0</v>
      </c>
      <c r="J621" s="108" t="s">
        <v>216</v>
      </c>
      <c r="K621" s="34">
        <v>70</v>
      </c>
      <c r="L621" s="47">
        <v>0</v>
      </c>
      <c r="M621" s="48" t="s">
        <v>217</v>
      </c>
      <c r="N621" s="34">
        <v>70</v>
      </c>
      <c r="O621" s="47">
        <v>0</v>
      </c>
      <c r="P621" s="48" t="s">
        <v>217</v>
      </c>
      <c r="Q621" s="40"/>
      <c r="R621" s="41"/>
      <c r="S621" s="49"/>
      <c r="T621" s="1531"/>
      <c r="U621" s="41"/>
      <c r="V621" s="41"/>
      <c r="W621" s="49"/>
      <c r="X621" s="55"/>
      <c r="Z621" s="115"/>
      <c r="AA621" s="1511"/>
      <c r="AB621" s="112"/>
      <c r="AC621" s="23"/>
      <c r="AD621" s="1550"/>
      <c r="AE621" s="112"/>
      <c r="AF621" s="1530"/>
      <c r="AG621" s="41"/>
      <c r="AH621" s="41"/>
      <c r="AI621" s="1531"/>
      <c r="AJ621" s="62"/>
      <c r="AK621" s="1532"/>
      <c r="AL621" s="1535" t="e">
        <v>#REF!</v>
      </c>
      <c r="AM621" s="1520" t="e">
        <v>#REF!</v>
      </c>
      <c r="AN621" s="1515"/>
      <c r="AO621" s="106" t="s">
        <v>227</v>
      </c>
      <c r="AP621" s="51">
        <v>0</v>
      </c>
      <c r="AQ621" s="52">
        <v>0</v>
      </c>
      <c r="AR621" s="1511"/>
      <c r="AS621" s="1514">
        <v>0</v>
      </c>
      <c r="AT621" s="1511"/>
      <c r="AU621" s="1523">
        <v>0</v>
      </c>
      <c r="AV621" s="1515"/>
      <c r="AW621" s="105"/>
      <c r="AX621" s="1515"/>
      <c r="AY621" s="10"/>
      <c r="AZ621" s="1511"/>
      <c r="BA621" s="1514">
        <v>0</v>
      </c>
      <c r="BB621" s="1511"/>
      <c r="BC621" s="112">
        <v>0</v>
      </c>
      <c r="BD621" s="1515"/>
      <c r="BE621" s="109"/>
      <c r="BF621" s="109"/>
      <c r="BG621" s="109"/>
      <c r="BH621" s="1510">
        <v>0</v>
      </c>
      <c r="BI621" s="23"/>
      <c r="BJ621" s="1510">
        <v>0</v>
      </c>
    </row>
  </sheetData>
  <sheetProtection selectLockedCells="1" selectUnlockedCells="1"/>
  <mergeCells count="4940">
    <mergeCell ref="BP1:BP4"/>
    <mergeCell ref="F2:G2"/>
    <mergeCell ref="H2:I2"/>
    <mergeCell ref="K2:M2"/>
    <mergeCell ref="N2:P2"/>
    <mergeCell ref="BE2:BE4"/>
    <mergeCell ref="BF2:BF4"/>
    <mergeCell ref="BG2:BG4"/>
    <mergeCell ref="BH2:BH4"/>
    <mergeCell ref="F3:G3"/>
    <mergeCell ref="AW1:AW4"/>
    <mergeCell ref="AY1:AY4"/>
    <mergeCell ref="BA1:BC2"/>
    <mergeCell ref="BE1:BH1"/>
    <mergeCell ref="BJ1:BJ4"/>
    <mergeCell ref="BN1:BO4"/>
    <mergeCell ref="R1:S2"/>
    <mergeCell ref="Z1:AE2"/>
    <mergeCell ref="AG1:AJ2"/>
    <mergeCell ref="AL1:AM2"/>
    <mergeCell ref="AO1:AQ2"/>
    <mergeCell ref="AS1:AU2"/>
    <mergeCell ref="F1:I1"/>
    <mergeCell ref="K1:P1"/>
    <mergeCell ref="H3:I3"/>
    <mergeCell ref="U1:W2"/>
    <mergeCell ref="W3:W4"/>
    <mergeCell ref="AO5:AQ5"/>
    <mergeCell ref="AS5:AU5"/>
    <mergeCell ref="BA5:BC5"/>
    <mergeCell ref="BE5:BH5"/>
    <mergeCell ref="A7:A74"/>
    <mergeCell ref="B7:B10"/>
    <mergeCell ref="C7:C8"/>
    <mergeCell ref="T7:T74"/>
    <mergeCell ref="AA7:AA74"/>
    <mergeCell ref="AD7:AD74"/>
    <mergeCell ref="AU3:AU4"/>
    <mergeCell ref="BC3:BC4"/>
    <mergeCell ref="F5:G5"/>
    <mergeCell ref="H5:I5"/>
    <mergeCell ref="K5:M5"/>
    <mergeCell ref="N5:P5"/>
    <mergeCell ref="R5:S5"/>
    <mergeCell ref="Z5:AE5"/>
    <mergeCell ref="AG5:AJ5"/>
    <mergeCell ref="AL5:AM5"/>
    <mergeCell ref="S3:S4"/>
    <mergeCell ref="AB3:AB4"/>
    <mergeCell ref="AE3:AE4"/>
    <mergeCell ref="AJ3:AJ4"/>
    <mergeCell ref="AL3:AM3"/>
    <mergeCell ref="AP3:AQ3"/>
    <mergeCell ref="A1:A4"/>
    <mergeCell ref="B1:B4"/>
    <mergeCell ref="C1:C4"/>
    <mergeCell ref="D1:D4"/>
    <mergeCell ref="AV11:AV12"/>
    <mergeCell ref="AW11:AW12"/>
    <mergeCell ref="BP7:BP10"/>
    <mergeCell ref="C9:C10"/>
    <mergeCell ref="AF9:AF10"/>
    <mergeCell ref="AG9:AG10"/>
    <mergeCell ref="BE9:BE10"/>
    <mergeCell ref="BF9:BF10"/>
    <mergeCell ref="BG9:BG10"/>
    <mergeCell ref="BH9:BH10"/>
    <mergeCell ref="BJ9:BJ10"/>
    <mergeCell ref="BC7:BC10"/>
    <mergeCell ref="BD7:BD10"/>
    <mergeCell ref="BE7:BE8"/>
    <mergeCell ref="BF7:BF8"/>
    <mergeCell ref="BG7:BG8"/>
    <mergeCell ref="BH7:BH8"/>
    <mergeCell ref="AV7:AV8"/>
    <mergeCell ref="AW7:AW8"/>
    <mergeCell ref="AX7:AX74"/>
    <mergeCell ref="AZ7:AZ10"/>
    <mergeCell ref="BA7:BA10"/>
    <mergeCell ref="BB7:BB10"/>
    <mergeCell ref="BB11:BB14"/>
    <mergeCell ref="BB15:BB18"/>
    <mergeCell ref="AZ19:AZ22"/>
    <mergeCell ref="BA19:BA22"/>
    <mergeCell ref="AM7:AM10"/>
    <mergeCell ref="AN7:AN10"/>
    <mergeCell ref="AR7:AR10"/>
    <mergeCell ref="AS7:AS10"/>
    <mergeCell ref="AT7:AT10"/>
    <mergeCell ref="AU7:AU10"/>
    <mergeCell ref="AF7:AF8"/>
    <mergeCell ref="AZ11:AZ14"/>
    <mergeCell ref="BA11:BA14"/>
    <mergeCell ref="AK11:AK14"/>
    <mergeCell ref="AL11:AL14"/>
    <mergeCell ref="AM11:AM14"/>
    <mergeCell ref="AN11:AN14"/>
    <mergeCell ref="AR11:AR14"/>
    <mergeCell ref="AS11:AS14"/>
    <mergeCell ref="B11:B14"/>
    <mergeCell ref="C11:C12"/>
    <mergeCell ref="AF11:AF12"/>
    <mergeCell ref="AG11:AG12"/>
    <mergeCell ref="AI11:AI14"/>
    <mergeCell ref="AJ11:AJ14"/>
    <mergeCell ref="BJ7:BJ8"/>
    <mergeCell ref="AG7:AG8"/>
    <mergeCell ref="AI7:AI10"/>
    <mergeCell ref="AJ7:AJ10"/>
    <mergeCell ref="AK7:AK10"/>
    <mergeCell ref="AL7:AL10"/>
    <mergeCell ref="AZ15:AZ18"/>
    <mergeCell ref="BA15:BA18"/>
    <mergeCell ref="AK15:AK18"/>
    <mergeCell ref="AL15:AL18"/>
    <mergeCell ref="AM15:AM18"/>
    <mergeCell ref="AN15:AN18"/>
    <mergeCell ref="AR15:AR18"/>
    <mergeCell ref="AS15:AS18"/>
    <mergeCell ref="B15:B18"/>
    <mergeCell ref="C15:C16"/>
    <mergeCell ref="AF15:AF16"/>
    <mergeCell ref="AG15:AG16"/>
    <mergeCell ref="AI15:AI18"/>
    <mergeCell ref="AJ15:AJ18"/>
    <mergeCell ref="BJ11:BJ12"/>
    <mergeCell ref="BP11:BP14"/>
    <mergeCell ref="C13:C14"/>
    <mergeCell ref="AF13:AF14"/>
    <mergeCell ref="AG13:AG14"/>
    <mergeCell ref="BE13:BE14"/>
    <mergeCell ref="BF13:BF14"/>
    <mergeCell ref="BG13:BG14"/>
    <mergeCell ref="BH13:BH14"/>
    <mergeCell ref="BJ13:BJ14"/>
    <mergeCell ref="BC11:BC14"/>
    <mergeCell ref="BD11:BD14"/>
    <mergeCell ref="BE11:BE12"/>
    <mergeCell ref="BF11:BF12"/>
    <mergeCell ref="BG11:BG12"/>
    <mergeCell ref="BH11:BH12"/>
    <mergeCell ref="AT11:AT14"/>
    <mergeCell ref="AU11:AU14"/>
    <mergeCell ref="AI19:AI22"/>
    <mergeCell ref="AJ19:AJ22"/>
    <mergeCell ref="AK19:AK22"/>
    <mergeCell ref="AL19:AL22"/>
    <mergeCell ref="AM19:AM22"/>
    <mergeCell ref="AN19:AN22"/>
    <mergeCell ref="B19:B22"/>
    <mergeCell ref="C19:C20"/>
    <mergeCell ref="Z19:Z21"/>
    <mergeCell ref="AB19:AB21"/>
    <mergeCell ref="AF19:AF20"/>
    <mergeCell ref="AG19:AG20"/>
    <mergeCell ref="BJ15:BJ16"/>
    <mergeCell ref="BP15:BP18"/>
    <mergeCell ref="C17:C18"/>
    <mergeCell ref="AF17:AF18"/>
    <mergeCell ref="AG17:AG18"/>
    <mergeCell ref="BE17:BE18"/>
    <mergeCell ref="BF17:BF18"/>
    <mergeCell ref="BG17:BG18"/>
    <mergeCell ref="BH17:BH18"/>
    <mergeCell ref="BJ17:BJ18"/>
    <mergeCell ref="BC15:BC18"/>
    <mergeCell ref="BD15:BD18"/>
    <mergeCell ref="BE15:BE16"/>
    <mergeCell ref="BF15:BF16"/>
    <mergeCell ref="BG15:BG16"/>
    <mergeCell ref="BH15:BH16"/>
    <mergeCell ref="AT15:AT18"/>
    <mergeCell ref="AU15:AU18"/>
    <mergeCell ref="AV15:AV16"/>
    <mergeCell ref="AW15:AW16"/>
    <mergeCell ref="BJ21:BJ22"/>
    <mergeCell ref="B23:B26"/>
    <mergeCell ref="C23:C24"/>
    <mergeCell ref="AF23:AF24"/>
    <mergeCell ref="AG23:AG24"/>
    <mergeCell ref="AI23:AI26"/>
    <mergeCell ref="AJ23:AJ26"/>
    <mergeCell ref="AK23:AK26"/>
    <mergeCell ref="AL23:AL26"/>
    <mergeCell ref="AM23:AM26"/>
    <mergeCell ref="BH19:BH20"/>
    <mergeCell ref="BJ19:BJ20"/>
    <mergeCell ref="BP19:BP22"/>
    <mergeCell ref="C21:C22"/>
    <mergeCell ref="AF21:AF22"/>
    <mergeCell ref="AG21:AG22"/>
    <mergeCell ref="BE21:BE22"/>
    <mergeCell ref="BF21:BF22"/>
    <mergeCell ref="BG21:BG22"/>
    <mergeCell ref="BH21:BH22"/>
    <mergeCell ref="BB19:BB22"/>
    <mergeCell ref="BC19:BC22"/>
    <mergeCell ref="BD19:BD22"/>
    <mergeCell ref="BE19:BE20"/>
    <mergeCell ref="BF19:BF20"/>
    <mergeCell ref="BG19:BG20"/>
    <mergeCell ref="AR19:AR22"/>
    <mergeCell ref="AS19:AS22"/>
    <mergeCell ref="AT19:AT22"/>
    <mergeCell ref="AU19:AU22"/>
    <mergeCell ref="AV19:AV20"/>
    <mergeCell ref="AW19:AW20"/>
    <mergeCell ref="BE23:BE24"/>
    <mergeCell ref="BF23:BF24"/>
    <mergeCell ref="BG23:BG24"/>
    <mergeCell ref="BH23:BH24"/>
    <mergeCell ref="BJ23:BJ24"/>
    <mergeCell ref="BP23:BP26"/>
    <mergeCell ref="BH25:BH26"/>
    <mergeCell ref="BJ25:BJ26"/>
    <mergeCell ref="AW23:AW24"/>
    <mergeCell ref="AZ23:AZ26"/>
    <mergeCell ref="BA23:BA26"/>
    <mergeCell ref="BB23:BB26"/>
    <mergeCell ref="BC23:BC26"/>
    <mergeCell ref="BD23:BD26"/>
    <mergeCell ref="AN23:AN26"/>
    <mergeCell ref="AR23:AR26"/>
    <mergeCell ref="AS23:AS26"/>
    <mergeCell ref="AT23:AT26"/>
    <mergeCell ref="AU23:AU26"/>
    <mergeCell ref="AV23:AV24"/>
    <mergeCell ref="AL27:AL30"/>
    <mergeCell ref="AM27:AM30"/>
    <mergeCell ref="AN27:AN30"/>
    <mergeCell ref="AR27:AR30"/>
    <mergeCell ref="AS27:AS30"/>
    <mergeCell ref="B27:B30"/>
    <mergeCell ref="C27:C28"/>
    <mergeCell ref="AF27:AF28"/>
    <mergeCell ref="AG27:AG28"/>
    <mergeCell ref="AI27:AI30"/>
    <mergeCell ref="AJ27:AJ30"/>
    <mergeCell ref="C25:C26"/>
    <mergeCell ref="AF25:AF26"/>
    <mergeCell ref="AG25:AG26"/>
    <mergeCell ref="BE25:BE26"/>
    <mergeCell ref="BF25:BF26"/>
    <mergeCell ref="BG25:BG26"/>
    <mergeCell ref="BJ29:BJ30"/>
    <mergeCell ref="B31:B34"/>
    <mergeCell ref="C31:C32"/>
    <mergeCell ref="AF31:AF32"/>
    <mergeCell ref="AG31:AG32"/>
    <mergeCell ref="AI31:AI34"/>
    <mergeCell ref="AK31:AK34"/>
    <mergeCell ref="AL31:AL34"/>
    <mergeCell ref="AM31:AM34"/>
    <mergeCell ref="BH27:BH28"/>
    <mergeCell ref="BJ27:BJ28"/>
    <mergeCell ref="BP27:BP30"/>
    <mergeCell ref="C29:C30"/>
    <mergeCell ref="AF29:AF30"/>
    <mergeCell ref="AG29:AG30"/>
    <mergeCell ref="BE29:BE30"/>
    <mergeCell ref="BF29:BF30"/>
    <mergeCell ref="BG29:BG30"/>
    <mergeCell ref="BH29:BH30"/>
    <mergeCell ref="BB27:BB30"/>
    <mergeCell ref="BC27:BC30"/>
    <mergeCell ref="BD27:BD30"/>
    <mergeCell ref="BE27:BE28"/>
    <mergeCell ref="BF27:BF28"/>
    <mergeCell ref="BG27:BG28"/>
    <mergeCell ref="AT27:AT30"/>
    <mergeCell ref="AU27:AU30"/>
    <mergeCell ref="AV27:AV28"/>
    <mergeCell ref="AW27:AW28"/>
    <mergeCell ref="AZ27:AZ30"/>
    <mergeCell ref="BA27:BA30"/>
    <mergeCell ref="AK27:AK30"/>
    <mergeCell ref="BE31:BE32"/>
    <mergeCell ref="BF31:BF32"/>
    <mergeCell ref="BG31:BG32"/>
    <mergeCell ref="BH31:BH32"/>
    <mergeCell ref="BJ31:BJ32"/>
    <mergeCell ref="BP31:BP34"/>
    <mergeCell ref="BH33:BH34"/>
    <mergeCell ref="BJ33:BJ34"/>
    <mergeCell ref="AW31:AW32"/>
    <mergeCell ref="AZ31:AZ34"/>
    <mergeCell ref="BA31:BA34"/>
    <mergeCell ref="BB31:BB34"/>
    <mergeCell ref="BC31:BC34"/>
    <mergeCell ref="BD31:BD34"/>
    <mergeCell ref="AN31:AN34"/>
    <mergeCell ref="AR31:AR34"/>
    <mergeCell ref="AS31:AS34"/>
    <mergeCell ref="AT31:AT34"/>
    <mergeCell ref="AU31:AU34"/>
    <mergeCell ref="AV31:AV32"/>
    <mergeCell ref="AK35:AK38"/>
    <mergeCell ref="AL35:AL38"/>
    <mergeCell ref="AM35:AM38"/>
    <mergeCell ref="AN35:AN38"/>
    <mergeCell ref="AR35:AR38"/>
    <mergeCell ref="AS35:AS38"/>
    <mergeCell ref="B35:B38"/>
    <mergeCell ref="C35:C36"/>
    <mergeCell ref="AF35:AF36"/>
    <mergeCell ref="AG35:AG36"/>
    <mergeCell ref="AI35:AI38"/>
    <mergeCell ref="C33:C34"/>
    <mergeCell ref="AF33:AF34"/>
    <mergeCell ref="AG33:AG34"/>
    <mergeCell ref="BE33:BE34"/>
    <mergeCell ref="BF33:BF34"/>
    <mergeCell ref="BG33:BG34"/>
    <mergeCell ref="BJ37:BJ38"/>
    <mergeCell ref="B39:B42"/>
    <mergeCell ref="C39:C40"/>
    <mergeCell ref="AF39:AF42"/>
    <mergeCell ref="AI39:AI42"/>
    <mergeCell ref="AK39:AK42"/>
    <mergeCell ref="AL39:AL42"/>
    <mergeCell ref="AM39:AM42"/>
    <mergeCell ref="AN39:AN42"/>
    <mergeCell ref="AR39:AR42"/>
    <mergeCell ref="BH35:BH36"/>
    <mergeCell ref="BJ35:BJ36"/>
    <mergeCell ref="BP35:BP38"/>
    <mergeCell ref="C37:C38"/>
    <mergeCell ref="AF37:AF38"/>
    <mergeCell ref="AG37:AG38"/>
    <mergeCell ref="BE37:BE38"/>
    <mergeCell ref="BF37:BF38"/>
    <mergeCell ref="BG37:BG38"/>
    <mergeCell ref="BH37:BH38"/>
    <mergeCell ref="BB35:BB38"/>
    <mergeCell ref="BC35:BC38"/>
    <mergeCell ref="BD35:BD38"/>
    <mergeCell ref="BE35:BE36"/>
    <mergeCell ref="BF35:BF36"/>
    <mergeCell ref="BG35:BG36"/>
    <mergeCell ref="AT35:AT38"/>
    <mergeCell ref="AU35:AU38"/>
    <mergeCell ref="AV35:AV36"/>
    <mergeCell ref="AW35:AW36"/>
    <mergeCell ref="AZ35:AZ38"/>
    <mergeCell ref="BA35:BA38"/>
    <mergeCell ref="BH41:BH42"/>
    <mergeCell ref="BJ41:BJ42"/>
    <mergeCell ref="B43:B46"/>
    <mergeCell ref="C43:C44"/>
    <mergeCell ref="AF43:AF46"/>
    <mergeCell ref="AI43:AI46"/>
    <mergeCell ref="AK43:AK46"/>
    <mergeCell ref="AL43:AL46"/>
    <mergeCell ref="AM43:AM46"/>
    <mergeCell ref="AN43:AN46"/>
    <mergeCell ref="BF39:BF40"/>
    <mergeCell ref="BG39:BG40"/>
    <mergeCell ref="BH39:BH40"/>
    <mergeCell ref="BJ39:BJ40"/>
    <mergeCell ref="BP39:BP42"/>
    <mergeCell ref="C41:C42"/>
    <mergeCell ref="AY41:AY42"/>
    <mergeCell ref="BE41:BE42"/>
    <mergeCell ref="BF41:BF42"/>
    <mergeCell ref="BG41:BG42"/>
    <mergeCell ref="AZ39:AZ42"/>
    <mergeCell ref="BA39:BA42"/>
    <mergeCell ref="BB39:BB42"/>
    <mergeCell ref="BC39:BC42"/>
    <mergeCell ref="BD39:BD42"/>
    <mergeCell ref="BE39:BE40"/>
    <mergeCell ref="AS39:AS42"/>
    <mergeCell ref="AT39:AT42"/>
    <mergeCell ref="AU39:AU42"/>
    <mergeCell ref="AV39:AV40"/>
    <mergeCell ref="AW39:AW40"/>
    <mergeCell ref="AY39:AY40"/>
    <mergeCell ref="BJ45:BJ46"/>
    <mergeCell ref="B47:B50"/>
    <mergeCell ref="C47:C48"/>
    <mergeCell ref="AF47:AF50"/>
    <mergeCell ref="AI47:AI50"/>
    <mergeCell ref="AK47:AK50"/>
    <mergeCell ref="AL47:AL50"/>
    <mergeCell ref="AM47:AM50"/>
    <mergeCell ref="AN47:AN50"/>
    <mergeCell ref="AR47:AR50"/>
    <mergeCell ref="BF43:BF44"/>
    <mergeCell ref="BG43:BG44"/>
    <mergeCell ref="BH43:BH44"/>
    <mergeCell ref="BJ43:BJ44"/>
    <mergeCell ref="BP43:BP46"/>
    <mergeCell ref="C45:C46"/>
    <mergeCell ref="BE45:BE46"/>
    <mergeCell ref="BF45:BF46"/>
    <mergeCell ref="BG45:BG46"/>
    <mergeCell ref="BH45:BH46"/>
    <mergeCell ref="AZ43:AZ46"/>
    <mergeCell ref="BA43:BA46"/>
    <mergeCell ref="BB43:BB46"/>
    <mergeCell ref="BC43:BC46"/>
    <mergeCell ref="BD43:BD46"/>
    <mergeCell ref="BE43:BE44"/>
    <mergeCell ref="AR43:AR46"/>
    <mergeCell ref="AS43:AS46"/>
    <mergeCell ref="AT43:AT46"/>
    <mergeCell ref="AU43:AU46"/>
    <mergeCell ref="AV43:AV44"/>
    <mergeCell ref="AW43:AW44"/>
    <mergeCell ref="C51:C52"/>
    <mergeCell ref="AF51:AF54"/>
    <mergeCell ref="AI51:AI54"/>
    <mergeCell ref="AK51:AK54"/>
    <mergeCell ref="AL51:AL54"/>
    <mergeCell ref="BG47:BG48"/>
    <mergeCell ref="BH47:BH48"/>
    <mergeCell ref="BJ47:BJ48"/>
    <mergeCell ref="BP47:BP50"/>
    <mergeCell ref="C49:C50"/>
    <mergeCell ref="BE49:BE50"/>
    <mergeCell ref="BF49:BF50"/>
    <mergeCell ref="BG49:BG50"/>
    <mergeCell ref="BH49:BH50"/>
    <mergeCell ref="BJ49:BJ50"/>
    <mergeCell ref="BA47:BA50"/>
    <mergeCell ref="BB47:BB50"/>
    <mergeCell ref="BC47:BC50"/>
    <mergeCell ref="BD47:BD50"/>
    <mergeCell ref="BE47:BE48"/>
    <mergeCell ref="BF47:BF48"/>
    <mergeCell ref="AS47:AS50"/>
    <mergeCell ref="AT47:AT50"/>
    <mergeCell ref="AU47:AU50"/>
    <mergeCell ref="AV47:AV48"/>
    <mergeCell ref="AW47:AW48"/>
    <mergeCell ref="AZ47:AZ50"/>
    <mergeCell ref="B55:B58"/>
    <mergeCell ref="C55:C56"/>
    <mergeCell ref="AF55:AF58"/>
    <mergeCell ref="AI55:AI58"/>
    <mergeCell ref="AK55:AK58"/>
    <mergeCell ref="AL55:AL58"/>
    <mergeCell ref="BP51:BP54"/>
    <mergeCell ref="C53:C54"/>
    <mergeCell ref="BE53:BE54"/>
    <mergeCell ref="BF53:BF54"/>
    <mergeCell ref="BG53:BG54"/>
    <mergeCell ref="BH53:BH54"/>
    <mergeCell ref="BJ53:BJ54"/>
    <mergeCell ref="BD51:BD54"/>
    <mergeCell ref="BE51:BE52"/>
    <mergeCell ref="BF51:BF52"/>
    <mergeCell ref="BG51:BG52"/>
    <mergeCell ref="BH51:BH52"/>
    <mergeCell ref="BJ51:BJ52"/>
    <mergeCell ref="AV51:AV52"/>
    <mergeCell ref="AW51:AW52"/>
    <mergeCell ref="AZ51:AZ54"/>
    <mergeCell ref="BA51:BA54"/>
    <mergeCell ref="BB51:BB54"/>
    <mergeCell ref="BC51:BC54"/>
    <mergeCell ref="AM51:AM54"/>
    <mergeCell ref="AN51:AN54"/>
    <mergeCell ref="AR51:AR54"/>
    <mergeCell ref="AS51:AS54"/>
    <mergeCell ref="AT51:AT54"/>
    <mergeCell ref="AU51:AU54"/>
    <mergeCell ref="B51:B54"/>
    <mergeCell ref="C59:C60"/>
    <mergeCell ref="AF59:AF62"/>
    <mergeCell ref="AI59:AI62"/>
    <mergeCell ref="AK59:AK62"/>
    <mergeCell ref="AL59:AL62"/>
    <mergeCell ref="BP55:BP58"/>
    <mergeCell ref="C57:C58"/>
    <mergeCell ref="BE57:BE58"/>
    <mergeCell ref="BF57:BF58"/>
    <mergeCell ref="BG57:BG58"/>
    <mergeCell ref="BH57:BH58"/>
    <mergeCell ref="BJ57:BJ58"/>
    <mergeCell ref="BD55:BD58"/>
    <mergeCell ref="BE55:BE56"/>
    <mergeCell ref="BF55:BF56"/>
    <mergeCell ref="BG55:BG56"/>
    <mergeCell ref="BH55:BH56"/>
    <mergeCell ref="BJ55:BJ56"/>
    <mergeCell ref="AV55:AV56"/>
    <mergeCell ref="AW55:AW56"/>
    <mergeCell ref="AZ55:AZ58"/>
    <mergeCell ref="BA55:BA58"/>
    <mergeCell ref="BB55:BB58"/>
    <mergeCell ref="BC55:BC58"/>
    <mergeCell ref="AM55:AM58"/>
    <mergeCell ref="AN55:AN58"/>
    <mergeCell ref="AR55:AR58"/>
    <mergeCell ref="AS55:AS58"/>
    <mergeCell ref="AT55:AT58"/>
    <mergeCell ref="AU55:AU58"/>
    <mergeCell ref="B63:B66"/>
    <mergeCell ref="C63:C64"/>
    <mergeCell ref="AF63:AF66"/>
    <mergeCell ref="AI63:AI66"/>
    <mergeCell ref="AK63:AK66"/>
    <mergeCell ref="AL63:AL66"/>
    <mergeCell ref="BP59:BP62"/>
    <mergeCell ref="C61:C62"/>
    <mergeCell ref="BE61:BE62"/>
    <mergeCell ref="BF61:BF62"/>
    <mergeCell ref="BG61:BG62"/>
    <mergeCell ref="BH61:BH62"/>
    <mergeCell ref="BJ61:BJ62"/>
    <mergeCell ref="BD59:BD62"/>
    <mergeCell ref="BE59:BE60"/>
    <mergeCell ref="BF59:BF60"/>
    <mergeCell ref="BG59:BG60"/>
    <mergeCell ref="BH59:BH60"/>
    <mergeCell ref="BJ59:BJ60"/>
    <mergeCell ref="AV59:AV60"/>
    <mergeCell ref="AW59:AW60"/>
    <mergeCell ref="AZ59:AZ62"/>
    <mergeCell ref="BA59:BA62"/>
    <mergeCell ref="BB59:BB62"/>
    <mergeCell ref="BC59:BC62"/>
    <mergeCell ref="AM59:AM62"/>
    <mergeCell ref="AN59:AN62"/>
    <mergeCell ref="AR59:AR62"/>
    <mergeCell ref="AS59:AS62"/>
    <mergeCell ref="AT59:AT62"/>
    <mergeCell ref="AU59:AU62"/>
    <mergeCell ref="B59:B62"/>
    <mergeCell ref="C67:C68"/>
    <mergeCell ref="AF67:AF70"/>
    <mergeCell ref="AI67:AI70"/>
    <mergeCell ref="AK67:AK70"/>
    <mergeCell ref="AL67:AL70"/>
    <mergeCell ref="BP63:BP66"/>
    <mergeCell ref="C65:C66"/>
    <mergeCell ref="BE65:BE66"/>
    <mergeCell ref="BF65:BF66"/>
    <mergeCell ref="BG65:BG66"/>
    <mergeCell ref="BH65:BH66"/>
    <mergeCell ref="BJ65:BJ66"/>
    <mergeCell ref="BD63:BD66"/>
    <mergeCell ref="BE63:BE64"/>
    <mergeCell ref="BF63:BF64"/>
    <mergeCell ref="BG63:BG64"/>
    <mergeCell ref="BH63:BH64"/>
    <mergeCell ref="BJ63:BJ64"/>
    <mergeCell ref="AV63:AV64"/>
    <mergeCell ref="AW63:AW64"/>
    <mergeCell ref="AZ63:AZ66"/>
    <mergeCell ref="BA63:BA66"/>
    <mergeCell ref="BB63:BB66"/>
    <mergeCell ref="BC63:BC66"/>
    <mergeCell ref="AM63:AM66"/>
    <mergeCell ref="AN63:AN66"/>
    <mergeCell ref="AR63:AR66"/>
    <mergeCell ref="AS63:AS66"/>
    <mergeCell ref="AT63:AT66"/>
    <mergeCell ref="AU63:AU66"/>
    <mergeCell ref="B71:B74"/>
    <mergeCell ref="C71:C72"/>
    <mergeCell ref="AF71:AF74"/>
    <mergeCell ref="AI71:AI74"/>
    <mergeCell ref="AK71:AK74"/>
    <mergeCell ref="AL71:AL74"/>
    <mergeCell ref="BP67:BP70"/>
    <mergeCell ref="C69:C70"/>
    <mergeCell ref="BE69:BE70"/>
    <mergeCell ref="BF69:BF70"/>
    <mergeCell ref="BG69:BG70"/>
    <mergeCell ref="BH69:BH70"/>
    <mergeCell ref="BJ69:BJ70"/>
    <mergeCell ref="BD67:BD70"/>
    <mergeCell ref="BE67:BE68"/>
    <mergeCell ref="BF67:BF68"/>
    <mergeCell ref="BG67:BG68"/>
    <mergeCell ref="BH67:BH68"/>
    <mergeCell ref="BJ67:BJ68"/>
    <mergeCell ref="AV67:AV68"/>
    <mergeCell ref="AW67:AW68"/>
    <mergeCell ref="AZ67:AZ70"/>
    <mergeCell ref="BA67:BA70"/>
    <mergeCell ref="BB67:BB70"/>
    <mergeCell ref="BC67:BC70"/>
    <mergeCell ref="AM67:AM70"/>
    <mergeCell ref="AN67:AN70"/>
    <mergeCell ref="AR67:AR70"/>
    <mergeCell ref="AS67:AS70"/>
    <mergeCell ref="AT67:AT70"/>
    <mergeCell ref="AU67:AU70"/>
    <mergeCell ref="B67:B70"/>
    <mergeCell ref="BP71:BP74"/>
    <mergeCell ref="C73:C74"/>
    <mergeCell ref="BE73:BE74"/>
    <mergeCell ref="BF73:BF74"/>
    <mergeCell ref="BG73:BG74"/>
    <mergeCell ref="BH73:BH74"/>
    <mergeCell ref="BJ73:BJ74"/>
    <mergeCell ref="BD71:BD74"/>
    <mergeCell ref="BE71:BE72"/>
    <mergeCell ref="BF71:BF72"/>
    <mergeCell ref="BG71:BG72"/>
    <mergeCell ref="BH71:BH72"/>
    <mergeCell ref="BJ71:BJ72"/>
    <mergeCell ref="AV71:AV72"/>
    <mergeCell ref="AW71:AW72"/>
    <mergeCell ref="AZ71:AZ74"/>
    <mergeCell ref="BA71:BA74"/>
    <mergeCell ref="BB71:BB74"/>
    <mergeCell ref="BC71:BC74"/>
    <mergeCell ref="AM71:AM74"/>
    <mergeCell ref="AN71:AN74"/>
    <mergeCell ref="AR71:AR74"/>
    <mergeCell ref="AS71:AS74"/>
    <mergeCell ref="AT71:AT74"/>
    <mergeCell ref="AU71:AU74"/>
    <mergeCell ref="AN75:AN78"/>
    <mergeCell ref="AR75:AR78"/>
    <mergeCell ref="AS75:AS78"/>
    <mergeCell ref="AT75:AT78"/>
    <mergeCell ref="AU75:AU78"/>
    <mergeCell ref="AF75:AF76"/>
    <mergeCell ref="AG75:AG76"/>
    <mergeCell ref="AI75:AI78"/>
    <mergeCell ref="AJ75:AJ78"/>
    <mergeCell ref="AK75:AK78"/>
    <mergeCell ref="AL75:AL78"/>
    <mergeCell ref="A75:A142"/>
    <mergeCell ref="B75:B78"/>
    <mergeCell ref="C75:C76"/>
    <mergeCell ref="T75:T142"/>
    <mergeCell ref="AA75:AA142"/>
    <mergeCell ref="AD75:AD142"/>
    <mergeCell ref="B79:B82"/>
    <mergeCell ref="C79:C80"/>
    <mergeCell ref="C85:C86"/>
    <mergeCell ref="B87:B90"/>
    <mergeCell ref="AF79:AF80"/>
    <mergeCell ref="AG79:AG80"/>
    <mergeCell ref="AI79:AI82"/>
    <mergeCell ref="AK79:AK82"/>
    <mergeCell ref="AL79:AL82"/>
    <mergeCell ref="B83:B86"/>
    <mergeCell ref="AK83:AK86"/>
    <mergeCell ref="AL83:AL86"/>
    <mergeCell ref="AM83:AM86"/>
    <mergeCell ref="AF85:AF86"/>
    <mergeCell ref="AG85:AG86"/>
    <mergeCell ref="BJ75:BJ76"/>
    <mergeCell ref="BP75:BP78"/>
    <mergeCell ref="C77:C78"/>
    <mergeCell ref="AF77:AF78"/>
    <mergeCell ref="AG77:AG78"/>
    <mergeCell ref="BE77:BE78"/>
    <mergeCell ref="BF77:BF78"/>
    <mergeCell ref="BG77:BG78"/>
    <mergeCell ref="BH77:BH78"/>
    <mergeCell ref="BJ77:BJ78"/>
    <mergeCell ref="BC75:BC78"/>
    <mergeCell ref="BD75:BD78"/>
    <mergeCell ref="BE75:BE76"/>
    <mergeCell ref="BF75:BF76"/>
    <mergeCell ref="BG75:BG76"/>
    <mergeCell ref="BH75:BH76"/>
    <mergeCell ref="AV75:AV76"/>
    <mergeCell ref="AW75:AW76"/>
    <mergeCell ref="AX75:AX142"/>
    <mergeCell ref="AZ75:AZ78"/>
    <mergeCell ref="BA75:BA78"/>
    <mergeCell ref="BB75:BB78"/>
    <mergeCell ref="AV79:AV80"/>
    <mergeCell ref="AW79:AW80"/>
    <mergeCell ref="AZ79:AZ82"/>
    <mergeCell ref="BA79:BA82"/>
    <mergeCell ref="BJ81:BJ82"/>
    <mergeCell ref="C83:C84"/>
    <mergeCell ref="AF83:AF84"/>
    <mergeCell ref="AG83:AG84"/>
    <mergeCell ref="AI83:AI86"/>
    <mergeCell ref="AM75:AM78"/>
    <mergeCell ref="BH79:BH80"/>
    <mergeCell ref="BJ79:BJ80"/>
    <mergeCell ref="BP79:BP82"/>
    <mergeCell ref="C81:C82"/>
    <mergeCell ref="AF81:AF82"/>
    <mergeCell ref="AG81:AG82"/>
    <mergeCell ref="BE81:BE82"/>
    <mergeCell ref="BF81:BF82"/>
    <mergeCell ref="BG81:BG82"/>
    <mergeCell ref="BH81:BH82"/>
    <mergeCell ref="BB79:BB82"/>
    <mergeCell ref="BC79:BC82"/>
    <mergeCell ref="BD79:BD82"/>
    <mergeCell ref="BE79:BE80"/>
    <mergeCell ref="BF79:BF80"/>
    <mergeCell ref="BG79:BG80"/>
    <mergeCell ref="AM79:AM82"/>
    <mergeCell ref="AN79:AN82"/>
    <mergeCell ref="AR79:AR82"/>
    <mergeCell ref="AS79:AS82"/>
    <mergeCell ref="AT79:AT82"/>
    <mergeCell ref="AU79:AU82"/>
    <mergeCell ref="BJ83:BJ84"/>
    <mergeCell ref="BP83:BP86"/>
    <mergeCell ref="BJ85:BJ86"/>
    <mergeCell ref="AW83:AW84"/>
    <mergeCell ref="AZ83:AZ86"/>
    <mergeCell ref="BA83:BA86"/>
    <mergeCell ref="BB83:BB86"/>
    <mergeCell ref="BC83:BC86"/>
    <mergeCell ref="BD83:BD86"/>
    <mergeCell ref="AV87:AV88"/>
    <mergeCell ref="AW87:AW88"/>
    <mergeCell ref="AZ87:AZ90"/>
    <mergeCell ref="AK87:AK90"/>
    <mergeCell ref="AL87:AL90"/>
    <mergeCell ref="AM87:AM90"/>
    <mergeCell ref="AN87:AN90"/>
    <mergeCell ref="AR87:AR90"/>
    <mergeCell ref="BH89:BH90"/>
    <mergeCell ref="BJ89:BJ90"/>
    <mergeCell ref="BG87:BG88"/>
    <mergeCell ref="BH87:BH88"/>
    <mergeCell ref="BJ87:BJ88"/>
    <mergeCell ref="BP87:BP90"/>
    <mergeCell ref="BE85:BE86"/>
    <mergeCell ref="BF85:BF86"/>
    <mergeCell ref="BG85:BG86"/>
    <mergeCell ref="BH85:BH86"/>
    <mergeCell ref="BE83:BE84"/>
    <mergeCell ref="BF83:BF84"/>
    <mergeCell ref="AN83:AN86"/>
    <mergeCell ref="AR83:AR86"/>
    <mergeCell ref="AS83:AS86"/>
    <mergeCell ref="AT83:AT86"/>
    <mergeCell ref="AU83:AU86"/>
    <mergeCell ref="AV83:AV84"/>
    <mergeCell ref="BC91:BC94"/>
    <mergeCell ref="AM91:AM94"/>
    <mergeCell ref="AN91:AN94"/>
    <mergeCell ref="AR91:AR94"/>
    <mergeCell ref="AS91:AS94"/>
    <mergeCell ref="AT91:AT94"/>
    <mergeCell ref="AU91:AU94"/>
    <mergeCell ref="BG83:BG84"/>
    <mergeCell ref="BH83:BH84"/>
    <mergeCell ref="AF91:AF92"/>
    <mergeCell ref="AG91:AG92"/>
    <mergeCell ref="AI91:AI94"/>
    <mergeCell ref="AK91:AK94"/>
    <mergeCell ref="AL91:AL94"/>
    <mergeCell ref="C89:C90"/>
    <mergeCell ref="AF89:AF90"/>
    <mergeCell ref="AG89:AG90"/>
    <mergeCell ref="BE89:BE90"/>
    <mergeCell ref="BF89:BF90"/>
    <mergeCell ref="BG89:BG90"/>
    <mergeCell ref="BA87:BA90"/>
    <mergeCell ref="BB87:BB90"/>
    <mergeCell ref="BC87:BC90"/>
    <mergeCell ref="BD87:BD90"/>
    <mergeCell ref="BE87:BE88"/>
    <mergeCell ref="BF87:BF88"/>
    <mergeCell ref="AS87:AS90"/>
    <mergeCell ref="AT87:AT90"/>
    <mergeCell ref="AU87:AU90"/>
    <mergeCell ref="C87:C88"/>
    <mergeCell ref="Z87:Z89"/>
    <mergeCell ref="AB87:AB89"/>
    <mergeCell ref="AF87:AF88"/>
    <mergeCell ref="AG87:AG88"/>
    <mergeCell ref="AI87:AI90"/>
    <mergeCell ref="AL95:AL98"/>
    <mergeCell ref="AM95:AM98"/>
    <mergeCell ref="AN95:AN98"/>
    <mergeCell ref="AR95:AR98"/>
    <mergeCell ref="AS95:AS98"/>
    <mergeCell ref="B95:B98"/>
    <mergeCell ref="C95:C96"/>
    <mergeCell ref="AF95:AF96"/>
    <mergeCell ref="AG95:AG96"/>
    <mergeCell ref="AI95:AI98"/>
    <mergeCell ref="BP91:BP94"/>
    <mergeCell ref="C93:C94"/>
    <mergeCell ref="AF93:AF94"/>
    <mergeCell ref="AG93:AG94"/>
    <mergeCell ref="BE93:BE94"/>
    <mergeCell ref="BF93:BF94"/>
    <mergeCell ref="BG93:BG94"/>
    <mergeCell ref="BH93:BH94"/>
    <mergeCell ref="BJ93:BJ94"/>
    <mergeCell ref="BD91:BD94"/>
    <mergeCell ref="BE91:BE92"/>
    <mergeCell ref="BF91:BF92"/>
    <mergeCell ref="BG91:BG92"/>
    <mergeCell ref="BH91:BH92"/>
    <mergeCell ref="BJ91:BJ92"/>
    <mergeCell ref="AV91:AV92"/>
    <mergeCell ref="AW91:AW92"/>
    <mergeCell ref="AZ91:AZ94"/>
    <mergeCell ref="BA91:BA94"/>
    <mergeCell ref="BB91:BB94"/>
    <mergeCell ref="B91:B94"/>
    <mergeCell ref="C91:C92"/>
    <mergeCell ref="BJ97:BJ98"/>
    <mergeCell ref="B99:B102"/>
    <mergeCell ref="C99:C100"/>
    <mergeCell ref="AF99:AF100"/>
    <mergeCell ref="AG99:AG100"/>
    <mergeCell ref="AI99:AI102"/>
    <mergeCell ref="AK99:AK102"/>
    <mergeCell ref="AL99:AL102"/>
    <mergeCell ref="AM99:AM102"/>
    <mergeCell ref="BH95:BH96"/>
    <mergeCell ref="BJ95:BJ96"/>
    <mergeCell ref="BP95:BP98"/>
    <mergeCell ref="C97:C98"/>
    <mergeCell ref="AF97:AF98"/>
    <mergeCell ref="AG97:AG98"/>
    <mergeCell ref="BE97:BE98"/>
    <mergeCell ref="BF97:BF98"/>
    <mergeCell ref="BG97:BG98"/>
    <mergeCell ref="BH97:BH98"/>
    <mergeCell ref="BB95:BB98"/>
    <mergeCell ref="BC95:BC98"/>
    <mergeCell ref="BD95:BD98"/>
    <mergeCell ref="BE95:BE96"/>
    <mergeCell ref="BF95:BF96"/>
    <mergeCell ref="BG95:BG96"/>
    <mergeCell ref="AT95:AT98"/>
    <mergeCell ref="AU95:AU98"/>
    <mergeCell ref="AV95:AV96"/>
    <mergeCell ref="AW95:AW96"/>
    <mergeCell ref="AZ95:AZ98"/>
    <mergeCell ref="BA95:BA98"/>
    <mergeCell ref="AK95:AK98"/>
    <mergeCell ref="BE99:BE100"/>
    <mergeCell ref="BF99:BF100"/>
    <mergeCell ref="BG99:BG100"/>
    <mergeCell ref="BH99:BH100"/>
    <mergeCell ref="BJ99:BJ100"/>
    <mergeCell ref="BP99:BP102"/>
    <mergeCell ref="BH101:BH102"/>
    <mergeCell ref="BJ101:BJ102"/>
    <mergeCell ref="AW99:AW100"/>
    <mergeCell ref="AZ99:AZ102"/>
    <mergeCell ref="BA99:BA102"/>
    <mergeCell ref="BB99:BB102"/>
    <mergeCell ref="BC99:BC102"/>
    <mergeCell ref="BD99:BD102"/>
    <mergeCell ref="AN99:AN102"/>
    <mergeCell ref="AR99:AR102"/>
    <mergeCell ref="AS99:AS102"/>
    <mergeCell ref="AT99:AT102"/>
    <mergeCell ref="AU99:AU102"/>
    <mergeCell ref="AV99:AV100"/>
    <mergeCell ref="AK103:AK106"/>
    <mergeCell ref="AL103:AL106"/>
    <mergeCell ref="AM103:AM106"/>
    <mergeCell ref="AN103:AN106"/>
    <mergeCell ref="AR103:AR106"/>
    <mergeCell ref="AS103:AS106"/>
    <mergeCell ref="B103:B106"/>
    <mergeCell ref="C103:C104"/>
    <mergeCell ref="AF103:AF104"/>
    <mergeCell ref="AG103:AG104"/>
    <mergeCell ref="AI103:AI106"/>
    <mergeCell ref="C101:C102"/>
    <mergeCell ref="AF101:AF102"/>
    <mergeCell ref="AG101:AG102"/>
    <mergeCell ref="BE101:BE102"/>
    <mergeCell ref="BF101:BF102"/>
    <mergeCell ref="BG101:BG102"/>
    <mergeCell ref="BJ105:BJ106"/>
    <mergeCell ref="B107:B110"/>
    <mergeCell ref="C107:C108"/>
    <mergeCell ref="AF107:AF110"/>
    <mergeCell ref="AI107:AI110"/>
    <mergeCell ref="AK107:AK110"/>
    <mergeCell ref="AL107:AL110"/>
    <mergeCell ref="AM107:AM110"/>
    <mergeCell ref="AN107:AN110"/>
    <mergeCell ref="AR107:AR110"/>
    <mergeCell ref="BH103:BH104"/>
    <mergeCell ref="BJ103:BJ104"/>
    <mergeCell ref="BP103:BP106"/>
    <mergeCell ref="C105:C106"/>
    <mergeCell ref="AF105:AF106"/>
    <mergeCell ref="AG105:AG106"/>
    <mergeCell ref="BE105:BE106"/>
    <mergeCell ref="BF105:BF106"/>
    <mergeCell ref="BG105:BG106"/>
    <mergeCell ref="BH105:BH106"/>
    <mergeCell ref="BB103:BB106"/>
    <mergeCell ref="BC103:BC106"/>
    <mergeCell ref="BD103:BD106"/>
    <mergeCell ref="BE103:BE104"/>
    <mergeCell ref="BF103:BF104"/>
    <mergeCell ref="BG103:BG104"/>
    <mergeCell ref="AT103:AT106"/>
    <mergeCell ref="AU103:AU106"/>
    <mergeCell ref="AV103:AV104"/>
    <mergeCell ref="AW103:AW104"/>
    <mergeCell ref="AZ103:AZ106"/>
    <mergeCell ref="BA103:BA106"/>
    <mergeCell ref="BH109:BH110"/>
    <mergeCell ref="BJ109:BJ110"/>
    <mergeCell ref="B111:B114"/>
    <mergeCell ref="C111:C112"/>
    <mergeCell ref="AF111:AF114"/>
    <mergeCell ref="AI111:AI114"/>
    <mergeCell ref="AK111:AK114"/>
    <mergeCell ref="AL111:AL114"/>
    <mergeCell ref="AM111:AM114"/>
    <mergeCell ref="AN111:AN114"/>
    <mergeCell ref="BF107:BF108"/>
    <mergeCell ref="BG107:BG108"/>
    <mergeCell ref="BH107:BH108"/>
    <mergeCell ref="BJ107:BJ108"/>
    <mergeCell ref="BP107:BP110"/>
    <mergeCell ref="C109:C110"/>
    <mergeCell ref="AY109:AY110"/>
    <mergeCell ref="BE109:BE110"/>
    <mergeCell ref="BF109:BF110"/>
    <mergeCell ref="BG109:BG110"/>
    <mergeCell ref="AZ107:AZ110"/>
    <mergeCell ref="BA107:BA110"/>
    <mergeCell ref="BB107:BB110"/>
    <mergeCell ref="BC107:BC110"/>
    <mergeCell ref="BD107:BD110"/>
    <mergeCell ref="BE107:BE108"/>
    <mergeCell ref="AS107:AS110"/>
    <mergeCell ref="AT107:AT110"/>
    <mergeCell ref="AU107:AU110"/>
    <mergeCell ref="AV107:AV108"/>
    <mergeCell ref="AW107:AW108"/>
    <mergeCell ref="AY107:AY108"/>
    <mergeCell ref="BJ113:BJ114"/>
    <mergeCell ref="B115:B118"/>
    <mergeCell ref="C115:C116"/>
    <mergeCell ref="AF115:AF118"/>
    <mergeCell ref="AI115:AI118"/>
    <mergeCell ref="AK115:AK118"/>
    <mergeCell ref="AL115:AL118"/>
    <mergeCell ref="AM115:AM118"/>
    <mergeCell ref="AN115:AN118"/>
    <mergeCell ref="AR115:AR118"/>
    <mergeCell ref="BF111:BF112"/>
    <mergeCell ref="BG111:BG112"/>
    <mergeCell ref="BH111:BH112"/>
    <mergeCell ref="BJ111:BJ112"/>
    <mergeCell ref="BP111:BP114"/>
    <mergeCell ref="C113:C114"/>
    <mergeCell ref="BE113:BE114"/>
    <mergeCell ref="BF113:BF114"/>
    <mergeCell ref="BG113:BG114"/>
    <mergeCell ref="BH113:BH114"/>
    <mergeCell ref="AZ111:AZ114"/>
    <mergeCell ref="BA111:BA114"/>
    <mergeCell ref="BB111:BB114"/>
    <mergeCell ref="BC111:BC114"/>
    <mergeCell ref="BD111:BD114"/>
    <mergeCell ref="BE111:BE112"/>
    <mergeCell ref="AR111:AR114"/>
    <mergeCell ref="AS111:AS114"/>
    <mergeCell ref="AT111:AT114"/>
    <mergeCell ref="AU111:AU114"/>
    <mergeCell ref="AV111:AV112"/>
    <mergeCell ref="AW111:AW112"/>
    <mergeCell ref="C119:C120"/>
    <mergeCell ref="AF119:AF122"/>
    <mergeCell ref="AI119:AI122"/>
    <mergeCell ref="AK119:AK122"/>
    <mergeCell ref="AL119:AL122"/>
    <mergeCell ref="BG115:BG116"/>
    <mergeCell ref="BH115:BH116"/>
    <mergeCell ref="BJ115:BJ116"/>
    <mergeCell ref="BP115:BP118"/>
    <mergeCell ref="C117:C118"/>
    <mergeCell ref="BE117:BE118"/>
    <mergeCell ref="BF117:BF118"/>
    <mergeCell ref="BG117:BG118"/>
    <mergeCell ref="BH117:BH118"/>
    <mergeCell ref="BJ117:BJ118"/>
    <mergeCell ref="BA115:BA118"/>
    <mergeCell ref="BB115:BB118"/>
    <mergeCell ref="BC115:BC118"/>
    <mergeCell ref="BD115:BD118"/>
    <mergeCell ref="BE115:BE116"/>
    <mergeCell ref="BF115:BF116"/>
    <mergeCell ref="AS115:AS118"/>
    <mergeCell ref="AT115:AT118"/>
    <mergeCell ref="AU115:AU118"/>
    <mergeCell ref="AV115:AV116"/>
    <mergeCell ref="AW115:AW116"/>
    <mergeCell ref="AZ115:AZ118"/>
    <mergeCell ref="B123:B126"/>
    <mergeCell ref="C123:C124"/>
    <mergeCell ref="AF123:AF126"/>
    <mergeCell ref="AI123:AI126"/>
    <mergeCell ref="AK123:AK126"/>
    <mergeCell ref="AL123:AL126"/>
    <mergeCell ref="BP119:BP122"/>
    <mergeCell ref="C121:C122"/>
    <mergeCell ref="BE121:BE122"/>
    <mergeCell ref="BF121:BF122"/>
    <mergeCell ref="BG121:BG122"/>
    <mergeCell ref="BH121:BH122"/>
    <mergeCell ref="BJ121:BJ122"/>
    <mergeCell ref="BD119:BD122"/>
    <mergeCell ref="BE119:BE120"/>
    <mergeCell ref="BF119:BF120"/>
    <mergeCell ref="BG119:BG120"/>
    <mergeCell ref="BH119:BH120"/>
    <mergeCell ref="BJ119:BJ120"/>
    <mergeCell ref="AV119:AV120"/>
    <mergeCell ref="AW119:AW120"/>
    <mergeCell ref="AZ119:AZ122"/>
    <mergeCell ref="BA119:BA122"/>
    <mergeCell ref="BB119:BB122"/>
    <mergeCell ref="BC119:BC122"/>
    <mergeCell ref="AM119:AM122"/>
    <mergeCell ref="AN119:AN122"/>
    <mergeCell ref="AR119:AR122"/>
    <mergeCell ref="AS119:AS122"/>
    <mergeCell ref="AT119:AT122"/>
    <mergeCell ref="AU119:AU122"/>
    <mergeCell ref="B119:B122"/>
    <mergeCell ref="C127:C128"/>
    <mergeCell ref="AF127:AF130"/>
    <mergeCell ref="AI127:AI130"/>
    <mergeCell ref="AK127:AK130"/>
    <mergeCell ref="AL127:AL130"/>
    <mergeCell ref="BP123:BP126"/>
    <mergeCell ref="C125:C126"/>
    <mergeCell ref="BE125:BE126"/>
    <mergeCell ref="BF125:BF126"/>
    <mergeCell ref="BG125:BG126"/>
    <mergeCell ref="BH125:BH126"/>
    <mergeCell ref="BJ125:BJ126"/>
    <mergeCell ref="BD123:BD126"/>
    <mergeCell ref="BE123:BE124"/>
    <mergeCell ref="BF123:BF124"/>
    <mergeCell ref="BG123:BG124"/>
    <mergeCell ref="BH123:BH124"/>
    <mergeCell ref="BJ123:BJ124"/>
    <mergeCell ref="AV123:AV124"/>
    <mergeCell ref="AW123:AW124"/>
    <mergeCell ref="AZ123:AZ126"/>
    <mergeCell ref="BA123:BA126"/>
    <mergeCell ref="BB123:BB126"/>
    <mergeCell ref="BC123:BC126"/>
    <mergeCell ref="AM123:AM126"/>
    <mergeCell ref="AN123:AN126"/>
    <mergeCell ref="AR123:AR126"/>
    <mergeCell ref="AS123:AS126"/>
    <mergeCell ref="AT123:AT126"/>
    <mergeCell ref="AU123:AU126"/>
    <mergeCell ref="B131:B134"/>
    <mergeCell ref="C131:C132"/>
    <mergeCell ref="AF131:AF134"/>
    <mergeCell ref="AI131:AI134"/>
    <mergeCell ref="AK131:AK134"/>
    <mergeCell ref="AL131:AL134"/>
    <mergeCell ref="BP127:BP130"/>
    <mergeCell ref="C129:C130"/>
    <mergeCell ref="BE129:BE130"/>
    <mergeCell ref="BF129:BF130"/>
    <mergeCell ref="BG129:BG130"/>
    <mergeCell ref="BH129:BH130"/>
    <mergeCell ref="BJ129:BJ130"/>
    <mergeCell ref="BD127:BD130"/>
    <mergeCell ref="BE127:BE128"/>
    <mergeCell ref="BF127:BF128"/>
    <mergeCell ref="BG127:BG128"/>
    <mergeCell ref="BH127:BH128"/>
    <mergeCell ref="BJ127:BJ128"/>
    <mergeCell ref="AV127:AV128"/>
    <mergeCell ref="AW127:AW128"/>
    <mergeCell ref="AZ127:AZ130"/>
    <mergeCell ref="BA127:BA130"/>
    <mergeCell ref="BB127:BB130"/>
    <mergeCell ref="BC127:BC130"/>
    <mergeCell ref="AM127:AM130"/>
    <mergeCell ref="AN127:AN130"/>
    <mergeCell ref="AR127:AR130"/>
    <mergeCell ref="AS127:AS130"/>
    <mergeCell ref="AT127:AT130"/>
    <mergeCell ref="AU127:AU130"/>
    <mergeCell ref="B127:B130"/>
    <mergeCell ref="C135:C136"/>
    <mergeCell ref="AF135:AF138"/>
    <mergeCell ref="AI135:AI138"/>
    <mergeCell ref="AK135:AK138"/>
    <mergeCell ref="AL135:AL138"/>
    <mergeCell ref="BP131:BP134"/>
    <mergeCell ref="C133:C134"/>
    <mergeCell ref="BE133:BE134"/>
    <mergeCell ref="BF133:BF134"/>
    <mergeCell ref="BG133:BG134"/>
    <mergeCell ref="BH133:BH134"/>
    <mergeCell ref="BJ133:BJ134"/>
    <mergeCell ref="BD131:BD134"/>
    <mergeCell ref="BE131:BE132"/>
    <mergeCell ref="BF131:BF132"/>
    <mergeCell ref="BG131:BG132"/>
    <mergeCell ref="BH131:BH132"/>
    <mergeCell ref="BJ131:BJ132"/>
    <mergeCell ref="AV131:AV132"/>
    <mergeCell ref="AW131:AW132"/>
    <mergeCell ref="AZ131:AZ134"/>
    <mergeCell ref="BA131:BA134"/>
    <mergeCell ref="BB131:BB134"/>
    <mergeCell ref="BC131:BC134"/>
    <mergeCell ref="AM131:AM134"/>
    <mergeCell ref="AN131:AN134"/>
    <mergeCell ref="AR131:AR134"/>
    <mergeCell ref="AS131:AS134"/>
    <mergeCell ref="AT131:AT134"/>
    <mergeCell ref="AU131:AU134"/>
    <mergeCell ref="B139:B142"/>
    <mergeCell ref="C139:C140"/>
    <mergeCell ref="AF139:AF142"/>
    <mergeCell ref="AI139:AI142"/>
    <mergeCell ref="AK139:AK142"/>
    <mergeCell ref="AL139:AL142"/>
    <mergeCell ref="BP135:BP138"/>
    <mergeCell ref="C137:C138"/>
    <mergeCell ref="BE137:BE138"/>
    <mergeCell ref="BF137:BF138"/>
    <mergeCell ref="BG137:BG138"/>
    <mergeCell ref="BH137:BH138"/>
    <mergeCell ref="BJ137:BJ138"/>
    <mergeCell ref="BD135:BD138"/>
    <mergeCell ref="BE135:BE136"/>
    <mergeCell ref="BF135:BF136"/>
    <mergeCell ref="BG135:BG136"/>
    <mergeCell ref="BH135:BH136"/>
    <mergeCell ref="BJ135:BJ136"/>
    <mergeCell ref="AV135:AV136"/>
    <mergeCell ref="AW135:AW136"/>
    <mergeCell ref="AZ135:AZ138"/>
    <mergeCell ref="BA135:BA138"/>
    <mergeCell ref="BB135:BB138"/>
    <mergeCell ref="BC135:BC138"/>
    <mergeCell ref="AM135:AM138"/>
    <mergeCell ref="AN135:AN138"/>
    <mergeCell ref="AR135:AR138"/>
    <mergeCell ref="AS135:AS138"/>
    <mergeCell ref="AT135:AT138"/>
    <mergeCell ref="AU135:AU138"/>
    <mergeCell ref="B135:B138"/>
    <mergeCell ref="BP139:BP142"/>
    <mergeCell ref="C141:C142"/>
    <mergeCell ref="BE141:BE142"/>
    <mergeCell ref="BF141:BF142"/>
    <mergeCell ref="BG141:BG142"/>
    <mergeCell ref="BH141:BH142"/>
    <mergeCell ref="BJ141:BJ142"/>
    <mergeCell ref="BD139:BD142"/>
    <mergeCell ref="BE139:BE140"/>
    <mergeCell ref="BF139:BF140"/>
    <mergeCell ref="BG139:BG140"/>
    <mergeCell ref="BH139:BH140"/>
    <mergeCell ref="BJ139:BJ140"/>
    <mergeCell ref="AV139:AV140"/>
    <mergeCell ref="AW139:AW140"/>
    <mergeCell ref="AZ139:AZ142"/>
    <mergeCell ref="BA139:BA142"/>
    <mergeCell ref="BB139:BB142"/>
    <mergeCell ref="BC139:BC142"/>
    <mergeCell ref="AM139:AM142"/>
    <mergeCell ref="AN139:AN142"/>
    <mergeCell ref="AR139:AR142"/>
    <mergeCell ref="AS139:AS142"/>
    <mergeCell ref="AT139:AT142"/>
    <mergeCell ref="AU139:AU142"/>
    <mergeCell ref="AN143:AN146"/>
    <mergeCell ref="AR143:AR146"/>
    <mergeCell ref="AS143:AS146"/>
    <mergeCell ref="AT143:AT146"/>
    <mergeCell ref="AU143:AU146"/>
    <mergeCell ref="AF143:AF144"/>
    <mergeCell ref="AG143:AG144"/>
    <mergeCell ref="AI143:AI146"/>
    <mergeCell ref="AJ143:AJ146"/>
    <mergeCell ref="AK143:AK146"/>
    <mergeCell ref="AL143:AL146"/>
    <mergeCell ref="A143:A210"/>
    <mergeCell ref="B143:B146"/>
    <mergeCell ref="C143:C144"/>
    <mergeCell ref="T143:T210"/>
    <mergeCell ref="AA143:AA210"/>
    <mergeCell ref="AD143:AD210"/>
    <mergeCell ref="B147:B150"/>
    <mergeCell ref="C147:C148"/>
    <mergeCell ref="C153:C154"/>
    <mergeCell ref="B155:B158"/>
    <mergeCell ref="AF147:AF148"/>
    <mergeCell ref="AG147:AG148"/>
    <mergeCell ref="AI147:AI150"/>
    <mergeCell ref="AK147:AK150"/>
    <mergeCell ref="AL147:AL150"/>
    <mergeCell ref="B151:B154"/>
    <mergeCell ref="AK151:AK154"/>
    <mergeCell ref="AL151:AL154"/>
    <mergeCell ref="AM151:AM154"/>
    <mergeCell ref="AF153:AF154"/>
    <mergeCell ref="AG153:AG154"/>
    <mergeCell ref="BJ143:BJ144"/>
    <mergeCell ref="BP143:BP146"/>
    <mergeCell ref="C145:C146"/>
    <mergeCell ref="AF145:AF146"/>
    <mergeCell ref="AG145:AG146"/>
    <mergeCell ref="BE145:BE146"/>
    <mergeCell ref="BF145:BF146"/>
    <mergeCell ref="BG145:BG146"/>
    <mergeCell ref="BH145:BH146"/>
    <mergeCell ref="BJ145:BJ146"/>
    <mergeCell ref="BC143:BC146"/>
    <mergeCell ref="BD143:BD146"/>
    <mergeCell ref="BE143:BE144"/>
    <mergeCell ref="BF143:BF144"/>
    <mergeCell ref="BG143:BG144"/>
    <mergeCell ref="BH143:BH144"/>
    <mergeCell ref="AV143:AV144"/>
    <mergeCell ref="AW143:AW144"/>
    <mergeCell ref="AX143:AX210"/>
    <mergeCell ref="AZ143:AZ146"/>
    <mergeCell ref="BA143:BA146"/>
    <mergeCell ref="BB143:BB146"/>
    <mergeCell ref="AV147:AV148"/>
    <mergeCell ref="AW147:AW148"/>
    <mergeCell ref="AZ147:AZ150"/>
    <mergeCell ref="BA147:BA150"/>
    <mergeCell ref="BJ149:BJ150"/>
    <mergeCell ref="C151:C152"/>
    <mergeCell ref="AF151:AF152"/>
    <mergeCell ref="AG151:AG152"/>
    <mergeCell ref="AI151:AI154"/>
    <mergeCell ref="AM143:AM146"/>
    <mergeCell ref="BH147:BH148"/>
    <mergeCell ref="BJ147:BJ148"/>
    <mergeCell ref="BP147:BP150"/>
    <mergeCell ref="C149:C150"/>
    <mergeCell ref="AF149:AF150"/>
    <mergeCell ref="AG149:AG150"/>
    <mergeCell ref="BE149:BE150"/>
    <mergeCell ref="BF149:BF150"/>
    <mergeCell ref="BG149:BG150"/>
    <mergeCell ref="BH149:BH150"/>
    <mergeCell ref="BB147:BB150"/>
    <mergeCell ref="BC147:BC150"/>
    <mergeCell ref="BD147:BD150"/>
    <mergeCell ref="BE147:BE148"/>
    <mergeCell ref="BF147:BF148"/>
    <mergeCell ref="BG147:BG148"/>
    <mergeCell ref="AM147:AM150"/>
    <mergeCell ref="AN147:AN150"/>
    <mergeCell ref="AR147:AR150"/>
    <mergeCell ref="AS147:AS150"/>
    <mergeCell ref="AT147:AT150"/>
    <mergeCell ref="AU147:AU150"/>
    <mergeCell ref="BJ151:BJ152"/>
    <mergeCell ref="BP151:BP154"/>
    <mergeCell ref="BJ153:BJ154"/>
    <mergeCell ref="AW151:AW152"/>
    <mergeCell ref="AZ151:AZ154"/>
    <mergeCell ref="BA151:BA154"/>
    <mergeCell ref="BB151:BB154"/>
    <mergeCell ref="BC151:BC154"/>
    <mergeCell ref="BD151:BD154"/>
    <mergeCell ref="AV155:AV156"/>
    <mergeCell ref="AW155:AW156"/>
    <mergeCell ref="AZ155:AZ158"/>
    <mergeCell ref="AK155:AK158"/>
    <mergeCell ref="AL155:AL158"/>
    <mergeCell ref="AM155:AM158"/>
    <mergeCell ref="AN155:AN158"/>
    <mergeCell ref="AR155:AR158"/>
    <mergeCell ref="BH157:BH158"/>
    <mergeCell ref="BJ157:BJ158"/>
    <mergeCell ref="BG155:BG156"/>
    <mergeCell ref="BH155:BH156"/>
    <mergeCell ref="BJ155:BJ156"/>
    <mergeCell ref="BP155:BP158"/>
    <mergeCell ref="BE153:BE154"/>
    <mergeCell ref="BF153:BF154"/>
    <mergeCell ref="BG153:BG154"/>
    <mergeCell ref="BH153:BH154"/>
    <mergeCell ref="BE151:BE152"/>
    <mergeCell ref="BF151:BF152"/>
    <mergeCell ref="AN151:AN154"/>
    <mergeCell ref="AR151:AR154"/>
    <mergeCell ref="AS151:AS154"/>
    <mergeCell ref="AT151:AT154"/>
    <mergeCell ref="AU151:AU154"/>
    <mergeCell ref="AV151:AV152"/>
    <mergeCell ref="BC159:BC162"/>
    <mergeCell ref="AM159:AM162"/>
    <mergeCell ref="AN159:AN162"/>
    <mergeCell ref="AR159:AR162"/>
    <mergeCell ref="AS159:AS162"/>
    <mergeCell ref="AT159:AT162"/>
    <mergeCell ref="AU159:AU162"/>
    <mergeCell ref="BG151:BG152"/>
    <mergeCell ref="BH151:BH152"/>
    <mergeCell ref="AF159:AF160"/>
    <mergeCell ref="AG159:AG160"/>
    <mergeCell ref="AI159:AI162"/>
    <mergeCell ref="AK159:AK162"/>
    <mergeCell ref="AL159:AL162"/>
    <mergeCell ref="C157:C158"/>
    <mergeCell ref="AF157:AF158"/>
    <mergeCell ref="AG157:AG158"/>
    <mergeCell ref="BE157:BE158"/>
    <mergeCell ref="BF157:BF158"/>
    <mergeCell ref="BG157:BG158"/>
    <mergeCell ref="BA155:BA158"/>
    <mergeCell ref="BB155:BB158"/>
    <mergeCell ref="BC155:BC158"/>
    <mergeCell ref="BD155:BD158"/>
    <mergeCell ref="BE155:BE156"/>
    <mergeCell ref="BF155:BF156"/>
    <mergeCell ref="AS155:AS158"/>
    <mergeCell ref="AT155:AT158"/>
    <mergeCell ref="AU155:AU158"/>
    <mergeCell ref="C155:C156"/>
    <mergeCell ref="Z155:Z157"/>
    <mergeCell ref="AB155:AB157"/>
    <mergeCell ref="AF155:AF156"/>
    <mergeCell ref="AG155:AG156"/>
    <mergeCell ref="AI155:AI158"/>
    <mergeCell ref="AL163:AL166"/>
    <mergeCell ref="AM163:AM166"/>
    <mergeCell ref="AN163:AN166"/>
    <mergeCell ref="AR163:AR166"/>
    <mergeCell ref="AS163:AS166"/>
    <mergeCell ref="B163:B166"/>
    <mergeCell ref="C163:C164"/>
    <mergeCell ref="AF163:AF164"/>
    <mergeCell ref="AG163:AG164"/>
    <mergeCell ref="AI163:AI166"/>
    <mergeCell ref="BP159:BP162"/>
    <mergeCell ref="C161:C162"/>
    <mergeCell ref="AF161:AF162"/>
    <mergeCell ref="AG161:AG162"/>
    <mergeCell ref="BE161:BE162"/>
    <mergeCell ref="BF161:BF162"/>
    <mergeCell ref="BG161:BG162"/>
    <mergeCell ref="BH161:BH162"/>
    <mergeCell ref="BJ161:BJ162"/>
    <mergeCell ref="BD159:BD162"/>
    <mergeCell ref="BE159:BE160"/>
    <mergeCell ref="BF159:BF160"/>
    <mergeCell ref="BG159:BG160"/>
    <mergeCell ref="BH159:BH160"/>
    <mergeCell ref="BJ159:BJ160"/>
    <mergeCell ref="AV159:AV160"/>
    <mergeCell ref="AW159:AW160"/>
    <mergeCell ref="AZ159:AZ162"/>
    <mergeCell ref="BA159:BA162"/>
    <mergeCell ref="BB159:BB162"/>
    <mergeCell ref="B159:B162"/>
    <mergeCell ref="C159:C160"/>
    <mergeCell ref="BJ165:BJ166"/>
    <mergeCell ref="B167:B170"/>
    <mergeCell ref="C167:C168"/>
    <mergeCell ref="AF167:AF168"/>
    <mergeCell ref="AG167:AG168"/>
    <mergeCell ref="AI167:AI170"/>
    <mergeCell ref="AK167:AK170"/>
    <mergeCell ref="AL167:AL170"/>
    <mergeCell ref="AM167:AM170"/>
    <mergeCell ref="BH163:BH164"/>
    <mergeCell ref="BJ163:BJ164"/>
    <mergeCell ref="BP163:BP166"/>
    <mergeCell ref="C165:C166"/>
    <mergeCell ref="AF165:AF166"/>
    <mergeCell ref="AG165:AG166"/>
    <mergeCell ref="BE165:BE166"/>
    <mergeCell ref="BF165:BF166"/>
    <mergeCell ref="BG165:BG166"/>
    <mergeCell ref="BH165:BH166"/>
    <mergeCell ref="BB163:BB166"/>
    <mergeCell ref="BC163:BC166"/>
    <mergeCell ref="BD163:BD166"/>
    <mergeCell ref="BE163:BE164"/>
    <mergeCell ref="BF163:BF164"/>
    <mergeCell ref="BG163:BG164"/>
    <mergeCell ref="AT163:AT166"/>
    <mergeCell ref="AU163:AU166"/>
    <mergeCell ref="AV163:AV164"/>
    <mergeCell ref="AW163:AW164"/>
    <mergeCell ref="AZ163:AZ166"/>
    <mergeCell ref="BA163:BA166"/>
    <mergeCell ref="AK163:AK166"/>
    <mergeCell ref="BE167:BE168"/>
    <mergeCell ref="BF167:BF168"/>
    <mergeCell ref="BG167:BG168"/>
    <mergeCell ref="BH167:BH168"/>
    <mergeCell ref="BJ167:BJ168"/>
    <mergeCell ref="BP167:BP170"/>
    <mergeCell ref="BH169:BH170"/>
    <mergeCell ref="BJ169:BJ170"/>
    <mergeCell ref="AW167:AW168"/>
    <mergeCell ref="AZ167:AZ170"/>
    <mergeCell ref="BA167:BA170"/>
    <mergeCell ref="BB167:BB170"/>
    <mergeCell ref="BC167:BC170"/>
    <mergeCell ref="BD167:BD170"/>
    <mergeCell ref="AN167:AN170"/>
    <mergeCell ref="AR167:AR170"/>
    <mergeCell ref="AS167:AS170"/>
    <mergeCell ref="AT167:AT170"/>
    <mergeCell ref="AU167:AU170"/>
    <mergeCell ref="AV167:AV168"/>
    <mergeCell ref="AK171:AK174"/>
    <mergeCell ref="AL171:AL174"/>
    <mergeCell ref="AM171:AM174"/>
    <mergeCell ref="AN171:AN174"/>
    <mergeCell ref="AR171:AR174"/>
    <mergeCell ref="AS171:AS174"/>
    <mergeCell ref="B171:B174"/>
    <mergeCell ref="C171:C172"/>
    <mergeCell ref="AF171:AF172"/>
    <mergeCell ref="AG171:AG172"/>
    <mergeCell ref="AI171:AI174"/>
    <mergeCell ref="C169:C170"/>
    <mergeCell ref="AF169:AF170"/>
    <mergeCell ref="AG169:AG170"/>
    <mergeCell ref="BE169:BE170"/>
    <mergeCell ref="BF169:BF170"/>
    <mergeCell ref="BG169:BG170"/>
    <mergeCell ref="BJ173:BJ174"/>
    <mergeCell ref="B175:B178"/>
    <mergeCell ref="C175:C176"/>
    <mergeCell ref="AF175:AF178"/>
    <mergeCell ref="AI175:AI178"/>
    <mergeCell ref="AK175:AK178"/>
    <mergeCell ref="AL175:AL178"/>
    <mergeCell ref="AM175:AM178"/>
    <mergeCell ref="AN175:AN178"/>
    <mergeCell ref="AR175:AR178"/>
    <mergeCell ref="BH171:BH172"/>
    <mergeCell ref="BJ171:BJ172"/>
    <mergeCell ref="BP171:BP174"/>
    <mergeCell ref="C173:C174"/>
    <mergeCell ref="AF173:AF174"/>
    <mergeCell ref="AG173:AG174"/>
    <mergeCell ref="BE173:BE174"/>
    <mergeCell ref="BF173:BF174"/>
    <mergeCell ref="BG173:BG174"/>
    <mergeCell ref="BH173:BH174"/>
    <mergeCell ref="BB171:BB174"/>
    <mergeCell ref="BC171:BC174"/>
    <mergeCell ref="BD171:BD174"/>
    <mergeCell ref="BE171:BE172"/>
    <mergeCell ref="BF171:BF172"/>
    <mergeCell ref="BG171:BG172"/>
    <mergeCell ref="AT171:AT174"/>
    <mergeCell ref="AU171:AU174"/>
    <mergeCell ref="AV171:AV172"/>
    <mergeCell ref="AW171:AW172"/>
    <mergeCell ref="AZ171:AZ174"/>
    <mergeCell ref="BA171:BA174"/>
    <mergeCell ref="BH177:BH178"/>
    <mergeCell ref="BJ177:BJ178"/>
    <mergeCell ref="B179:B182"/>
    <mergeCell ref="C179:C180"/>
    <mergeCell ref="AF179:AF182"/>
    <mergeCell ref="AI179:AI182"/>
    <mergeCell ref="AK179:AK182"/>
    <mergeCell ref="AL179:AL182"/>
    <mergeCell ref="AM179:AM182"/>
    <mergeCell ref="AN179:AN182"/>
    <mergeCell ref="BF175:BF176"/>
    <mergeCell ref="BG175:BG176"/>
    <mergeCell ref="BH175:BH176"/>
    <mergeCell ref="BJ175:BJ176"/>
    <mergeCell ref="BP175:BP178"/>
    <mergeCell ref="C177:C178"/>
    <mergeCell ref="AY177:AY178"/>
    <mergeCell ref="BE177:BE178"/>
    <mergeCell ref="BF177:BF178"/>
    <mergeCell ref="BG177:BG178"/>
    <mergeCell ref="AZ175:AZ178"/>
    <mergeCell ref="BA175:BA178"/>
    <mergeCell ref="BB175:BB178"/>
    <mergeCell ref="BC175:BC178"/>
    <mergeCell ref="BD175:BD178"/>
    <mergeCell ref="BE175:BE176"/>
    <mergeCell ref="AS175:AS178"/>
    <mergeCell ref="AT175:AT178"/>
    <mergeCell ref="AU175:AU178"/>
    <mergeCell ref="AV175:AV176"/>
    <mergeCell ref="AW175:AW176"/>
    <mergeCell ref="AY175:AY176"/>
    <mergeCell ref="BJ181:BJ182"/>
    <mergeCell ref="B183:B186"/>
    <mergeCell ref="C183:C184"/>
    <mergeCell ref="AF183:AF186"/>
    <mergeCell ref="AI183:AI186"/>
    <mergeCell ref="AK183:AK186"/>
    <mergeCell ref="AL183:AL186"/>
    <mergeCell ref="AM183:AM186"/>
    <mergeCell ref="AN183:AN186"/>
    <mergeCell ref="AR183:AR186"/>
    <mergeCell ref="BF179:BF180"/>
    <mergeCell ref="BG179:BG180"/>
    <mergeCell ref="BH179:BH180"/>
    <mergeCell ref="BJ179:BJ180"/>
    <mergeCell ref="BP179:BP182"/>
    <mergeCell ref="C181:C182"/>
    <mergeCell ref="BE181:BE182"/>
    <mergeCell ref="BF181:BF182"/>
    <mergeCell ref="BG181:BG182"/>
    <mergeCell ref="BH181:BH182"/>
    <mergeCell ref="AZ179:AZ182"/>
    <mergeCell ref="BA179:BA182"/>
    <mergeCell ref="BB179:BB182"/>
    <mergeCell ref="BC179:BC182"/>
    <mergeCell ref="BD179:BD182"/>
    <mergeCell ref="BE179:BE180"/>
    <mergeCell ref="AR179:AR182"/>
    <mergeCell ref="AS179:AS182"/>
    <mergeCell ref="AT179:AT182"/>
    <mergeCell ref="AU179:AU182"/>
    <mergeCell ref="AV179:AV180"/>
    <mergeCell ref="AW179:AW180"/>
    <mergeCell ref="C187:C188"/>
    <mergeCell ref="AF187:AF190"/>
    <mergeCell ref="AI187:AI190"/>
    <mergeCell ref="AK187:AK190"/>
    <mergeCell ref="AL187:AL190"/>
    <mergeCell ref="BG183:BG184"/>
    <mergeCell ref="BH183:BH184"/>
    <mergeCell ref="BJ183:BJ184"/>
    <mergeCell ref="BP183:BP186"/>
    <mergeCell ref="C185:C186"/>
    <mergeCell ref="BE185:BE186"/>
    <mergeCell ref="BF185:BF186"/>
    <mergeCell ref="BG185:BG186"/>
    <mergeCell ref="BH185:BH186"/>
    <mergeCell ref="BJ185:BJ186"/>
    <mergeCell ref="BA183:BA186"/>
    <mergeCell ref="BB183:BB186"/>
    <mergeCell ref="BC183:BC186"/>
    <mergeCell ref="BD183:BD186"/>
    <mergeCell ref="BE183:BE184"/>
    <mergeCell ref="BF183:BF184"/>
    <mergeCell ref="AS183:AS186"/>
    <mergeCell ref="AT183:AT186"/>
    <mergeCell ref="AU183:AU186"/>
    <mergeCell ref="AV183:AV184"/>
    <mergeCell ref="AW183:AW184"/>
    <mergeCell ref="AZ183:AZ186"/>
    <mergeCell ref="B191:B194"/>
    <mergeCell ref="C191:C192"/>
    <mergeCell ref="AF191:AF194"/>
    <mergeCell ref="AI191:AI194"/>
    <mergeCell ref="AK191:AK194"/>
    <mergeCell ref="AL191:AL194"/>
    <mergeCell ref="BP187:BP190"/>
    <mergeCell ref="C189:C190"/>
    <mergeCell ref="BE189:BE190"/>
    <mergeCell ref="BF189:BF190"/>
    <mergeCell ref="BG189:BG190"/>
    <mergeCell ref="BH189:BH190"/>
    <mergeCell ref="BJ189:BJ190"/>
    <mergeCell ref="BD187:BD190"/>
    <mergeCell ref="BE187:BE188"/>
    <mergeCell ref="BF187:BF188"/>
    <mergeCell ref="BG187:BG188"/>
    <mergeCell ref="BH187:BH188"/>
    <mergeCell ref="BJ187:BJ188"/>
    <mergeCell ref="AV187:AV188"/>
    <mergeCell ref="AW187:AW188"/>
    <mergeCell ref="AZ187:AZ190"/>
    <mergeCell ref="BA187:BA190"/>
    <mergeCell ref="BB187:BB190"/>
    <mergeCell ref="BC187:BC190"/>
    <mergeCell ref="AM187:AM190"/>
    <mergeCell ref="AN187:AN190"/>
    <mergeCell ref="AR187:AR190"/>
    <mergeCell ref="AS187:AS190"/>
    <mergeCell ref="AT187:AT190"/>
    <mergeCell ref="AU187:AU190"/>
    <mergeCell ref="B187:B190"/>
    <mergeCell ref="C195:C196"/>
    <mergeCell ref="AF195:AF198"/>
    <mergeCell ref="AI195:AI198"/>
    <mergeCell ref="AK195:AK198"/>
    <mergeCell ref="AL195:AL198"/>
    <mergeCell ref="BP191:BP194"/>
    <mergeCell ref="C193:C194"/>
    <mergeCell ref="BE193:BE194"/>
    <mergeCell ref="BF193:BF194"/>
    <mergeCell ref="BG193:BG194"/>
    <mergeCell ref="BH193:BH194"/>
    <mergeCell ref="BJ193:BJ194"/>
    <mergeCell ref="BD191:BD194"/>
    <mergeCell ref="BE191:BE192"/>
    <mergeCell ref="BF191:BF192"/>
    <mergeCell ref="BG191:BG192"/>
    <mergeCell ref="BH191:BH192"/>
    <mergeCell ref="BJ191:BJ192"/>
    <mergeCell ref="AV191:AV192"/>
    <mergeCell ref="AW191:AW192"/>
    <mergeCell ref="AZ191:AZ194"/>
    <mergeCell ref="BA191:BA194"/>
    <mergeCell ref="BB191:BB194"/>
    <mergeCell ref="BC191:BC194"/>
    <mergeCell ref="AM191:AM194"/>
    <mergeCell ref="AN191:AN194"/>
    <mergeCell ref="AR191:AR194"/>
    <mergeCell ref="AS191:AS194"/>
    <mergeCell ref="AT191:AT194"/>
    <mergeCell ref="AU191:AU194"/>
    <mergeCell ref="B199:B202"/>
    <mergeCell ref="C199:C200"/>
    <mergeCell ref="AF199:AF202"/>
    <mergeCell ref="AI199:AI202"/>
    <mergeCell ref="AK199:AK202"/>
    <mergeCell ref="AL199:AL202"/>
    <mergeCell ref="BP195:BP198"/>
    <mergeCell ref="C197:C198"/>
    <mergeCell ref="BE197:BE198"/>
    <mergeCell ref="BF197:BF198"/>
    <mergeCell ref="BG197:BG198"/>
    <mergeCell ref="BH197:BH198"/>
    <mergeCell ref="BJ197:BJ198"/>
    <mergeCell ref="BD195:BD198"/>
    <mergeCell ref="BE195:BE196"/>
    <mergeCell ref="BF195:BF196"/>
    <mergeCell ref="BG195:BG196"/>
    <mergeCell ref="BH195:BH196"/>
    <mergeCell ref="BJ195:BJ196"/>
    <mergeCell ref="AV195:AV196"/>
    <mergeCell ref="AW195:AW196"/>
    <mergeCell ref="AZ195:AZ198"/>
    <mergeCell ref="BA195:BA198"/>
    <mergeCell ref="BB195:BB198"/>
    <mergeCell ref="BC195:BC198"/>
    <mergeCell ref="AM195:AM198"/>
    <mergeCell ref="AN195:AN198"/>
    <mergeCell ref="AR195:AR198"/>
    <mergeCell ref="AS195:AS198"/>
    <mergeCell ref="AT195:AT198"/>
    <mergeCell ref="AU195:AU198"/>
    <mergeCell ref="B195:B198"/>
    <mergeCell ref="C203:C204"/>
    <mergeCell ref="AF203:AF206"/>
    <mergeCell ref="AI203:AI206"/>
    <mergeCell ref="AK203:AK206"/>
    <mergeCell ref="AL203:AL206"/>
    <mergeCell ref="BP199:BP202"/>
    <mergeCell ref="C201:C202"/>
    <mergeCell ref="BE201:BE202"/>
    <mergeCell ref="BF201:BF202"/>
    <mergeCell ref="BG201:BG202"/>
    <mergeCell ref="BH201:BH202"/>
    <mergeCell ref="BJ201:BJ202"/>
    <mergeCell ref="BD199:BD202"/>
    <mergeCell ref="BE199:BE200"/>
    <mergeCell ref="BF199:BF200"/>
    <mergeCell ref="BG199:BG200"/>
    <mergeCell ref="BH199:BH200"/>
    <mergeCell ref="BJ199:BJ200"/>
    <mergeCell ref="AV199:AV200"/>
    <mergeCell ref="AW199:AW200"/>
    <mergeCell ref="AZ199:AZ202"/>
    <mergeCell ref="BA199:BA202"/>
    <mergeCell ref="BB199:BB202"/>
    <mergeCell ref="BC199:BC202"/>
    <mergeCell ref="AM199:AM202"/>
    <mergeCell ref="AN199:AN202"/>
    <mergeCell ref="AR199:AR202"/>
    <mergeCell ref="AS199:AS202"/>
    <mergeCell ref="AT199:AT202"/>
    <mergeCell ref="AU199:AU202"/>
    <mergeCell ref="B207:B210"/>
    <mergeCell ref="C207:C208"/>
    <mergeCell ref="AF207:AF210"/>
    <mergeCell ref="AI207:AI210"/>
    <mergeCell ref="AK207:AK210"/>
    <mergeCell ref="AL207:AL210"/>
    <mergeCell ref="BP203:BP206"/>
    <mergeCell ref="C205:C206"/>
    <mergeCell ref="BE205:BE206"/>
    <mergeCell ref="BF205:BF206"/>
    <mergeCell ref="BG205:BG206"/>
    <mergeCell ref="BH205:BH206"/>
    <mergeCell ref="BJ205:BJ206"/>
    <mergeCell ref="BD203:BD206"/>
    <mergeCell ref="BE203:BE204"/>
    <mergeCell ref="BF203:BF204"/>
    <mergeCell ref="BG203:BG204"/>
    <mergeCell ref="BH203:BH204"/>
    <mergeCell ref="BJ203:BJ204"/>
    <mergeCell ref="AV203:AV204"/>
    <mergeCell ref="AW203:AW204"/>
    <mergeCell ref="AZ203:AZ206"/>
    <mergeCell ref="BA203:BA206"/>
    <mergeCell ref="BB203:BB206"/>
    <mergeCell ref="BC203:BC206"/>
    <mergeCell ref="AM203:AM206"/>
    <mergeCell ref="AN203:AN206"/>
    <mergeCell ref="AR203:AR206"/>
    <mergeCell ref="AS203:AS206"/>
    <mergeCell ref="AT203:AT206"/>
    <mergeCell ref="AU203:AU206"/>
    <mergeCell ref="B203:B206"/>
    <mergeCell ref="BP207:BP210"/>
    <mergeCell ref="C209:C210"/>
    <mergeCell ref="BE209:BE210"/>
    <mergeCell ref="BF209:BF210"/>
    <mergeCell ref="BG209:BG210"/>
    <mergeCell ref="BH209:BH210"/>
    <mergeCell ref="BJ209:BJ210"/>
    <mergeCell ref="BD207:BD210"/>
    <mergeCell ref="BE207:BE208"/>
    <mergeCell ref="BF207:BF208"/>
    <mergeCell ref="BG207:BG208"/>
    <mergeCell ref="BH207:BH208"/>
    <mergeCell ref="BJ207:BJ208"/>
    <mergeCell ref="AV207:AV208"/>
    <mergeCell ref="AW207:AW208"/>
    <mergeCell ref="AZ207:AZ210"/>
    <mergeCell ref="BA207:BA210"/>
    <mergeCell ref="BB207:BB210"/>
    <mergeCell ref="BC207:BC210"/>
    <mergeCell ref="AM207:AM210"/>
    <mergeCell ref="AN207:AN210"/>
    <mergeCell ref="AR207:AR210"/>
    <mergeCell ref="AS207:AS210"/>
    <mergeCell ref="AT207:AT210"/>
    <mergeCell ref="AU207:AU210"/>
    <mergeCell ref="AN211:AN214"/>
    <mergeCell ref="AR211:AR214"/>
    <mergeCell ref="AS211:AS214"/>
    <mergeCell ref="AT211:AT214"/>
    <mergeCell ref="AU211:AU214"/>
    <mergeCell ref="AF211:AF212"/>
    <mergeCell ref="AG211:AG212"/>
    <mergeCell ref="AI211:AI214"/>
    <mergeCell ref="AJ211:AJ214"/>
    <mergeCell ref="AK211:AK214"/>
    <mergeCell ref="AL211:AL214"/>
    <mergeCell ref="A211:A278"/>
    <mergeCell ref="B211:B214"/>
    <mergeCell ref="C211:C212"/>
    <mergeCell ref="T211:T278"/>
    <mergeCell ref="AA211:AA278"/>
    <mergeCell ref="AD211:AD278"/>
    <mergeCell ref="B215:B218"/>
    <mergeCell ref="C215:C216"/>
    <mergeCell ref="C221:C222"/>
    <mergeCell ref="B223:B226"/>
    <mergeCell ref="AF215:AF216"/>
    <mergeCell ref="AG215:AG216"/>
    <mergeCell ref="AI215:AI218"/>
    <mergeCell ref="AK215:AK218"/>
    <mergeCell ref="AL215:AL218"/>
    <mergeCell ref="B219:B222"/>
    <mergeCell ref="AK219:AK222"/>
    <mergeCell ref="AL219:AL222"/>
    <mergeCell ref="AM219:AM222"/>
    <mergeCell ref="AF221:AF222"/>
    <mergeCell ref="AG221:AG222"/>
    <mergeCell ref="BJ211:BJ212"/>
    <mergeCell ref="BP211:BP214"/>
    <mergeCell ref="C213:C214"/>
    <mergeCell ref="AF213:AF214"/>
    <mergeCell ref="AG213:AG214"/>
    <mergeCell ref="BE213:BE214"/>
    <mergeCell ref="BF213:BF214"/>
    <mergeCell ref="BG213:BG214"/>
    <mergeCell ref="BH213:BH214"/>
    <mergeCell ref="BJ213:BJ214"/>
    <mergeCell ref="BC211:BC214"/>
    <mergeCell ref="BD211:BD214"/>
    <mergeCell ref="BE211:BE212"/>
    <mergeCell ref="BF211:BF212"/>
    <mergeCell ref="BG211:BG212"/>
    <mergeCell ref="BH211:BH212"/>
    <mergeCell ref="AV211:AV212"/>
    <mergeCell ref="AW211:AW212"/>
    <mergeCell ref="AX211:AX278"/>
    <mergeCell ref="AZ211:AZ214"/>
    <mergeCell ref="BA211:BA214"/>
    <mergeCell ref="BB211:BB214"/>
    <mergeCell ref="AV215:AV216"/>
    <mergeCell ref="AW215:AW216"/>
    <mergeCell ref="AZ215:AZ218"/>
    <mergeCell ref="BA215:BA218"/>
    <mergeCell ref="BJ217:BJ218"/>
    <mergeCell ref="C219:C220"/>
    <mergeCell ref="AF219:AF220"/>
    <mergeCell ref="AG219:AG220"/>
    <mergeCell ref="AI219:AI222"/>
    <mergeCell ref="AM211:AM214"/>
    <mergeCell ref="BH215:BH216"/>
    <mergeCell ref="BJ215:BJ216"/>
    <mergeCell ref="BP215:BP218"/>
    <mergeCell ref="C217:C218"/>
    <mergeCell ref="AF217:AF218"/>
    <mergeCell ref="AG217:AG218"/>
    <mergeCell ref="BE217:BE218"/>
    <mergeCell ref="BF217:BF218"/>
    <mergeCell ref="BG217:BG218"/>
    <mergeCell ref="BH217:BH218"/>
    <mergeCell ref="BB215:BB218"/>
    <mergeCell ref="BC215:BC218"/>
    <mergeCell ref="BD215:BD218"/>
    <mergeCell ref="BE215:BE216"/>
    <mergeCell ref="BF215:BF216"/>
    <mergeCell ref="BG215:BG216"/>
    <mergeCell ref="AM215:AM218"/>
    <mergeCell ref="AN215:AN218"/>
    <mergeCell ref="AR215:AR218"/>
    <mergeCell ref="AS215:AS218"/>
    <mergeCell ref="AT215:AT218"/>
    <mergeCell ref="AU215:AU218"/>
    <mergeCell ref="BJ219:BJ220"/>
    <mergeCell ref="BP219:BP222"/>
    <mergeCell ref="BJ221:BJ222"/>
    <mergeCell ref="AW219:AW220"/>
    <mergeCell ref="AZ219:AZ222"/>
    <mergeCell ref="BA219:BA222"/>
    <mergeCell ref="BB219:BB222"/>
    <mergeCell ref="BC219:BC222"/>
    <mergeCell ref="BD219:BD222"/>
    <mergeCell ref="AV223:AV224"/>
    <mergeCell ref="AW223:AW224"/>
    <mergeCell ref="AZ223:AZ226"/>
    <mergeCell ref="AK223:AK226"/>
    <mergeCell ref="AL223:AL226"/>
    <mergeCell ref="AM223:AM226"/>
    <mergeCell ref="AN223:AN226"/>
    <mergeCell ref="AR223:AR226"/>
    <mergeCell ref="BH225:BH226"/>
    <mergeCell ref="BJ225:BJ226"/>
    <mergeCell ref="BG223:BG224"/>
    <mergeCell ref="BH223:BH224"/>
    <mergeCell ref="BJ223:BJ224"/>
    <mergeCell ref="BP223:BP226"/>
    <mergeCell ref="BE221:BE222"/>
    <mergeCell ref="BF221:BF222"/>
    <mergeCell ref="BG221:BG222"/>
    <mergeCell ref="BH221:BH222"/>
    <mergeCell ref="BE219:BE220"/>
    <mergeCell ref="BF219:BF220"/>
    <mergeCell ref="AN219:AN222"/>
    <mergeCell ref="AR219:AR222"/>
    <mergeCell ref="AS219:AS222"/>
    <mergeCell ref="AT219:AT222"/>
    <mergeCell ref="AU219:AU222"/>
    <mergeCell ref="AV219:AV220"/>
    <mergeCell ref="BC227:BC230"/>
    <mergeCell ref="AM227:AM230"/>
    <mergeCell ref="AN227:AN230"/>
    <mergeCell ref="AR227:AR230"/>
    <mergeCell ref="AS227:AS230"/>
    <mergeCell ref="AT227:AT230"/>
    <mergeCell ref="AU227:AU230"/>
    <mergeCell ref="BG219:BG220"/>
    <mergeCell ref="BH219:BH220"/>
    <mergeCell ref="AF227:AF228"/>
    <mergeCell ref="AG227:AG228"/>
    <mergeCell ref="AI227:AI230"/>
    <mergeCell ref="AK227:AK230"/>
    <mergeCell ref="AL227:AL230"/>
    <mergeCell ref="C225:C226"/>
    <mergeCell ref="AF225:AF226"/>
    <mergeCell ref="AG225:AG226"/>
    <mergeCell ref="BE225:BE226"/>
    <mergeCell ref="BF225:BF226"/>
    <mergeCell ref="BG225:BG226"/>
    <mergeCell ref="BA223:BA226"/>
    <mergeCell ref="BB223:BB226"/>
    <mergeCell ref="BC223:BC226"/>
    <mergeCell ref="BD223:BD226"/>
    <mergeCell ref="BE223:BE224"/>
    <mergeCell ref="BF223:BF224"/>
    <mergeCell ref="AS223:AS226"/>
    <mergeCell ref="AT223:AT226"/>
    <mergeCell ref="AU223:AU226"/>
    <mergeCell ref="C223:C224"/>
    <mergeCell ref="Z223:Z225"/>
    <mergeCell ref="AB223:AB225"/>
    <mergeCell ref="AF223:AF224"/>
    <mergeCell ref="AG223:AG224"/>
    <mergeCell ref="AI223:AI226"/>
    <mergeCell ref="AL231:AL234"/>
    <mergeCell ref="AM231:AM234"/>
    <mergeCell ref="AN231:AN234"/>
    <mergeCell ref="AR231:AR234"/>
    <mergeCell ref="AS231:AS234"/>
    <mergeCell ref="B231:B234"/>
    <mergeCell ref="C231:C232"/>
    <mergeCell ref="AF231:AF232"/>
    <mergeCell ref="AG231:AG232"/>
    <mergeCell ref="AI231:AI234"/>
    <mergeCell ref="BP227:BP230"/>
    <mergeCell ref="C229:C230"/>
    <mergeCell ref="AF229:AF230"/>
    <mergeCell ref="AG229:AG230"/>
    <mergeCell ref="BE229:BE230"/>
    <mergeCell ref="BF229:BF230"/>
    <mergeCell ref="BG229:BG230"/>
    <mergeCell ref="BH229:BH230"/>
    <mergeCell ref="BJ229:BJ230"/>
    <mergeCell ref="BD227:BD230"/>
    <mergeCell ref="BE227:BE228"/>
    <mergeCell ref="BF227:BF228"/>
    <mergeCell ref="BG227:BG228"/>
    <mergeCell ref="BH227:BH228"/>
    <mergeCell ref="BJ227:BJ228"/>
    <mergeCell ref="AV227:AV228"/>
    <mergeCell ref="AW227:AW228"/>
    <mergeCell ref="AZ227:AZ230"/>
    <mergeCell ref="BA227:BA230"/>
    <mergeCell ref="BB227:BB230"/>
    <mergeCell ref="B227:B230"/>
    <mergeCell ref="C227:C228"/>
    <mergeCell ref="BJ233:BJ234"/>
    <mergeCell ref="B235:B238"/>
    <mergeCell ref="C235:C236"/>
    <mergeCell ref="AF235:AF236"/>
    <mergeCell ref="AG235:AG236"/>
    <mergeCell ref="AI235:AI238"/>
    <mergeCell ref="AK235:AK238"/>
    <mergeCell ref="AL235:AL238"/>
    <mergeCell ref="AM235:AM238"/>
    <mergeCell ref="BH231:BH232"/>
    <mergeCell ref="BJ231:BJ232"/>
    <mergeCell ref="BP231:BP234"/>
    <mergeCell ref="C233:C234"/>
    <mergeCell ref="AF233:AF234"/>
    <mergeCell ref="AG233:AG234"/>
    <mergeCell ref="BE233:BE234"/>
    <mergeCell ref="BF233:BF234"/>
    <mergeCell ref="BG233:BG234"/>
    <mergeCell ref="BH233:BH234"/>
    <mergeCell ref="BB231:BB234"/>
    <mergeCell ref="BC231:BC234"/>
    <mergeCell ref="BD231:BD234"/>
    <mergeCell ref="BE231:BE232"/>
    <mergeCell ref="BF231:BF232"/>
    <mergeCell ref="BG231:BG232"/>
    <mergeCell ref="AT231:AT234"/>
    <mergeCell ref="AU231:AU234"/>
    <mergeCell ref="AV231:AV232"/>
    <mergeCell ref="AW231:AW232"/>
    <mergeCell ref="AZ231:AZ234"/>
    <mergeCell ref="BA231:BA234"/>
    <mergeCell ref="AK231:AK234"/>
    <mergeCell ref="BE235:BE236"/>
    <mergeCell ref="BF235:BF236"/>
    <mergeCell ref="BG235:BG236"/>
    <mergeCell ref="BH235:BH236"/>
    <mergeCell ref="BJ235:BJ236"/>
    <mergeCell ref="BP235:BP238"/>
    <mergeCell ref="BH237:BH238"/>
    <mergeCell ref="BJ237:BJ238"/>
    <mergeCell ref="AW235:AW236"/>
    <mergeCell ref="AZ235:AZ238"/>
    <mergeCell ref="BA235:BA238"/>
    <mergeCell ref="BB235:BB238"/>
    <mergeCell ref="BC235:BC238"/>
    <mergeCell ref="BD235:BD238"/>
    <mergeCell ref="AN235:AN238"/>
    <mergeCell ref="AR235:AR238"/>
    <mergeCell ref="AS235:AS238"/>
    <mergeCell ref="AT235:AT238"/>
    <mergeCell ref="AU235:AU238"/>
    <mergeCell ref="AV235:AV236"/>
    <mergeCell ref="AK239:AK242"/>
    <mergeCell ref="AL239:AL242"/>
    <mergeCell ref="AM239:AM242"/>
    <mergeCell ref="AN239:AN242"/>
    <mergeCell ref="AR239:AR242"/>
    <mergeCell ref="AS239:AS242"/>
    <mergeCell ref="B239:B242"/>
    <mergeCell ref="C239:C240"/>
    <mergeCell ref="AF239:AF240"/>
    <mergeCell ref="AG239:AG240"/>
    <mergeCell ref="AI239:AI242"/>
    <mergeCell ref="C237:C238"/>
    <mergeCell ref="AF237:AF238"/>
    <mergeCell ref="AG237:AG238"/>
    <mergeCell ref="BE237:BE238"/>
    <mergeCell ref="BF237:BF238"/>
    <mergeCell ref="BG237:BG238"/>
    <mergeCell ref="BJ241:BJ242"/>
    <mergeCell ref="B243:B246"/>
    <mergeCell ref="C243:C244"/>
    <mergeCell ref="AF243:AF246"/>
    <mergeCell ref="AI243:AI246"/>
    <mergeCell ref="AK243:AK246"/>
    <mergeCell ref="AL243:AL246"/>
    <mergeCell ref="AM243:AM246"/>
    <mergeCell ref="AN243:AN246"/>
    <mergeCell ref="AR243:AR246"/>
    <mergeCell ref="BH239:BH240"/>
    <mergeCell ref="BJ239:BJ240"/>
    <mergeCell ref="BP239:BP242"/>
    <mergeCell ref="C241:C242"/>
    <mergeCell ref="AF241:AF242"/>
    <mergeCell ref="AG241:AG242"/>
    <mergeCell ref="BE241:BE242"/>
    <mergeCell ref="BF241:BF242"/>
    <mergeCell ref="BG241:BG242"/>
    <mergeCell ref="BH241:BH242"/>
    <mergeCell ref="BB239:BB242"/>
    <mergeCell ref="BC239:BC242"/>
    <mergeCell ref="BD239:BD242"/>
    <mergeCell ref="BE239:BE240"/>
    <mergeCell ref="BF239:BF240"/>
    <mergeCell ref="BG239:BG240"/>
    <mergeCell ref="AT239:AT242"/>
    <mergeCell ref="AU239:AU242"/>
    <mergeCell ref="AV239:AV240"/>
    <mergeCell ref="AW239:AW240"/>
    <mergeCell ref="AZ239:AZ242"/>
    <mergeCell ref="BA239:BA242"/>
    <mergeCell ref="BH245:BH246"/>
    <mergeCell ref="BJ245:BJ246"/>
    <mergeCell ref="B247:B250"/>
    <mergeCell ref="C247:C248"/>
    <mergeCell ref="AF247:AF250"/>
    <mergeCell ref="AI247:AI250"/>
    <mergeCell ref="AK247:AK250"/>
    <mergeCell ref="AL247:AL250"/>
    <mergeCell ref="AM247:AM250"/>
    <mergeCell ref="AN247:AN250"/>
    <mergeCell ref="BF243:BF244"/>
    <mergeCell ref="BG243:BG244"/>
    <mergeCell ref="BH243:BH244"/>
    <mergeCell ref="BJ243:BJ244"/>
    <mergeCell ref="BP243:BP246"/>
    <mergeCell ref="C245:C246"/>
    <mergeCell ref="AY245:AY246"/>
    <mergeCell ref="BE245:BE246"/>
    <mergeCell ref="BF245:BF246"/>
    <mergeCell ref="BG245:BG246"/>
    <mergeCell ref="AZ243:AZ246"/>
    <mergeCell ref="BA243:BA246"/>
    <mergeCell ref="BB243:BB246"/>
    <mergeCell ref="BC243:BC246"/>
    <mergeCell ref="BD243:BD246"/>
    <mergeCell ref="BE243:BE244"/>
    <mergeCell ref="AS243:AS246"/>
    <mergeCell ref="AT243:AT246"/>
    <mergeCell ref="AU243:AU246"/>
    <mergeCell ref="AV243:AV244"/>
    <mergeCell ref="AW243:AW244"/>
    <mergeCell ref="AY243:AY244"/>
    <mergeCell ref="BJ249:BJ250"/>
    <mergeCell ref="B251:B254"/>
    <mergeCell ref="C251:C252"/>
    <mergeCell ref="AF251:AF254"/>
    <mergeCell ref="AI251:AI254"/>
    <mergeCell ref="AK251:AK254"/>
    <mergeCell ref="AL251:AL254"/>
    <mergeCell ref="AM251:AM254"/>
    <mergeCell ref="AN251:AN254"/>
    <mergeCell ref="AR251:AR254"/>
    <mergeCell ref="BF247:BF248"/>
    <mergeCell ref="BG247:BG248"/>
    <mergeCell ref="BH247:BH248"/>
    <mergeCell ref="BJ247:BJ248"/>
    <mergeCell ref="BP247:BP250"/>
    <mergeCell ref="C249:C250"/>
    <mergeCell ref="BE249:BE250"/>
    <mergeCell ref="BF249:BF250"/>
    <mergeCell ref="BG249:BG250"/>
    <mergeCell ref="BH249:BH250"/>
    <mergeCell ref="AZ247:AZ250"/>
    <mergeCell ref="BA247:BA250"/>
    <mergeCell ref="BB247:BB250"/>
    <mergeCell ref="BC247:BC250"/>
    <mergeCell ref="BD247:BD250"/>
    <mergeCell ref="BE247:BE248"/>
    <mergeCell ref="AR247:AR250"/>
    <mergeCell ref="AS247:AS250"/>
    <mergeCell ref="AT247:AT250"/>
    <mergeCell ref="AU247:AU250"/>
    <mergeCell ref="AV247:AV248"/>
    <mergeCell ref="AW247:AW248"/>
    <mergeCell ref="C255:C256"/>
    <mergeCell ref="AF255:AF258"/>
    <mergeCell ref="AI255:AI258"/>
    <mergeCell ref="AK255:AK258"/>
    <mergeCell ref="AL255:AL258"/>
    <mergeCell ref="BG251:BG252"/>
    <mergeCell ref="BH251:BH252"/>
    <mergeCell ref="BJ251:BJ252"/>
    <mergeCell ref="BP251:BP254"/>
    <mergeCell ref="C253:C254"/>
    <mergeCell ref="BE253:BE254"/>
    <mergeCell ref="BF253:BF254"/>
    <mergeCell ref="BG253:BG254"/>
    <mergeCell ref="BH253:BH254"/>
    <mergeCell ref="BJ253:BJ254"/>
    <mergeCell ref="BA251:BA254"/>
    <mergeCell ref="BB251:BB254"/>
    <mergeCell ref="BC251:BC254"/>
    <mergeCell ref="BD251:BD254"/>
    <mergeCell ref="BE251:BE252"/>
    <mergeCell ref="BF251:BF252"/>
    <mergeCell ref="AS251:AS254"/>
    <mergeCell ref="AT251:AT254"/>
    <mergeCell ref="AU251:AU254"/>
    <mergeCell ref="AV251:AV252"/>
    <mergeCell ref="AW251:AW252"/>
    <mergeCell ref="AZ251:AZ254"/>
    <mergeCell ref="B259:B262"/>
    <mergeCell ref="C259:C260"/>
    <mergeCell ref="AF259:AF262"/>
    <mergeCell ref="AI259:AI262"/>
    <mergeCell ref="AK259:AK262"/>
    <mergeCell ref="AL259:AL262"/>
    <mergeCell ref="BP255:BP258"/>
    <mergeCell ref="C257:C258"/>
    <mergeCell ref="BE257:BE258"/>
    <mergeCell ref="BF257:BF258"/>
    <mergeCell ref="BG257:BG258"/>
    <mergeCell ref="BH257:BH258"/>
    <mergeCell ref="BJ257:BJ258"/>
    <mergeCell ref="BD255:BD258"/>
    <mergeCell ref="BE255:BE256"/>
    <mergeCell ref="BF255:BF256"/>
    <mergeCell ref="BG255:BG256"/>
    <mergeCell ref="BH255:BH256"/>
    <mergeCell ref="BJ255:BJ256"/>
    <mergeCell ref="AV255:AV256"/>
    <mergeCell ref="AW255:AW256"/>
    <mergeCell ref="AZ255:AZ258"/>
    <mergeCell ref="BA255:BA258"/>
    <mergeCell ref="BB255:BB258"/>
    <mergeCell ref="BC255:BC258"/>
    <mergeCell ref="AM255:AM258"/>
    <mergeCell ref="AN255:AN258"/>
    <mergeCell ref="AR255:AR258"/>
    <mergeCell ref="AS255:AS258"/>
    <mergeCell ref="AT255:AT258"/>
    <mergeCell ref="AU255:AU258"/>
    <mergeCell ref="B255:B258"/>
    <mergeCell ref="C263:C264"/>
    <mergeCell ref="AF263:AF266"/>
    <mergeCell ref="AI263:AI266"/>
    <mergeCell ref="AK263:AK266"/>
    <mergeCell ref="AL263:AL266"/>
    <mergeCell ref="BP259:BP262"/>
    <mergeCell ref="C261:C262"/>
    <mergeCell ref="BE261:BE262"/>
    <mergeCell ref="BF261:BF262"/>
    <mergeCell ref="BG261:BG262"/>
    <mergeCell ref="BH261:BH262"/>
    <mergeCell ref="BJ261:BJ262"/>
    <mergeCell ref="BD259:BD262"/>
    <mergeCell ref="BE259:BE260"/>
    <mergeCell ref="BF259:BF260"/>
    <mergeCell ref="BG259:BG260"/>
    <mergeCell ref="BH259:BH260"/>
    <mergeCell ref="BJ259:BJ260"/>
    <mergeCell ref="AV259:AV260"/>
    <mergeCell ref="AW259:AW260"/>
    <mergeCell ref="AZ259:AZ262"/>
    <mergeCell ref="BA259:BA262"/>
    <mergeCell ref="BB259:BB262"/>
    <mergeCell ref="BC259:BC262"/>
    <mergeCell ref="AM259:AM262"/>
    <mergeCell ref="AN259:AN262"/>
    <mergeCell ref="AR259:AR262"/>
    <mergeCell ref="AS259:AS262"/>
    <mergeCell ref="AT259:AT262"/>
    <mergeCell ref="AU259:AU262"/>
    <mergeCell ref="B267:B270"/>
    <mergeCell ref="C267:C268"/>
    <mergeCell ref="AF267:AF270"/>
    <mergeCell ref="AI267:AI270"/>
    <mergeCell ref="AK267:AK270"/>
    <mergeCell ref="AL267:AL270"/>
    <mergeCell ref="BP263:BP266"/>
    <mergeCell ref="C265:C266"/>
    <mergeCell ref="BE265:BE266"/>
    <mergeCell ref="BF265:BF266"/>
    <mergeCell ref="BG265:BG266"/>
    <mergeCell ref="BH265:BH266"/>
    <mergeCell ref="BJ265:BJ266"/>
    <mergeCell ref="BD263:BD266"/>
    <mergeCell ref="BE263:BE264"/>
    <mergeCell ref="BF263:BF264"/>
    <mergeCell ref="BG263:BG264"/>
    <mergeCell ref="BH263:BH264"/>
    <mergeCell ref="BJ263:BJ264"/>
    <mergeCell ref="AV263:AV264"/>
    <mergeCell ref="AW263:AW264"/>
    <mergeCell ref="AZ263:AZ266"/>
    <mergeCell ref="BA263:BA266"/>
    <mergeCell ref="BB263:BB266"/>
    <mergeCell ref="BC263:BC266"/>
    <mergeCell ref="AM263:AM266"/>
    <mergeCell ref="AN263:AN266"/>
    <mergeCell ref="AR263:AR266"/>
    <mergeCell ref="AS263:AS266"/>
    <mergeCell ref="AT263:AT266"/>
    <mergeCell ref="AU263:AU266"/>
    <mergeCell ref="B263:B266"/>
    <mergeCell ref="C271:C272"/>
    <mergeCell ref="AF271:AF274"/>
    <mergeCell ref="AI271:AI274"/>
    <mergeCell ref="AK271:AK274"/>
    <mergeCell ref="AL271:AL274"/>
    <mergeCell ref="BP267:BP270"/>
    <mergeCell ref="C269:C270"/>
    <mergeCell ref="BE269:BE270"/>
    <mergeCell ref="BF269:BF270"/>
    <mergeCell ref="BG269:BG270"/>
    <mergeCell ref="BH269:BH270"/>
    <mergeCell ref="BJ269:BJ270"/>
    <mergeCell ref="BD267:BD270"/>
    <mergeCell ref="BE267:BE268"/>
    <mergeCell ref="BF267:BF268"/>
    <mergeCell ref="BG267:BG268"/>
    <mergeCell ref="BH267:BH268"/>
    <mergeCell ref="BJ267:BJ268"/>
    <mergeCell ref="AV267:AV268"/>
    <mergeCell ref="AW267:AW268"/>
    <mergeCell ref="AZ267:AZ270"/>
    <mergeCell ref="BA267:BA270"/>
    <mergeCell ref="BB267:BB270"/>
    <mergeCell ref="BC267:BC270"/>
    <mergeCell ref="AM267:AM270"/>
    <mergeCell ref="AN267:AN270"/>
    <mergeCell ref="AR267:AR270"/>
    <mergeCell ref="AS267:AS270"/>
    <mergeCell ref="AT267:AT270"/>
    <mergeCell ref="AU267:AU270"/>
    <mergeCell ref="B275:B278"/>
    <mergeCell ref="C275:C276"/>
    <mergeCell ref="AF275:AF278"/>
    <mergeCell ref="AI275:AI278"/>
    <mergeCell ref="AK275:AK278"/>
    <mergeCell ref="AL275:AL278"/>
    <mergeCell ref="BP271:BP274"/>
    <mergeCell ref="C273:C274"/>
    <mergeCell ref="BE273:BE274"/>
    <mergeCell ref="BF273:BF274"/>
    <mergeCell ref="BG273:BG274"/>
    <mergeCell ref="BH273:BH274"/>
    <mergeCell ref="BJ273:BJ274"/>
    <mergeCell ref="BD271:BD274"/>
    <mergeCell ref="BE271:BE272"/>
    <mergeCell ref="BF271:BF272"/>
    <mergeCell ref="BG271:BG272"/>
    <mergeCell ref="BH271:BH272"/>
    <mergeCell ref="BJ271:BJ272"/>
    <mergeCell ref="AV271:AV272"/>
    <mergeCell ref="AW271:AW272"/>
    <mergeCell ref="AZ271:AZ274"/>
    <mergeCell ref="BA271:BA274"/>
    <mergeCell ref="BB271:BB274"/>
    <mergeCell ref="BC271:BC274"/>
    <mergeCell ref="AM271:AM274"/>
    <mergeCell ref="AN271:AN274"/>
    <mergeCell ref="AR271:AR274"/>
    <mergeCell ref="AS271:AS274"/>
    <mergeCell ref="AT271:AT274"/>
    <mergeCell ref="AU271:AU274"/>
    <mergeCell ref="B271:B274"/>
    <mergeCell ref="BP275:BP278"/>
    <mergeCell ref="C277:C278"/>
    <mergeCell ref="BE277:BE278"/>
    <mergeCell ref="BF277:BF278"/>
    <mergeCell ref="BG277:BG278"/>
    <mergeCell ref="BH277:BH278"/>
    <mergeCell ref="BJ277:BJ278"/>
    <mergeCell ref="BD275:BD278"/>
    <mergeCell ref="BE275:BE276"/>
    <mergeCell ref="BF275:BF276"/>
    <mergeCell ref="BG275:BG276"/>
    <mergeCell ref="BH275:BH276"/>
    <mergeCell ref="BJ275:BJ276"/>
    <mergeCell ref="AV275:AV276"/>
    <mergeCell ref="AW275:AW276"/>
    <mergeCell ref="AZ275:AZ278"/>
    <mergeCell ref="BA275:BA278"/>
    <mergeCell ref="BB275:BB278"/>
    <mergeCell ref="BC275:BC278"/>
    <mergeCell ref="AM275:AM278"/>
    <mergeCell ref="AN275:AN278"/>
    <mergeCell ref="AR275:AR278"/>
    <mergeCell ref="AS275:AS278"/>
    <mergeCell ref="AT275:AT278"/>
    <mergeCell ref="AU275:AU278"/>
    <mergeCell ref="AN279:AN282"/>
    <mergeCell ref="AR279:AR282"/>
    <mergeCell ref="AS279:AS282"/>
    <mergeCell ref="AT279:AT282"/>
    <mergeCell ref="AU279:AU282"/>
    <mergeCell ref="AF279:AF280"/>
    <mergeCell ref="AG279:AG280"/>
    <mergeCell ref="AI279:AI282"/>
    <mergeCell ref="AJ279:AJ282"/>
    <mergeCell ref="AK279:AK282"/>
    <mergeCell ref="AL279:AL282"/>
    <mergeCell ref="A279:A346"/>
    <mergeCell ref="B279:B282"/>
    <mergeCell ref="C279:C280"/>
    <mergeCell ref="T279:T346"/>
    <mergeCell ref="AA279:AA346"/>
    <mergeCell ref="AD279:AD346"/>
    <mergeCell ref="B283:B286"/>
    <mergeCell ref="C283:C284"/>
    <mergeCell ref="C289:C290"/>
    <mergeCell ref="B291:B294"/>
    <mergeCell ref="AF283:AF284"/>
    <mergeCell ref="AG283:AG284"/>
    <mergeCell ref="AI283:AI286"/>
    <mergeCell ref="AK283:AK286"/>
    <mergeCell ref="AL283:AL286"/>
    <mergeCell ref="B287:B290"/>
    <mergeCell ref="AK287:AK290"/>
    <mergeCell ref="AL287:AL290"/>
    <mergeCell ref="AM287:AM290"/>
    <mergeCell ref="AF289:AF290"/>
    <mergeCell ref="AG289:AG290"/>
    <mergeCell ref="BJ279:BJ280"/>
    <mergeCell ref="BP279:BP282"/>
    <mergeCell ref="C281:C282"/>
    <mergeCell ref="AF281:AF282"/>
    <mergeCell ref="AG281:AG282"/>
    <mergeCell ref="BE281:BE282"/>
    <mergeCell ref="BF281:BF282"/>
    <mergeCell ref="BG281:BG282"/>
    <mergeCell ref="BH281:BH282"/>
    <mergeCell ref="BJ281:BJ282"/>
    <mergeCell ref="BC279:BC282"/>
    <mergeCell ref="BD279:BD282"/>
    <mergeCell ref="BE279:BE280"/>
    <mergeCell ref="BF279:BF280"/>
    <mergeCell ref="BG279:BG280"/>
    <mergeCell ref="BH279:BH280"/>
    <mergeCell ref="AV279:AV280"/>
    <mergeCell ref="AW279:AW280"/>
    <mergeCell ref="AX279:AX346"/>
    <mergeCell ref="AZ279:AZ282"/>
    <mergeCell ref="BA279:BA282"/>
    <mergeCell ref="BB279:BB282"/>
    <mergeCell ref="AV283:AV284"/>
    <mergeCell ref="AW283:AW284"/>
    <mergeCell ref="AZ283:AZ286"/>
    <mergeCell ref="BA283:BA286"/>
    <mergeCell ref="BJ285:BJ286"/>
    <mergeCell ref="C287:C288"/>
    <mergeCell ref="AF287:AF288"/>
    <mergeCell ref="AG287:AG288"/>
    <mergeCell ref="AI287:AI290"/>
    <mergeCell ref="AM279:AM282"/>
    <mergeCell ref="BH283:BH284"/>
    <mergeCell ref="BJ283:BJ284"/>
    <mergeCell ref="BP283:BP286"/>
    <mergeCell ref="C285:C286"/>
    <mergeCell ref="AF285:AF286"/>
    <mergeCell ref="AG285:AG286"/>
    <mergeCell ref="BE285:BE286"/>
    <mergeCell ref="BF285:BF286"/>
    <mergeCell ref="BG285:BG286"/>
    <mergeCell ref="BH285:BH286"/>
    <mergeCell ref="BB283:BB286"/>
    <mergeCell ref="BC283:BC286"/>
    <mergeCell ref="BD283:BD286"/>
    <mergeCell ref="BE283:BE284"/>
    <mergeCell ref="BF283:BF284"/>
    <mergeCell ref="BG283:BG284"/>
    <mergeCell ref="AM283:AM286"/>
    <mergeCell ref="AN283:AN286"/>
    <mergeCell ref="AR283:AR286"/>
    <mergeCell ref="AS283:AS286"/>
    <mergeCell ref="AT283:AT286"/>
    <mergeCell ref="AU283:AU286"/>
    <mergeCell ref="BJ287:BJ288"/>
    <mergeCell ref="BP287:BP290"/>
    <mergeCell ref="BJ289:BJ290"/>
    <mergeCell ref="AW287:AW288"/>
    <mergeCell ref="AZ287:AZ290"/>
    <mergeCell ref="BA287:BA290"/>
    <mergeCell ref="BB287:BB290"/>
    <mergeCell ref="BC287:BC290"/>
    <mergeCell ref="BD287:BD290"/>
    <mergeCell ref="AV291:AV292"/>
    <mergeCell ref="AW291:AW292"/>
    <mergeCell ref="AZ291:AZ294"/>
    <mergeCell ref="AK291:AK294"/>
    <mergeCell ref="AL291:AL294"/>
    <mergeCell ref="AM291:AM294"/>
    <mergeCell ref="AN291:AN294"/>
    <mergeCell ref="AR291:AR294"/>
    <mergeCell ref="BH293:BH294"/>
    <mergeCell ref="BJ293:BJ294"/>
    <mergeCell ref="BG291:BG292"/>
    <mergeCell ref="BH291:BH292"/>
    <mergeCell ref="BJ291:BJ292"/>
    <mergeCell ref="BP291:BP294"/>
    <mergeCell ref="BE289:BE290"/>
    <mergeCell ref="BF289:BF290"/>
    <mergeCell ref="BG289:BG290"/>
    <mergeCell ref="BH289:BH290"/>
    <mergeCell ref="BE287:BE288"/>
    <mergeCell ref="BF287:BF288"/>
    <mergeCell ref="AN287:AN290"/>
    <mergeCell ref="AR287:AR290"/>
    <mergeCell ref="AS287:AS290"/>
    <mergeCell ref="AT287:AT290"/>
    <mergeCell ref="AU287:AU290"/>
    <mergeCell ref="AV287:AV288"/>
    <mergeCell ref="BC295:BC298"/>
    <mergeCell ref="AM295:AM298"/>
    <mergeCell ref="AN295:AN298"/>
    <mergeCell ref="AR295:AR298"/>
    <mergeCell ref="AS295:AS298"/>
    <mergeCell ref="AT295:AT298"/>
    <mergeCell ref="AU295:AU298"/>
    <mergeCell ref="BG287:BG288"/>
    <mergeCell ref="BH287:BH288"/>
    <mergeCell ref="AF295:AF296"/>
    <mergeCell ref="AG295:AG296"/>
    <mergeCell ref="AI295:AI298"/>
    <mergeCell ref="AK295:AK298"/>
    <mergeCell ref="AL295:AL298"/>
    <mergeCell ref="C293:C294"/>
    <mergeCell ref="AF293:AF294"/>
    <mergeCell ref="AG293:AG294"/>
    <mergeCell ref="BE293:BE294"/>
    <mergeCell ref="BF293:BF294"/>
    <mergeCell ref="BG293:BG294"/>
    <mergeCell ref="BA291:BA294"/>
    <mergeCell ref="BB291:BB294"/>
    <mergeCell ref="BC291:BC294"/>
    <mergeCell ref="BD291:BD294"/>
    <mergeCell ref="BE291:BE292"/>
    <mergeCell ref="BF291:BF292"/>
    <mergeCell ref="AS291:AS294"/>
    <mergeCell ref="AT291:AT294"/>
    <mergeCell ref="AU291:AU294"/>
    <mergeCell ref="C291:C292"/>
    <mergeCell ref="Z291:Z293"/>
    <mergeCell ref="AB291:AB293"/>
    <mergeCell ref="AF291:AF292"/>
    <mergeCell ref="AG291:AG292"/>
    <mergeCell ref="AI291:AI294"/>
    <mergeCell ref="AL299:AL302"/>
    <mergeCell ref="AM299:AM302"/>
    <mergeCell ref="AN299:AN302"/>
    <mergeCell ref="AR299:AR302"/>
    <mergeCell ref="AS299:AS302"/>
    <mergeCell ref="B299:B302"/>
    <mergeCell ref="C299:C300"/>
    <mergeCell ref="AF299:AF300"/>
    <mergeCell ref="AG299:AG300"/>
    <mergeCell ref="AI299:AI302"/>
    <mergeCell ref="BP295:BP298"/>
    <mergeCell ref="C297:C298"/>
    <mergeCell ref="AF297:AF298"/>
    <mergeCell ref="AG297:AG298"/>
    <mergeCell ref="BE297:BE298"/>
    <mergeCell ref="BF297:BF298"/>
    <mergeCell ref="BG297:BG298"/>
    <mergeCell ref="BH297:BH298"/>
    <mergeCell ref="BJ297:BJ298"/>
    <mergeCell ref="BD295:BD298"/>
    <mergeCell ref="BE295:BE296"/>
    <mergeCell ref="BF295:BF296"/>
    <mergeCell ref="BG295:BG296"/>
    <mergeCell ref="BH295:BH296"/>
    <mergeCell ref="BJ295:BJ296"/>
    <mergeCell ref="AV295:AV296"/>
    <mergeCell ref="AW295:AW296"/>
    <mergeCell ref="AZ295:AZ298"/>
    <mergeCell ref="BA295:BA298"/>
    <mergeCell ref="BB295:BB298"/>
    <mergeCell ref="B295:B298"/>
    <mergeCell ref="C295:C296"/>
    <mergeCell ref="BJ301:BJ302"/>
    <mergeCell ref="B303:B306"/>
    <mergeCell ref="C303:C304"/>
    <mergeCell ref="AF303:AF304"/>
    <mergeCell ref="AG303:AG304"/>
    <mergeCell ref="AI303:AI306"/>
    <mergeCell ref="AK303:AK306"/>
    <mergeCell ref="AL303:AL306"/>
    <mergeCell ref="AM303:AM306"/>
    <mergeCell ref="BH299:BH300"/>
    <mergeCell ref="BJ299:BJ300"/>
    <mergeCell ref="BP299:BP302"/>
    <mergeCell ref="C301:C302"/>
    <mergeCell ref="AF301:AF302"/>
    <mergeCell ref="AG301:AG302"/>
    <mergeCell ref="BE301:BE302"/>
    <mergeCell ref="BF301:BF302"/>
    <mergeCell ref="BG301:BG302"/>
    <mergeCell ref="BH301:BH302"/>
    <mergeCell ref="BB299:BB302"/>
    <mergeCell ref="BC299:BC302"/>
    <mergeCell ref="BD299:BD302"/>
    <mergeCell ref="BE299:BE300"/>
    <mergeCell ref="BF299:BF300"/>
    <mergeCell ref="BG299:BG300"/>
    <mergeCell ref="AT299:AT302"/>
    <mergeCell ref="AU299:AU302"/>
    <mergeCell ref="AV299:AV300"/>
    <mergeCell ref="AW299:AW300"/>
    <mergeCell ref="AZ299:AZ302"/>
    <mergeCell ref="BA299:BA302"/>
    <mergeCell ref="AK299:AK302"/>
    <mergeCell ref="BE303:BE304"/>
    <mergeCell ref="BF303:BF304"/>
    <mergeCell ref="BG303:BG304"/>
    <mergeCell ref="BH303:BH304"/>
    <mergeCell ref="BJ303:BJ304"/>
    <mergeCell ref="BP303:BP306"/>
    <mergeCell ref="BH305:BH306"/>
    <mergeCell ref="BJ305:BJ306"/>
    <mergeCell ref="AW303:AW304"/>
    <mergeCell ref="AZ303:AZ306"/>
    <mergeCell ref="BA303:BA306"/>
    <mergeCell ref="BB303:BB306"/>
    <mergeCell ref="BC303:BC306"/>
    <mergeCell ref="BD303:BD306"/>
    <mergeCell ref="AN303:AN306"/>
    <mergeCell ref="AR303:AR306"/>
    <mergeCell ref="AS303:AS306"/>
    <mergeCell ref="AT303:AT306"/>
    <mergeCell ref="AU303:AU306"/>
    <mergeCell ref="AV303:AV304"/>
    <mergeCell ref="AK307:AK310"/>
    <mergeCell ref="AL307:AL310"/>
    <mergeCell ref="AM307:AM310"/>
    <mergeCell ref="AN307:AN310"/>
    <mergeCell ref="AR307:AR310"/>
    <mergeCell ref="AS307:AS310"/>
    <mergeCell ref="B307:B310"/>
    <mergeCell ref="C307:C308"/>
    <mergeCell ref="AF307:AF308"/>
    <mergeCell ref="AG307:AG308"/>
    <mergeCell ref="AI307:AI310"/>
    <mergeCell ref="C305:C306"/>
    <mergeCell ref="AF305:AF306"/>
    <mergeCell ref="AG305:AG306"/>
    <mergeCell ref="BE305:BE306"/>
    <mergeCell ref="BF305:BF306"/>
    <mergeCell ref="BG305:BG306"/>
    <mergeCell ref="BJ309:BJ310"/>
    <mergeCell ref="B311:B314"/>
    <mergeCell ref="C311:C312"/>
    <mergeCell ref="AF311:AF314"/>
    <mergeCell ref="AI311:AI314"/>
    <mergeCell ref="AK311:AK314"/>
    <mergeCell ref="AL311:AL314"/>
    <mergeCell ref="AM311:AM314"/>
    <mergeCell ref="AN311:AN314"/>
    <mergeCell ref="AR311:AR314"/>
    <mergeCell ref="BH307:BH308"/>
    <mergeCell ref="BJ307:BJ308"/>
    <mergeCell ref="BP307:BP310"/>
    <mergeCell ref="C309:C310"/>
    <mergeCell ref="AF309:AF310"/>
    <mergeCell ref="AG309:AG310"/>
    <mergeCell ref="BE309:BE310"/>
    <mergeCell ref="BF309:BF310"/>
    <mergeCell ref="BG309:BG310"/>
    <mergeCell ref="BH309:BH310"/>
    <mergeCell ref="BB307:BB310"/>
    <mergeCell ref="BC307:BC310"/>
    <mergeCell ref="BD307:BD310"/>
    <mergeCell ref="BE307:BE308"/>
    <mergeCell ref="BF307:BF308"/>
    <mergeCell ref="BG307:BG308"/>
    <mergeCell ref="AT307:AT310"/>
    <mergeCell ref="AU307:AU310"/>
    <mergeCell ref="AV307:AV308"/>
    <mergeCell ref="AW307:AW308"/>
    <mergeCell ref="AZ307:AZ310"/>
    <mergeCell ref="BA307:BA310"/>
    <mergeCell ref="BH313:BH314"/>
    <mergeCell ref="BJ313:BJ314"/>
    <mergeCell ref="B315:B318"/>
    <mergeCell ref="C315:C316"/>
    <mergeCell ref="AF315:AF318"/>
    <mergeCell ref="AI315:AI318"/>
    <mergeCell ref="AK315:AK318"/>
    <mergeCell ref="AL315:AL318"/>
    <mergeCell ref="AM315:AM318"/>
    <mergeCell ref="AN315:AN318"/>
    <mergeCell ref="BF311:BF312"/>
    <mergeCell ref="BG311:BG312"/>
    <mergeCell ref="BH311:BH312"/>
    <mergeCell ref="BJ311:BJ312"/>
    <mergeCell ref="BP311:BP314"/>
    <mergeCell ref="C313:C314"/>
    <mergeCell ref="AY313:AY314"/>
    <mergeCell ref="BE313:BE314"/>
    <mergeCell ref="BF313:BF314"/>
    <mergeCell ref="BG313:BG314"/>
    <mergeCell ref="AZ311:AZ314"/>
    <mergeCell ref="BA311:BA314"/>
    <mergeCell ref="BB311:BB314"/>
    <mergeCell ref="BC311:BC314"/>
    <mergeCell ref="BD311:BD314"/>
    <mergeCell ref="BE311:BE312"/>
    <mergeCell ref="AS311:AS314"/>
    <mergeCell ref="AT311:AT314"/>
    <mergeCell ref="AU311:AU314"/>
    <mergeCell ref="AV311:AV312"/>
    <mergeCell ref="AW311:AW312"/>
    <mergeCell ref="AY311:AY312"/>
    <mergeCell ref="BJ317:BJ318"/>
    <mergeCell ref="B319:B322"/>
    <mergeCell ref="C319:C320"/>
    <mergeCell ref="AF319:AF322"/>
    <mergeCell ref="AI319:AI322"/>
    <mergeCell ref="AK319:AK322"/>
    <mergeCell ref="AL319:AL322"/>
    <mergeCell ref="AM319:AM322"/>
    <mergeCell ref="AN319:AN322"/>
    <mergeCell ref="AR319:AR322"/>
    <mergeCell ref="BF315:BF316"/>
    <mergeCell ref="BG315:BG316"/>
    <mergeCell ref="BH315:BH316"/>
    <mergeCell ref="BJ315:BJ316"/>
    <mergeCell ref="BP315:BP318"/>
    <mergeCell ref="C317:C318"/>
    <mergeCell ref="BE317:BE318"/>
    <mergeCell ref="BF317:BF318"/>
    <mergeCell ref="BG317:BG318"/>
    <mergeCell ref="BH317:BH318"/>
    <mergeCell ref="AZ315:AZ318"/>
    <mergeCell ref="BA315:BA318"/>
    <mergeCell ref="BB315:BB318"/>
    <mergeCell ref="BC315:BC318"/>
    <mergeCell ref="BD315:BD318"/>
    <mergeCell ref="BE315:BE316"/>
    <mergeCell ref="AR315:AR318"/>
    <mergeCell ref="AS315:AS318"/>
    <mergeCell ref="AT315:AT318"/>
    <mergeCell ref="AU315:AU318"/>
    <mergeCell ref="AV315:AV316"/>
    <mergeCell ref="AW315:AW316"/>
    <mergeCell ref="C323:C324"/>
    <mergeCell ref="AF323:AF326"/>
    <mergeCell ref="AI323:AI326"/>
    <mergeCell ref="AK323:AK326"/>
    <mergeCell ref="AL323:AL326"/>
    <mergeCell ref="BG319:BG320"/>
    <mergeCell ref="BH319:BH320"/>
    <mergeCell ref="BJ319:BJ320"/>
    <mergeCell ref="BP319:BP322"/>
    <mergeCell ref="C321:C322"/>
    <mergeCell ref="BE321:BE322"/>
    <mergeCell ref="BF321:BF322"/>
    <mergeCell ref="BG321:BG322"/>
    <mergeCell ref="BH321:BH322"/>
    <mergeCell ref="BJ321:BJ322"/>
    <mergeCell ref="BA319:BA322"/>
    <mergeCell ref="BB319:BB322"/>
    <mergeCell ref="BC319:BC322"/>
    <mergeCell ref="BD319:BD322"/>
    <mergeCell ref="BE319:BE320"/>
    <mergeCell ref="BF319:BF320"/>
    <mergeCell ref="AS319:AS322"/>
    <mergeCell ref="AT319:AT322"/>
    <mergeCell ref="AU319:AU322"/>
    <mergeCell ref="AV319:AV320"/>
    <mergeCell ref="AW319:AW320"/>
    <mergeCell ref="AZ319:AZ322"/>
    <mergeCell ref="B327:B330"/>
    <mergeCell ref="C327:C328"/>
    <mergeCell ref="AF327:AF330"/>
    <mergeCell ref="AI327:AI330"/>
    <mergeCell ref="AK327:AK330"/>
    <mergeCell ref="AL327:AL330"/>
    <mergeCell ref="BP323:BP326"/>
    <mergeCell ref="C325:C326"/>
    <mergeCell ref="BE325:BE326"/>
    <mergeCell ref="BF325:BF326"/>
    <mergeCell ref="BG325:BG326"/>
    <mergeCell ref="BH325:BH326"/>
    <mergeCell ref="BJ325:BJ326"/>
    <mergeCell ref="BD323:BD326"/>
    <mergeCell ref="BE323:BE324"/>
    <mergeCell ref="BF323:BF324"/>
    <mergeCell ref="BG323:BG324"/>
    <mergeCell ref="BH323:BH324"/>
    <mergeCell ref="BJ323:BJ324"/>
    <mergeCell ref="AV323:AV324"/>
    <mergeCell ref="AW323:AW324"/>
    <mergeCell ref="AZ323:AZ326"/>
    <mergeCell ref="BA323:BA326"/>
    <mergeCell ref="BB323:BB326"/>
    <mergeCell ref="BC323:BC326"/>
    <mergeCell ref="AM323:AM326"/>
    <mergeCell ref="AN323:AN326"/>
    <mergeCell ref="AR323:AR326"/>
    <mergeCell ref="AS323:AS326"/>
    <mergeCell ref="AT323:AT326"/>
    <mergeCell ref="AU323:AU326"/>
    <mergeCell ref="B323:B326"/>
    <mergeCell ref="C331:C332"/>
    <mergeCell ref="AF331:AF334"/>
    <mergeCell ref="AI331:AI334"/>
    <mergeCell ref="AK331:AK334"/>
    <mergeCell ref="AL331:AL334"/>
    <mergeCell ref="BP327:BP330"/>
    <mergeCell ref="C329:C330"/>
    <mergeCell ref="BE329:BE330"/>
    <mergeCell ref="BF329:BF330"/>
    <mergeCell ref="BG329:BG330"/>
    <mergeCell ref="BH329:BH330"/>
    <mergeCell ref="BJ329:BJ330"/>
    <mergeCell ref="BD327:BD330"/>
    <mergeCell ref="BE327:BE328"/>
    <mergeCell ref="BF327:BF328"/>
    <mergeCell ref="BG327:BG328"/>
    <mergeCell ref="BH327:BH328"/>
    <mergeCell ref="BJ327:BJ328"/>
    <mergeCell ref="AV327:AV328"/>
    <mergeCell ref="AW327:AW328"/>
    <mergeCell ref="AZ327:AZ330"/>
    <mergeCell ref="BA327:BA330"/>
    <mergeCell ref="BB327:BB330"/>
    <mergeCell ref="BC327:BC330"/>
    <mergeCell ref="AM327:AM330"/>
    <mergeCell ref="AN327:AN330"/>
    <mergeCell ref="AR327:AR330"/>
    <mergeCell ref="AS327:AS330"/>
    <mergeCell ref="AT327:AT330"/>
    <mergeCell ref="AU327:AU330"/>
    <mergeCell ref="B335:B338"/>
    <mergeCell ref="C335:C336"/>
    <mergeCell ref="AF335:AF338"/>
    <mergeCell ref="AI335:AI338"/>
    <mergeCell ref="AK335:AK338"/>
    <mergeCell ref="AL335:AL338"/>
    <mergeCell ref="BP331:BP334"/>
    <mergeCell ref="C333:C334"/>
    <mergeCell ref="BE333:BE334"/>
    <mergeCell ref="BF333:BF334"/>
    <mergeCell ref="BG333:BG334"/>
    <mergeCell ref="BH333:BH334"/>
    <mergeCell ref="BJ333:BJ334"/>
    <mergeCell ref="BD331:BD334"/>
    <mergeCell ref="BE331:BE332"/>
    <mergeCell ref="BF331:BF332"/>
    <mergeCell ref="BG331:BG332"/>
    <mergeCell ref="BH331:BH332"/>
    <mergeCell ref="BJ331:BJ332"/>
    <mergeCell ref="AV331:AV332"/>
    <mergeCell ref="AW331:AW332"/>
    <mergeCell ref="AZ331:AZ334"/>
    <mergeCell ref="BA331:BA334"/>
    <mergeCell ref="BB331:BB334"/>
    <mergeCell ref="BC331:BC334"/>
    <mergeCell ref="AM331:AM334"/>
    <mergeCell ref="AN331:AN334"/>
    <mergeCell ref="AR331:AR334"/>
    <mergeCell ref="AS331:AS334"/>
    <mergeCell ref="AT331:AT334"/>
    <mergeCell ref="AU331:AU334"/>
    <mergeCell ref="B331:B334"/>
    <mergeCell ref="C339:C340"/>
    <mergeCell ref="AF339:AF342"/>
    <mergeCell ref="AI339:AI342"/>
    <mergeCell ref="AK339:AK342"/>
    <mergeCell ref="AL339:AL342"/>
    <mergeCell ref="BP335:BP338"/>
    <mergeCell ref="C337:C338"/>
    <mergeCell ref="BE337:BE338"/>
    <mergeCell ref="BF337:BF338"/>
    <mergeCell ref="BG337:BG338"/>
    <mergeCell ref="BH337:BH338"/>
    <mergeCell ref="BJ337:BJ338"/>
    <mergeCell ref="BD335:BD338"/>
    <mergeCell ref="BE335:BE336"/>
    <mergeCell ref="BF335:BF336"/>
    <mergeCell ref="BG335:BG336"/>
    <mergeCell ref="BH335:BH336"/>
    <mergeCell ref="BJ335:BJ336"/>
    <mergeCell ref="AV335:AV336"/>
    <mergeCell ref="AW335:AW336"/>
    <mergeCell ref="AZ335:AZ338"/>
    <mergeCell ref="BA335:BA338"/>
    <mergeCell ref="BB335:BB338"/>
    <mergeCell ref="BC335:BC338"/>
    <mergeCell ref="AM335:AM338"/>
    <mergeCell ref="AN335:AN338"/>
    <mergeCell ref="AR335:AR338"/>
    <mergeCell ref="AS335:AS338"/>
    <mergeCell ref="AT335:AT338"/>
    <mergeCell ref="AU335:AU338"/>
    <mergeCell ref="B343:B346"/>
    <mergeCell ref="C343:C344"/>
    <mergeCell ref="AF343:AF346"/>
    <mergeCell ref="AI343:AI346"/>
    <mergeCell ref="AK343:AK346"/>
    <mergeCell ref="AL343:AL346"/>
    <mergeCell ref="BP339:BP342"/>
    <mergeCell ref="C341:C342"/>
    <mergeCell ref="BE341:BE342"/>
    <mergeCell ref="BF341:BF342"/>
    <mergeCell ref="BG341:BG342"/>
    <mergeCell ref="BH341:BH342"/>
    <mergeCell ref="BJ341:BJ342"/>
    <mergeCell ref="BD339:BD342"/>
    <mergeCell ref="BE339:BE340"/>
    <mergeCell ref="BF339:BF340"/>
    <mergeCell ref="BG339:BG340"/>
    <mergeCell ref="BH339:BH340"/>
    <mergeCell ref="BJ339:BJ340"/>
    <mergeCell ref="AV339:AV340"/>
    <mergeCell ref="AW339:AW340"/>
    <mergeCell ref="AZ339:AZ342"/>
    <mergeCell ref="BA339:BA342"/>
    <mergeCell ref="BB339:BB342"/>
    <mergeCell ref="BC339:BC342"/>
    <mergeCell ref="AM339:AM342"/>
    <mergeCell ref="AN339:AN342"/>
    <mergeCell ref="AR339:AR342"/>
    <mergeCell ref="AS339:AS342"/>
    <mergeCell ref="AT339:AT342"/>
    <mergeCell ref="AU339:AU342"/>
    <mergeCell ref="B339:B342"/>
    <mergeCell ref="BP343:BP346"/>
    <mergeCell ref="C345:C346"/>
    <mergeCell ref="BE345:BE346"/>
    <mergeCell ref="BF345:BF346"/>
    <mergeCell ref="BG345:BG346"/>
    <mergeCell ref="BH345:BH346"/>
    <mergeCell ref="BJ345:BJ346"/>
    <mergeCell ref="BD343:BD346"/>
    <mergeCell ref="BE343:BE344"/>
    <mergeCell ref="BF343:BF344"/>
    <mergeCell ref="BG343:BG344"/>
    <mergeCell ref="BH343:BH344"/>
    <mergeCell ref="BJ343:BJ344"/>
    <mergeCell ref="AV343:AV344"/>
    <mergeCell ref="AW343:AW344"/>
    <mergeCell ref="AZ343:AZ346"/>
    <mergeCell ref="BA343:BA346"/>
    <mergeCell ref="BB343:BB346"/>
    <mergeCell ref="BC343:BC346"/>
    <mergeCell ref="AM343:AM346"/>
    <mergeCell ref="AN343:AN346"/>
    <mergeCell ref="AR343:AR346"/>
    <mergeCell ref="AS343:AS346"/>
    <mergeCell ref="AT343:AT346"/>
    <mergeCell ref="AU343:AU346"/>
    <mergeCell ref="AN347:AN350"/>
    <mergeCell ref="AR347:AR350"/>
    <mergeCell ref="AS347:AS350"/>
    <mergeCell ref="AT347:AT350"/>
    <mergeCell ref="AU347:AU350"/>
    <mergeCell ref="AF347:AF348"/>
    <mergeCell ref="AG347:AG348"/>
    <mergeCell ref="AI347:AI350"/>
    <mergeCell ref="AJ347:AJ350"/>
    <mergeCell ref="AK347:AK350"/>
    <mergeCell ref="AL347:AL350"/>
    <mergeCell ref="A347:A414"/>
    <mergeCell ref="B347:B350"/>
    <mergeCell ref="C347:C348"/>
    <mergeCell ref="T347:T414"/>
    <mergeCell ref="AA347:AA414"/>
    <mergeCell ref="AD347:AD414"/>
    <mergeCell ref="B351:B354"/>
    <mergeCell ref="C351:C352"/>
    <mergeCell ref="C357:C358"/>
    <mergeCell ref="B359:B362"/>
    <mergeCell ref="AF351:AF352"/>
    <mergeCell ref="AG351:AG352"/>
    <mergeCell ref="AI351:AI354"/>
    <mergeCell ref="AK351:AK354"/>
    <mergeCell ref="AL351:AL354"/>
    <mergeCell ref="B355:B358"/>
    <mergeCell ref="AK355:AK358"/>
    <mergeCell ref="AL355:AL358"/>
    <mergeCell ref="AM355:AM358"/>
    <mergeCell ref="AF357:AF358"/>
    <mergeCell ref="AG357:AG358"/>
    <mergeCell ref="BJ347:BJ348"/>
    <mergeCell ref="BP347:BP350"/>
    <mergeCell ref="C349:C350"/>
    <mergeCell ref="AF349:AF350"/>
    <mergeCell ref="AG349:AG350"/>
    <mergeCell ref="BE349:BE350"/>
    <mergeCell ref="BF349:BF350"/>
    <mergeCell ref="BG349:BG350"/>
    <mergeCell ref="BH349:BH350"/>
    <mergeCell ref="BJ349:BJ350"/>
    <mergeCell ref="BC347:BC350"/>
    <mergeCell ref="BD347:BD350"/>
    <mergeCell ref="BE347:BE348"/>
    <mergeCell ref="BF347:BF348"/>
    <mergeCell ref="BG347:BG348"/>
    <mergeCell ref="BH347:BH348"/>
    <mergeCell ref="AV347:AV348"/>
    <mergeCell ref="AW347:AW348"/>
    <mergeCell ref="AX347:AX414"/>
    <mergeCell ref="AZ347:AZ350"/>
    <mergeCell ref="BA347:BA350"/>
    <mergeCell ref="BB347:BB350"/>
    <mergeCell ref="AV351:AV352"/>
    <mergeCell ref="AW351:AW352"/>
    <mergeCell ref="AZ351:AZ354"/>
    <mergeCell ref="BA351:BA354"/>
    <mergeCell ref="BJ353:BJ354"/>
    <mergeCell ref="C355:C356"/>
    <mergeCell ref="AF355:AF356"/>
    <mergeCell ref="AG355:AG356"/>
    <mergeCell ref="AI355:AI358"/>
    <mergeCell ref="AM347:AM350"/>
    <mergeCell ref="BH351:BH352"/>
    <mergeCell ref="BJ351:BJ352"/>
    <mergeCell ref="BP351:BP354"/>
    <mergeCell ref="C353:C354"/>
    <mergeCell ref="AF353:AF354"/>
    <mergeCell ref="AG353:AG354"/>
    <mergeCell ref="BE353:BE354"/>
    <mergeCell ref="BF353:BF354"/>
    <mergeCell ref="BG353:BG354"/>
    <mergeCell ref="BH353:BH354"/>
    <mergeCell ref="BB351:BB354"/>
    <mergeCell ref="BC351:BC354"/>
    <mergeCell ref="BD351:BD354"/>
    <mergeCell ref="BE351:BE352"/>
    <mergeCell ref="BF351:BF352"/>
    <mergeCell ref="BG351:BG352"/>
    <mergeCell ref="AM351:AM354"/>
    <mergeCell ref="AN351:AN354"/>
    <mergeCell ref="AR351:AR354"/>
    <mergeCell ref="AS351:AS354"/>
    <mergeCell ref="AT351:AT354"/>
    <mergeCell ref="AU351:AU354"/>
    <mergeCell ref="BJ355:BJ356"/>
    <mergeCell ref="BP355:BP358"/>
    <mergeCell ref="BJ357:BJ358"/>
    <mergeCell ref="AW355:AW356"/>
    <mergeCell ref="AZ355:AZ358"/>
    <mergeCell ref="BA355:BA358"/>
    <mergeCell ref="BB355:BB358"/>
    <mergeCell ref="BC355:BC358"/>
    <mergeCell ref="BD355:BD358"/>
    <mergeCell ref="AV359:AV360"/>
    <mergeCell ref="AW359:AW360"/>
    <mergeCell ref="AZ359:AZ362"/>
    <mergeCell ref="AK359:AK362"/>
    <mergeCell ref="AL359:AL362"/>
    <mergeCell ref="AM359:AM362"/>
    <mergeCell ref="AN359:AN362"/>
    <mergeCell ref="AR359:AR362"/>
    <mergeCell ref="BH361:BH362"/>
    <mergeCell ref="BJ361:BJ362"/>
    <mergeCell ref="BG359:BG360"/>
    <mergeCell ref="BH359:BH360"/>
    <mergeCell ref="BJ359:BJ360"/>
    <mergeCell ref="BP359:BP362"/>
    <mergeCell ref="BE357:BE358"/>
    <mergeCell ref="BF357:BF358"/>
    <mergeCell ref="BG357:BG358"/>
    <mergeCell ref="BH357:BH358"/>
    <mergeCell ref="BE355:BE356"/>
    <mergeCell ref="BF355:BF356"/>
    <mergeCell ref="AN355:AN358"/>
    <mergeCell ref="AR355:AR358"/>
    <mergeCell ref="AS355:AS358"/>
    <mergeCell ref="AT355:AT358"/>
    <mergeCell ref="AU355:AU358"/>
    <mergeCell ref="AV355:AV356"/>
    <mergeCell ref="BC363:BC366"/>
    <mergeCell ref="AM363:AM366"/>
    <mergeCell ref="AN363:AN366"/>
    <mergeCell ref="AR363:AR366"/>
    <mergeCell ref="AS363:AS366"/>
    <mergeCell ref="AT363:AT366"/>
    <mergeCell ref="AU363:AU366"/>
    <mergeCell ref="BG355:BG356"/>
    <mergeCell ref="BH355:BH356"/>
    <mergeCell ref="AF363:AF364"/>
    <mergeCell ref="AG363:AG364"/>
    <mergeCell ref="AI363:AI366"/>
    <mergeCell ref="AK363:AK366"/>
    <mergeCell ref="AL363:AL366"/>
    <mergeCell ref="C361:C362"/>
    <mergeCell ref="AF361:AF362"/>
    <mergeCell ref="AG361:AG362"/>
    <mergeCell ref="BE361:BE362"/>
    <mergeCell ref="BF361:BF362"/>
    <mergeCell ref="BG361:BG362"/>
    <mergeCell ref="BA359:BA362"/>
    <mergeCell ref="BB359:BB362"/>
    <mergeCell ref="BC359:BC362"/>
    <mergeCell ref="BD359:BD362"/>
    <mergeCell ref="BE359:BE360"/>
    <mergeCell ref="BF359:BF360"/>
    <mergeCell ref="AS359:AS362"/>
    <mergeCell ref="AT359:AT362"/>
    <mergeCell ref="AU359:AU362"/>
    <mergeCell ref="C359:C360"/>
    <mergeCell ref="Z359:Z361"/>
    <mergeCell ref="AB359:AB361"/>
    <mergeCell ref="AF359:AF360"/>
    <mergeCell ref="AG359:AG360"/>
    <mergeCell ref="AI359:AI362"/>
    <mergeCell ref="AL367:AL370"/>
    <mergeCell ref="AM367:AM370"/>
    <mergeCell ref="AN367:AN370"/>
    <mergeCell ref="AR367:AR370"/>
    <mergeCell ref="AS367:AS370"/>
    <mergeCell ref="B367:B370"/>
    <mergeCell ref="C367:C368"/>
    <mergeCell ref="AF367:AF368"/>
    <mergeCell ref="AG367:AG368"/>
    <mergeCell ref="AI367:AI370"/>
    <mergeCell ref="BP363:BP366"/>
    <mergeCell ref="C365:C366"/>
    <mergeCell ref="AF365:AF366"/>
    <mergeCell ref="AG365:AG366"/>
    <mergeCell ref="BE365:BE366"/>
    <mergeCell ref="BF365:BF366"/>
    <mergeCell ref="BG365:BG366"/>
    <mergeCell ref="BH365:BH366"/>
    <mergeCell ref="BJ365:BJ366"/>
    <mergeCell ref="BD363:BD366"/>
    <mergeCell ref="BE363:BE364"/>
    <mergeCell ref="BF363:BF364"/>
    <mergeCell ref="BG363:BG364"/>
    <mergeCell ref="BH363:BH364"/>
    <mergeCell ref="BJ363:BJ364"/>
    <mergeCell ref="AV363:AV364"/>
    <mergeCell ref="AW363:AW364"/>
    <mergeCell ref="AZ363:AZ366"/>
    <mergeCell ref="BA363:BA366"/>
    <mergeCell ref="BB363:BB366"/>
    <mergeCell ref="B363:B366"/>
    <mergeCell ref="C363:C364"/>
    <mergeCell ref="BJ369:BJ370"/>
    <mergeCell ref="B371:B374"/>
    <mergeCell ref="C371:C372"/>
    <mergeCell ref="AF371:AF372"/>
    <mergeCell ref="AG371:AG372"/>
    <mergeCell ref="AI371:AI374"/>
    <mergeCell ref="AK371:AK374"/>
    <mergeCell ref="AL371:AL374"/>
    <mergeCell ref="AM371:AM374"/>
    <mergeCell ref="BH367:BH368"/>
    <mergeCell ref="BJ367:BJ368"/>
    <mergeCell ref="BP367:BP370"/>
    <mergeCell ref="C369:C370"/>
    <mergeCell ref="AF369:AF370"/>
    <mergeCell ref="AG369:AG370"/>
    <mergeCell ref="BE369:BE370"/>
    <mergeCell ref="BF369:BF370"/>
    <mergeCell ref="BG369:BG370"/>
    <mergeCell ref="BH369:BH370"/>
    <mergeCell ref="BB367:BB370"/>
    <mergeCell ref="BC367:BC370"/>
    <mergeCell ref="BD367:BD370"/>
    <mergeCell ref="BE367:BE368"/>
    <mergeCell ref="BF367:BF368"/>
    <mergeCell ref="BG367:BG368"/>
    <mergeCell ref="AT367:AT370"/>
    <mergeCell ref="AU367:AU370"/>
    <mergeCell ref="AV367:AV368"/>
    <mergeCell ref="AW367:AW368"/>
    <mergeCell ref="AZ367:AZ370"/>
    <mergeCell ref="BA367:BA370"/>
    <mergeCell ref="AK367:AK370"/>
    <mergeCell ref="BE371:BE372"/>
    <mergeCell ref="BF371:BF372"/>
    <mergeCell ref="BG371:BG372"/>
    <mergeCell ref="BH371:BH372"/>
    <mergeCell ref="BJ371:BJ372"/>
    <mergeCell ref="BP371:BP374"/>
    <mergeCell ref="BH373:BH374"/>
    <mergeCell ref="BJ373:BJ374"/>
    <mergeCell ref="AW371:AW372"/>
    <mergeCell ref="AZ371:AZ374"/>
    <mergeCell ref="BA371:BA374"/>
    <mergeCell ref="BB371:BB374"/>
    <mergeCell ref="BC371:BC374"/>
    <mergeCell ref="BD371:BD374"/>
    <mergeCell ref="AN371:AN374"/>
    <mergeCell ref="AR371:AR374"/>
    <mergeCell ref="AS371:AS374"/>
    <mergeCell ref="AT371:AT374"/>
    <mergeCell ref="AU371:AU374"/>
    <mergeCell ref="AV371:AV372"/>
    <mergeCell ref="AK375:AK378"/>
    <mergeCell ref="AL375:AL378"/>
    <mergeCell ref="AM375:AM378"/>
    <mergeCell ref="AN375:AN378"/>
    <mergeCell ref="AR375:AR378"/>
    <mergeCell ref="AS375:AS378"/>
    <mergeCell ref="B375:B378"/>
    <mergeCell ref="C375:C376"/>
    <mergeCell ref="AF375:AF376"/>
    <mergeCell ref="AG375:AG376"/>
    <mergeCell ref="AI375:AI378"/>
    <mergeCell ref="C373:C374"/>
    <mergeCell ref="AF373:AF374"/>
    <mergeCell ref="AG373:AG374"/>
    <mergeCell ref="BE373:BE374"/>
    <mergeCell ref="BF373:BF374"/>
    <mergeCell ref="BG373:BG374"/>
    <mergeCell ref="BJ377:BJ378"/>
    <mergeCell ref="B379:B382"/>
    <mergeCell ref="C379:C380"/>
    <mergeCell ref="AF379:AF382"/>
    <mergeCell ref="AI379:AI382"/>
    <mergeCell ref="AK379:AK382"/>
    <mergeCell ref="AL379:AL382"/>
    <mergeCell ref="AM379:AM382"/>
    <mergeCell ref="AN379:AN382"/>
    <mergeCell ref="AR379:AR382"/>
    <mergeCell ref="BH375:BH376"/>
    <mergeCell ref="BJ375:BJ376"/>
    <mergeCell ref="BP375:BP378"/>
    <mergeCell ref="C377:C378"/>
    <mergeCell ref="AF377:AF378"/>
    <mergeCell ref="AG377:AG378"/>
    <mergeCell ref="BE377:BE378"/>
    <mergeCell ref="BF377:BF378"/>
    <mergeCell ref="BG377:BG378"/>
    <mergeCell ref="BH377:BH378"/>
    <mergeCell ref="BB375:BB378"/>
    <mergeCell ref="BC375:BC378"/>
    <mergeCell ref="BD375:BD378"/>
    <mergeCell ref="BE375:BE376"/>
    <mergeCell ref="BF375:BF376"/>
    <mergeCell ref="BG375:BG376"/>
    <mergeCell ref="AT375:AT378"/>
    <mergeCell ref="AU375:AU378"/>
    <mergeCell ref="AV375:AV376"/>
    <mergeCell ref="AW375:AW376"/>
    <mergeCell ref="AZ375:AZ378"/>
    <mergeCell ref="BA375:BA378"/>
    <mergeCell ref="BH381:BH382"/>
    <mergeCell ref="BJ381:BJ382"/>
    <mergeCell ref="B383:B386"/>
    <mergeCell ref="C383:C384"/>
    <mergeCell ref="AF383:AF386"/>
    <mergeCell ref="AI383:AI386"/>
    <mergeCell ref="AK383:AK386"/>
    <mergeCell ref="AL383:AL386"/>
    <mergeCell ref="AM383:AM386"/>
    <mergeCell ref="AN383:AN386"/>
    <mergeCell ref="BF379:BF380"/>
    <mergeCell ref="BG379:BG380"/>
    <mergeCell ref="BH379:BH380"/>
    <mergeCell ref="BJ379:BJ380"/>
    <mergeCell ref="BP379:BP382"/>
    <mergeCell ref="C381:C382"/>
    <mergeCell ref="AY381:AY382"/>
    <mergeCell ref="BE381:BE382"/>
    <mergeCell ref="BF381:BF382"/>
    <mergeCell ref="BG381:BG382"/>
    <mergeCell ref="AZ379:AZ382"/>
    <mergeCell ref="BA379:BA382"/>
    <mergeCell ref="BB379:BB382"/>
    <mergeCell ref="BC379:BC382"/>
    <mergeCell ref="BD379:BD382"/>
    <mergeCell ref="BE379:BE380"/>
    <mergeCell ref="AS379:AS382"/>
    <mergeCell ref="AT379:AT382"/>
    <mergeCell ref="AU379:AU382"/>
    <mergeCell ref="AV379:AV380"/>
    <mergeCell ref="AW379:AW380"/>
    <mergeCell ref="AY379:AY380"/>
    <mergeCell ref="BJ385:BJ386"/>
    <mergeCell ref="B387:B390"/>
    <mergeCell ref="C387:C388"/>
    <mergeCell ref="AF387:AF390"/>
    <mergeCell ref="AI387:AI390"/>
    <mergeCell ref="AK387:AK390"/>
    <mergeCell ref="AL387:AL390"/>
    <mergeCell ref="AM387:AM390"/>
    <mergeCell ref="AN387:AN390"/>
    <mergeCell ref="AR387:AR390"/>
    <mergeCell ref="BF383:BF384"/>
    <mergeCell ref="BG383:BG384"/>
    <mergeCell ref="BH383:BH384"/>
    <mergeCell ref="BJ383:BJ384"/>
    <mergeCell ref="BP383:BP386"/>
    <mergeCell ref="C385:C386"/>
    <mergeCell ref="BE385:BE386"/>
    <mergeCell ref="BF385:BF386"/>
    <mergeCell ref="BG385:BG386"/>
    <mergeCell ref="BH385:BH386"/>
    <mergeCell ref="AZ383:AZ386"/>
    <mergeCell ref="BA383:BA386"/>
    <mergeCell ref="BB383:BB386"/>
    <mergeCell ref="BC383:BC386"/>
    <mergeCell ref="BD383:BD386"/>
    <mergeCell ref="BE383:BE384"/>
    <mergeCell ref="AR383:AR386"/>
    <mergeCell ref="AS383:AS386"/>
    <mergeCell ref="AT383:AT386"/>
    <mergeCell ref="AU383:AU386"/>
    <mergeCell ref="AV383:AV384"/>
    <mergeCell ref="AW383:AW384"/>
    <mergeCell ref="C391:C392"/>
    <mergeCell ref="AF391:AF394"/>
    <mergeCell ref="AI391:AI394"/>
    <mergeCell ref="AK391:AK394"/>
    <mergeCell ref="AL391:AL394"/>
    <mergeCell ref="BG387:BG388"/>
    <mergeCell ref="BH387:BH388"/>
    <mergeCell ref="BJ387:BJ388"/>
    <mergeCell ref="BP387:BP390"/>
    <mergeCell ref="C389:C390"/>
    <mergeCell ref="BE389:BE390"/>
    <mergeCell ref="BF389:BF390"/>
    <mergeCell ref="BG389:BG390"/>
    <mergeCell ref="BH389:BH390"/>
    <mergeCell ref="BJ389:BJ390"/>
    <mergeCell ref="BA387:BA390"/>
    <mergeCell ref="BB387:BB390"/>
    <mergeCell ref="BC387:BC390"/>
    <mergeCell ref="BD387:BD390"/>
    <mergeCell ref="BE387:BE388"/>
    <mergeCell ref="BF387:BF388"/>
    <mergeCell ref="AS387:AS390"/>
    <mergeCell ref="AT387:AT390"/>
    <mergeCell ref="AU387:AU390"/>
    <mergeCell ref="AV387:AV388"/>
    <mergeCell ref="AW387:AW388"/>
    <mergeCell ref="AZ387:AZ390"/>
    <mergeCell ref="B395:B398"/>
    <mergeCell ref="C395:C396"/>
    <mergeCell ref="AF395:AF398"/>
    <mergeCell ref="AI395:AI398"/>
    <mergeCell ref="AK395:AK398"/>
    <mergeCell ref="AL395:AL398"/>
    <mergeCell ref="BP391:BP394"/>
    <mergeCell ref="C393:C394"/>
    <mergeCell ref="BE393:BE394"/>
    <mergeCell ref="BF393:BF394"/>
    <mergeCell ref="BG393:BG394"/>
    <mergeCell ref="BH393:BH394"/>
    <mergeCell ref="BJ393:BJ394"/>
    <mergeCell ref="BD391:BD394"/>
    <mergeCell ref="BE391:BE392"/>
    <mergeCell ref="BF391:BF392"/>
    <mergeCell ref="BG391:BG392"/>
    <mergeCell ref="BH391:BH392"/>
    <mergeCell ref="BJ391:BJ392"/>
    <mergeCell ref="AV391:AV392"/>
    <mergeCell ref="AW391:AW392"/>
    <mergeCell ref="AZ391:AZ394"/>
    <mergeCell ref="BA391:BA394"/>
    <mergeCell ref="BB391:BB394"/>
    <mergeCell ref="BC391:BC394"/>
    <mergeCell ref="AM391:AM394"/>
    <mergeCell ref="AN391:AN394"/>
    <mergeCell ref="AR391:AR394"/>
    <mergeCell ref="AS391:AS394"/>
    <mergeCell ref="AT391:AT394"/>
    <mergeCell ref="AU391:AU394"/>
    <mergeCell ref="B391:B394"/>
    <mergeCell ref="C399:C400"/>
    <mergeCell ref="AF399:AF402"/>
    <mergeCell ref="AI399:AI402"/>
    <mergeCell ref="AK399:AK402"/>
    <mergeCell ref="AL399:AL402"/>
    <mergeCell ref="BP395:BP398"/>
    <mergeCell ref="C397:C398"/>
    <mergeCell ref="BE397:BE398"/>
    <mergeCell ref="BF397:BF398"/>
    <mergeCell ref="BG397:BG398"/>
    <mergeCell ref="BH397:BH398"/>
    <mergeCell ref="BJ397:BJ398"/>
    <mergeCell ref="BD395:BD398"/>
    <mergeCell ref="BE395:BE396"/>
    <mergeCell ref="BF395:BF396"/>
    <mergeCell ref="BG395:BG396"/>
    <mergeCell ref="BH395:BH396"/>
    <mergeCell ref="BJ395:BJ396"/>
    <mergeCell ref="AV395:AV396"/>
    <mergeCell ref="AW395:AW396"/>
    <mergeCell ref="AZ395:AZ398"/>
    <mergeCell ref="BA395:BA398"/>
    <mergeCell ref="BB395:BB398"/>
    <mergeCell ref="BC395:BC398"/>
    <mergeCell ref="AM395:AM398"/>
    <mergeCell ref="AN395:AN398"/>
    <mergeCell ref="AR395:AR398"/>
    <mergeCell ref="AS395:AS398"/>
    <mergeCell ref="AT395:AT398"/>
    <mergeCell ref="AU395:AU398"/>
    <mergeCell ref="B403:B406"/>
    <mergeCell ref="C403:C404"/>
    <mergeCell ref="AF403:AF406"/>
    <mergeCell ref="AI403:AI406"/>
    <mergeCell ref="AK403:AK406"/>
    <mergeCell ref="AL403:AL406"/>
    <mergeCell ref="BP399:BP402"/>
    <mergeCell ref="C401:C402"/>
    <mergeCell ref="BE401:BE402"/>
    <mergeCell ref="BF401:BF402"/>
    <mergeCell ref="BG401:BG402"/>
    <mergeCell ref="BH401:BH402"/>
    <mergeCell ref="BJ401:BJ402"/>
    <mergeCell ref="BD399:BD402"/>
    <mergeCell ref="BE399:BE400"/>
    <mergeCell ref="BF399:BF400"/>
    <mergeCell ref="BG399:BG400"/>
    <mergeCell ref="BH399:BH400"/>
    <mergeCell ref="BJ399:BJ400"/>
    <mergeCell ref="AV399:AV400"/>
    <mergeCell ref="AW399:AW400"/>
    <mergeCell ref="AZ399:AZ402"/>
    <mergeCell ref="BA399:BA402"/>
    <mergeCell ref="BB399:BB402"/>
    <mergeCell ref="BC399:BC402"/>
    <mergeCell ref="AM399:AM402"/>
    <mergeCell ref="AN399:AN402"/>
    <mergeCell ref="AR399:AR402"/>
    <mergeCell ref="AS399:AS402"/>
    <mergeCell ref="AT399:AT402"/>
    <mergeCell ref="AU399:AU402"/>
    <mergeCell ref="B399:B402"/>
    <mergeCell ref="C407:C408"/>
    <mergeCell ref="AF407:AF410"/>
    <mergeCell ref="AI407:AI410"/>
    <mergeCell ref="AK407:AK410"/>
    <mergeCell ref="AL407:AL410"/>
    <mergeCell ref="BP403:BP406"/>
    <mergeCell ref="C405:C406"/>
    <mergeCell ref="BE405:BE406"/>
    <mergeCell ref="BF405:BF406"/>
    <mergeCell ref="BG405:BG406"/>
    <mergeCell ref="BH405:BH406"/>
    <mergeCell ref="BJ405:BJ406"/>
    <mergeCell ref="BD403:BD406"/>
    <mergeCell ref="BE403:BE404"/>
    <mergeCell ref="BF403:BF404"/>
    <mergeCell ref="BG403:BG404"/>
    <mergeCell ref="BH403:BH404"/>
    <mergeCell ref="BJ403:BJ404"/>
    <mergeCell ref="AV403:AV404"/>
    <mergeCell ref="AW403:AW404"/>
    <mergeCell ref="AZ403:AZ406"/>
    <mergeCell ref="BA403:BA406"/>
    <mergeCell ref="BB403:BB406"/>
    <mergeCell ref="BC403:BC406"/>
    <mergeCell ref="AM403:AM406"/>
    <mergeCell ref="AN403:AN406"/>
    <mergeCell ref="AR403:AR406"/>
    <mergeCell ref="AS403:AS406"/>
    <mergeCell ref="AT403:AT406"/>
    <mergeCell ref="AU403:AU406"/>
    <mergeCell ref="B411:B414"/>
    <mergeCell ref="C411:C412"/>
    <mergeCell ref="AF411:AF414"/>
    <mergeCell ref="AI411:AI414"/>
    <mergeCell ref="AK411:AK414"/>
    <mergeCell ref="AL411:AL414"/>
    <mergeCell ref="BP407:BP410"/>
    <mergeCell ref="C409:C410"/>
    <mergeCell ref="BE409:BE410"/>
    <mergeCell ref="BF409:BF410"/>
    <mergeCell ref="BG409:BG410"/>
    <mergeCell ref="BH409:BH410"/>
    <mergeCell ref="BJ409:BJ410"/>
    <mergeCell ref="BD407:BD410"/>
    <mergeCell ref="BE407:BE408"/>
    <mergeCell ref="BF407:BF408"/>
    <mergeCell ref="BG407:BG408"/>
    <mergeCell ref="BH407:BH408"/>
    <mergeCell ref="BJ407:BJ408"/>
    <mergeCell ref="AV407:AV408"/>
    <mergeCell ref="AW407:AW408"/>
    <mergeCell ref="AZ407:AZ410"/>
    <mergeCell ref="BA407:BA410"/>
    <mergeCell ref="BB407:BB410"/>
    <mergeCell ref="BC407:BC410"/>
    <mergeCell ref="AM407:AM410"/>
    <mergeCell ref="AN407:AN410"/>
    <mergeCell ref="AR407:AR410"/>
    <mergeCell ref="AS407:AS410"/>
    <mergeCell ref="AT407:AT410"/>
    <mergeCell ref="AU407:AU410"/>
    <mergeCell ref="B407:B410"/>
    <mergeCell ref="BP411:BP414"/>
    <mergeCell ref="C413:C414"/>
    <mergeCell ref="BE413:BE414"/>
    <mergeCell ref="BF413:BF414"/>
    <mergeCell ref="BG413:BG414"/>
    <mergeCell ref="BH413:BH414"/>
    <mergeCell ref="BJ413:BJ414"/>
    <mergeCell ref="BD411:BD414"/>
    <mergeCell ref="BE411:BE412"/>
    <mergeCell ref="BF411:BF412"/>
    <mergeCell ref="BG411:BG412"/>
    <mergeCell ref="BH411:BH412"/>
    <mergeCell ref="BJ411:BJ412"/>
    <mergeCell ref="AV411:AV412"/>
    <mergeCell ref="AW411:AW412"/>
    <mergeCell ref="AZ411:AZ414"/>
    <mergeCell ref="BA411:BA414"/>
    <mergeCell ref="BB411:BB414"/>
    <mergeCell ref="BC411:BC414"/>
    <mergeCell ref="AM411:AM414"/>
    <mergeCell ref="AN411:AN414"/>
    <mergeCell ref="AR411:AR414"/>
    <mergeCell ref="AS411:AS414"/>
    <mergeCell ref="AT411:AT414"/>
    <mergeCell ref="AU411:AU414"/>
    <mergeCell ref="AN415:AN418"/>
    <mergeCell ref="AR415:AR418"/>
    <mergeCell ref="AS415:AS418"/>
    <mergeCell ref="AT415:AT418"/>
    <mergeCell ref="AU415:AU418"/>
    <mergeCell ref="AF415:AF416"/>
    <mergeCell ref="AG415:AG416"/>
    <mergeCell ref="AI415:AI418"/>
    <mergeCell ref="AJ415:AJ418"/>
    <mergeCell ref="AK415:AK418"/>
    <mergeCell ref="AL415:AL418"/>
    <mergeCell ref="A415:A482"/>
    <mergeCell ref="B415:B418"/>
    <mergeCell ref="C415:C416"/>
    <mergeCell ref="T415:T482"/>
    <mergeCell ref="AA415:AA482"/>
    <mergeCell ref="AD415:AD482"/>
    <mergeCell ref="B419:B422"/>
    <mergeCell ref="C419:C420"/>
    <mergeCell ref="C425:C426"/>
    <mergeCell ref="B427:B430"/>
    <mergeCell ref="AF419:AF420"/>
    <mergeCell ref="AG419:AG420"/>
    <mergeCell ref="AI419:AI422"/>
    <mergeCell ref="AK419:AK422"/>
    <mergeCell ref="AL419:AL422"/>
    <mergeCell ref="B423:B426"/>
    <mergeCell ref="AK423:AK426"/>
    <mergeCell ref="AL423:AL426"/>
    <mergeCell ref="AM423:AM426"/>
    <mergeCell ref="AF425:AF426"/>
    <mergeCell ref="AG425:AG426"/>
    <mergeCell ref="BJ415:BJ416"/>
    <mergeCell ref="BP415:BP418"/>
    <mergeCell ref="C417:C418"/>
    <mergeCell ref="AF417:AF418"/>
    <mergeCell ref="AG417:AG418"/>
    <mergeCell ref="BE417:BE418"/>
    <mergeCell ref="BF417:BF418"/>
    <mergeCell ref="BG417:BG418"/>
    <mergeCell ref="BH417:BH418"/>
    <mergeCell ref="BJ417:BJ418"/>
    <mergeCell ref="BC415:BC418"/>
    <mergeCell ref="BD415:BD418"/>
    <mergeCell ref="BE415:BE416"/>
    <mergeCell ref="BF415:BF416"/>
    <mergeCell ref="BG415:BG416"/>
    <mergeCell ref="BH415:BH416"/>
    <mergeCell ref="AV415:AV416"/>
    <mergeCell ref="AW415:AW416"/>
    <mergeCell ref="AX415:AX482"/>
    <mergeCell ref="AZ415:AZ418"/>
    <mergeCell ref="BA415:BA418"/>
    <mergeCell ref="BB415:BB418"/>
    <mergeCell ref="AV419:AV420"/>
    <mergeCell ref="AW419:AW420"/>
    <mergeCell ref="AZ419:AZ422"/>
    <mergeCell ref="BA419:BA422"/>
    <mergeCell ref="BJ421:BJ422"/>
    <mergeCell ref="C423:C424"/>
    <mergeCell ref="AF423:AF424"/>
    <mergeCell ref="AG423:AG424"/>
    <mergeCell ref="AI423:AI426"/>
    <mergeCell ref="AM415:AM418"/>
    <mergeCell ref="BH419:BH420"/>
    <mergeCell ref="BJ419:BJ420"/>
    <mergeCell ref="BP419:BP422"/>
    <mergeCell ref="C421:C422"/>
    <mergeCell ref="AF421:AF422"/>
    <mergeCell ref="AG421:AG422"/>
    <mergeCell ref="BE421:BE422"/>
    <mergeCell ref="BF421:BF422"/>
    <mergeCell ref="BG421:BG422"/>
    <mergeCell ref="BH421:BH422"/>
    <mergeCell ref="BB419:BB422"/>
    <mergeCell ref="BC419:BC422"/>
    <mergeCell ref="BD419:BD422"/>
    <mergeCell ref="BE419:BE420"/>
    <mergeCell ref="BF419:BF420"/>
    <mergeCell ref="BG419:BG420"/>
    <mergeCell ref="AM419:AM422"/>
    <mergeCell ref="AN419:AN422"/>
    <mergeCell ref="AR419:AR422"/>
    <mergeCell ref="AS419:AS422"/>
    <mergeCell ref="AT419:AT422"/>
    <mergeCell ref="AU419:AU422"/>
    <mergeCell ref="BJ423:BJ424"/>
    <mergeCell ref="BP423:BP426"/>
    <mergeCell ref="BJ425:BJ426"/>
    <mergeCell ref="AW423:AW424"/>
    <mergeCell ref="AZ423:AZ426"/>
    <mergeCell ref="BA423:BA426"/>
    <mergeCell ref="BB423:BB426"/>
    <mergeCell ref="BC423:BC426"/>
    <mergeCell ref="BD423:BD426"/>
    <mergeCell ref="AV427:AV428"/>
    <mergeCell ref="AW427:AW428"/>
    <mergeCell ref="AZ427:AZ430"/>
    <mergeCell ref="AK427:AK430"/>
    <mergeCell ref="AL427:AL430"/>
    <mergeCell ref="AM427:AM430"/>
    <mergeCell ref="AN427:AN430"/>
    <mergeCell ref="AR427:AR430"/>
    <mergeCell ref="BH429:BH430"/>
    <mergeCell ref="BJ429:BJ430"/>
    <mergeCell ref="BG427:BG428"/>
    <mergeCell ref="BH427:BH428"/>
    <mergeCell ref="BJ427:BJ428"/>
    <mergeCell ref="BP427:BP430"/>
    <mergeCell ref="BE425:BE426"/>
    <mergeCell ref="BF425:BF426"/>
    <mergeCell ref="BG425:BG426"/>
    <mergeCell ref="BH425:BH426"/>
    <mergeCell ref="BE423:BE424"/>
    <mergeCell ref="BF423:BF424"/>
    <mergeCell ref="AN423:AN426"/>
    <mergeCell ref="AR423:AR426"/>
    <mergeCell ref="AS423:AS426"/>
    <mergeCell ref="AT423:AT426"/>
    <mergeCell ref="AU423:AU426"/>
    <mergeCell ref="AV423:AV424"/>
    <mergeCell ref="BC431:BC434"/>
    <mergeCell ref="AM431:AM434"/>
    <mergeCell ref="AN431:AN434"/>
    <mergeCell ref="AR431:AR434"/>
    <mergeCell ref="AS431:AS434"/>
    <mergeCell ref="AT431:AT434"/>
    <mergeCell ref="AU431:AU434"/>
    <mergeCell ref="BG423:BG424"/>
    <mergeCell ref="BH423:BH424"/>
    <mergeCell ref="AF431:AF432"/>
    <mergeCell ref="AG431:AG432"/>
    <mergeCell ref="AI431:AI434"/>
    <mergeCell ref="AK431:AK434"/>
    <mergeCell ref="AL431:AL434"/>
    <mergeCell ref="C429:C430"/>
    <mergeCell ref="AF429:AF430"/>
    <mergeCell ref="AG429:AG430"/>
    <mergeCell ref="BE429:BE430"/>
    <mergeCell ref="BF429:BF430"/>
    <mergeCell ref="BG429:BG430"/>
    <mergeCell ref="BA427:BA430"/>
    <mergeCell ref="BB427:BB430"/>
    <mergeCell ref="BC427:BC430"/>
    <mergeCell ref="BD427:BD430"/>
    <mergeCell ref="BE427:BE428"/>
    <mergeCell ref="BF427:BF428"/>
    <mergeCell ref="AS427:AS430"/>
    <mergeCell ref="AT427:AT430"/>
    <mergeCell ref="AU427:AU430"/>
    <mergeCell ref="C427:C428"/>
    <mergeCell ref="Z427:Z429"/>
    <mergeCell ref="AB427:AB429"/>
    <mergeCell ref="AF427:AF428"/>
    <mergeCell ref="AG427:AG428"/>
    <mergeCell ref="AI427:AI430"/>
    <mergeCell ref="AL435:AL438"/>
    <mergeCell ref="AM435:AM438"/>
    <mergeCell ref="AN435:AN438"/>
    <mergeCell ref="AR435:AR438"/>
    <mergeCell ref="AS435:AS438"/>
    <mergeCell ref="B435:B438"/>
    <mergeCell ref="C435:C436"/>
    <mergeCell ref="AF435:AF436"/>
    <mergeCell ref="AG435:AG436"/>
    <mergeCell ref="AI435:AI438"/>
    <mergeCell ref="BP431:BP434"/>
    <mergeCell ref="C433:C434"/>
    <mergeCell ref="AF433:AF434"/>
    <mergeCell ref="AG433:AG434"/>
    <mergeCell ref="BE433:BE434"/>
    <mergeCell ref="BF433:BF434"/>
    <mergeCell ref="BG433:BG434"/>
    <mergeCell ref="BH433:BH434"/>
    <mergeCell ref="BJ433:BJ434"/>
    <mergeCell ref="BD431:BD434"/>
    <mergeCell ref="BE431:BE432"/>
    <mergeCell ref="BF431:BF432"/>
    <mergeCell ref="BG431:BG432"/>
    <mergeCell ref="BH431:BH432"/>
    <mergeCell ref="BJ431:BJ432"/>
    <mergeCell ref="AV431:AV432"/>
    <mergeCell ref="AW431:AW432"/>
    <mergeCell ref="AZ431:AZ434"/>
    <mergeCell ref="BA431:BA434"/>
    <mergeCell ref="BB431:BB434"/>
    <mergeCell ref="B431:B434"/>
    <mergeCell ref="C431:C432"/>
    <mergeCell ref="BJ437:BJ438"/>
    <mergeCell ref="B439:B442"/>
    <mergeCell ref="C439:C440"/>
    <mergeCell ref="AF439:AF440"/>
    <mergeCell ref="AG439:AG440"/>
    <mergeCell ref="AI439:AI442"/>
    <mergeCell ref="AK439:AK442"/>
    <mergeCell ref="AL439:AL442"/>
    <mergeCell ref="AM439:AM442"/>
    <mergeCell ref="BH435:BH436"/>
    <mergeCell ref="BJ435:BJ436"/>
    <mergeCell ref="BP435:BP438"/>
    <mergeCell ref="C437:C438"/>
    <mergeCell ref="AF437:AF438"/>
    <mergeCell ref="AG437:AG438"/>
    <mergeCell ref="BE437:BE438"/>
    <mergeCell ref="BF437:BF438"/>
    <mergeCell ref="BG437:BG438"/>
    <mergeCell ref="BH437:BH438"/>
    <mergeCell ref="BB435:BB438"/>
    <mergeCell ref="BC435:BC438"/>
    <mergeCell ref="BD435:BD438"/>
    <mergeCell ref="BE435:BE436"/>
    <mergeCell ref="BF435:BF436"/>
    <mergeCell ref="BG435:BG436"/>
    <mergeCell ref="AT435:AT438"/>
    <mergeCell ref="AU435:AU438"/>
    <mergeCell ref="AV435:AV436"/>
    <mergeCell ref="AW435:AW436"/>
    <mergeCell ref="AZ435:AZ438"/>
    <mergeCell ref="BA435:BA438"/>
    <mergeCell ref="AK435:AK438"/>
    <mergeCell ref="BE439:BE440"/>
    <mergeCell ref="BF439:BF440"/>
    <mergeCell ref="BG439:BG440"/>
    <mergeCell ref="BH439:BH440"/>
    <mergeCell ref="BJ439:BJ440"/>
    <mergeCell ref="BP439:BP442"/>
    <mergeCell ref="BH441:BH442"/>
    <mergeCell ref="BJ441:BJ442"/>
    <mergeCell ref="AW439:AW440"/>
    <mergeCell ref="AZ439:AZ442"/>
    <mergeCell ref="BA439:BA442"/>
    <mergeCell ref="BB439:BB442"/>
    <mergeCell ref="BC439:BC442"/>
    <mergeCell ref="BD439:BD442"/>
    <mergeCell ref="AN439:AN442"/>
    <mergeCell ref="AR439:AR442"/>
    <mergeCell ref="AS439:AS442"/>
    <mergeCell ref="AT439:AT442"/>
    <mergeCell ref="AU439:AU442"/>
    <mergeCell ref="AV439:AV440"/>
    <mergeCell ref="AK443:AK446"/>
    <mergeCell ref="AL443:AL446"/>
    <mergeCell ref="AM443:AM446"/>
    <mergeCell ref="AN443:AN446"/>
    <mergeCell ref="AR443:AR446"/>
    <mergeCell ref="AS443:AS446"/>
    <mergeCell ref="B443:B446"/>
    <mergeCell ref="C443:C444"/>
    <mergeCell ref="AF443:AF444"/>
    <mergeCell ref="AG443:AG444"/>
    <mergeCell ref="AI443:AI446"/>
    <mergeCell ref="C441:C442"/>
    <mergeCell ref="AF441:AF442"/>
    <mergeCell ref="AG441:AG442"/>
    <mergeCell ref="BE441:BE442"/>
    <mergeCell ref="BF441:BF442"/>
    <mergeCell ref="BG441:BG442"/>
    <mergeCell ref="BJ445:BJ446"/>
    <mergeCell ref="B447:B450"/>
    <mergeCell ref="C447:C448"/>
    <mergeCell ref="AF447:AF450"/>
    <mergeCell ref="AI447:AI450"/>
    <mergeCell ref="AK447:AK450"/>
    <mergeCell ref="AL447:AL450"/>
    <mergeCell ref="AM447:AM450"/>
    <mergeCell ref="AN447:AN450"/>
    <mergeCell ref="AR447:AR450"/>
    <mergeCell ref="BH443:BH444"/>
    <mergeCell ref="BJ443:BJ444"/>
    <mergeCell ref="BP443:BP446"/>
    <mergeCell ref="C445:C446"/>
    <mergeCell ref="AF445:AF446"/>
    <mergeCell ref="AG445:AG446"/>
    <mergeCell ref="BE445:BE446"/>
    <mergeCell ref="BF445:BF446"/>
    <mergeCell ref="BG445:BG446"/>
    <mergeCell ref="BH445:BH446"/>
    <mergeCell ref="BB443:BB446"/>
    <mergeCell ref="BC443:BC446"/>
    <mergeCell ref="BD443:BD446"/>
    <mergeCell ref="BE443:BE444"/>
    <mergeCell ref="BF443:BF444"/>
    <mergeCell ref="BG443:BG444"/>
    <mergeCell ref="AT443:AT446"/>
    <mergeCell ref="AU443:AU446"/>
    <mergeCell ref="AV443:AV444"/>
    <mergeCell ref="AW443:AW444"/>
    <mergeCell ref="AZ443:AZ446"/>
    <mergeCell ref="BA443:BA446"/>
    <mergeCell ref="BH449:BH450"/>
    <mergeCell ref="BJ449:BJ450"/>
    <mergeCell ref="B451:B454"/>
    <mergeCell ref="C451:C452"/>
    <mergeCell ref="AF451:AF454"/>
    <mergeCell ref="AI451:AI454"/>
    <mergeCell ref="AK451:AK454"/>
    <mergeCell ref="AL451:AL454"/>
    <mergeCell ref="AM451:AM454"/>
    <mergeCell ref="AN451:AN454"/>
    <mergeCell ref="BF447:BF448"/>
    <mergeCell ref="BG447:BG448"/>
    <mergeCell ref="BH447:BH448"/>
    <mergeCell ref="BJ447:BJ448"/>
    <mergeCell ref="BP447:BP450"/>
    <mergeCell ref="C449:C450"/>
    <mergeCell ref="AY449:AY450"/>
    <mergeCell ref="BE449:BE450"/>
    <mergeCell ref="BF449:BF450"/>
    <mergeCell ref="BG449:BG450"/>
    <mergeCell ref="AZ447:AZ450"/>
    <mergeCell ref="BA447:BA450"/>
    <mergeCell ref="BB447:BB450"/>
    <mergeCell ref="BC447:BC450"/>
    <mergeCell ref="BD447:BD450"/>
    <mergeCell ref="BE447:BE448"/>
    <mergeCell ref="AS447:AS450"/>
    <mergeCell ref="AT447:AT450"/>
    <mergeCell ref="AU447:AU450"/>
    <mergeCell ref="AV447:AV448"/>
    <mergeCell ref="AW447:AW448"/>
    <mergeCell ref="AY447:AY448"/>
    <mergeCell ref="BJ453:BJ454"/>
    <mergeCell ref="B455:B458"/>
    <mergeCell ref="C455:C456"/>
    <mergeCell ref="AF455:AF458"/>
    <mergeCell ref="AI455:AI458"/>
    <mergeCell ref="AK455:AK458"/>
    <mergeCell ref="AL455:AL458"/>
    <mergeCell ref="AM455:AM458"/>
    <mergeCell ref="AN455:AN458"/>
    <mergeCell ref="AR455:AR458"/>
    <mergeCell ref="BF451:BF452"/>
    <mergeCell ref="BG451:BG452"/>
    <mergeCell ref="BH451:BH452"/>
    <mergeCell ref="BJ451:BJ452"/>
    <mergeCell ref="BP451:BP454"/>
    <mergeCell ref="C453:C454"/>
    <mergeCell ref="BE453:BE454"/>
    <mergeCell ref="BF453:BF454"/>
    <mergeCell ref="BG453:BG454"/>
    <mergeCell ref="BH453:BH454"/>
    <mergeCell ref="AZ451:AZ454"/>
    <mergeCell ref="BA451:BA454"/>
    <mergeCell ref="BB451:BB454"/>
    <mergeCell ref="BC451:BC454"/>
    <mergeCell ref="BD451:BD454"/>
    <mergeCell ref="BE451:BE452"/>
    <mergeCell ref="AR451:AR454"/>
    <mergeCell ref="AS451:AS454"/>
    <mergeCell ref="AT451:AT454"/>
    <mergeCell ref="AU451:AU454"/>
    <mergeCell ref="AV451:AV452"/>
    <mergeCell ref="AW451:AW452"/>
    <mergeCell ref="C459:C460"/>
    <mergeCell ref="AF459:AF462"/>
    <mergeCell ref="AI459:AI462"/>
    <mergeCell ref="AK459:AK462"/>
    <mergeCell ref="AL459:AL462"/>
    <mergeCell ref="BG455:BG456"/>
    <mergeCell ref="BH455:BH456"/>
    <mergeCell ref="BJ455:BJ456"/>
    <mergeCell ref="BP455:BP458"/>
    <mergeCell ref="C457:C458"/>
    <mergeCell ref="BE457:BE458"/>
    <mergeCell ref="BF457:BF458"/>
    <mergeCell ref="BG457:BG458"/>
    <mergeCell ref="BH457:BH458"/>
    <mergeCell ref="BJ457:BJ458"/>
    <mergeCell ref="BA455:BA458"/>
    <mergeCell ref="BB455:BB458"/>
    <mergeCell ref="BC455:BC458"/>
    <mergeCell ref="BD455:BD458"/>
    <mergeCell ref="BE455:BE456"/>
    <mergeCell ref="BF455:BF456"/>
    <mergeCell ref="AS455:AS458"/>
    <mergeCell ref="AT455:AT458"/>
    <mergeCell ref="AU455:AU458"/>
    <mergeCell ref="AV455:AV456"/>
    <mergeCell ref="AW455:AW456"/>
    <mergeCell ref="AZ455:AZ458"/>
    <mergeCell ref="B463:B466"/>
    <mergeCell ref="C463:C464"/>
    <mergeCell ref="AF463:AF466"/>
    <mergeCell ref="AI463:AI466"/>
    <mergeCell ref="AK463:AK466"/>
    <mergeCell ref="AL463:AL466"/>
    <mergeCell ref="BP459:BP462"/>
    <mergeCell ref="C461:C462"/>
    <mergeCell ref="BE461:BE462"/>
    <mergeCell ref="BF461:BF462"/>
    <mergeCell ref="BG461:BG462"/>
    <mergeCell ref="BH461:BH462"/>
    <mergeCell ref="BJ461:BJ462"/>
    <mergeCell ref="BD459:BD462"/>
    <mergeCell ref="BE459:BE460"/>
    <mergeCell ref="BF459:BF460"/>
    <mergeCell ref="BG459:BG460"/>
    <mergeCell ref="BH459:BH460"/>
    <mergeCell ref="BJ459:BJ460"/>
    <mergeCell ref="AV459:AV460"/>
    <mergeCell ref="AW459:AW460"/>
    <mergeCell ref="AZ459:AZ462"/>
    <mergeCell ref="BA459:BA462"/>
    <mergeCell ref="BB459:BB462"/>
    <mergeCell ref="BC459:BC462"/>
    <mergeCell ref="AM459:AM462"/>
    <mergeCell ref="AN459:AN462"/>
    <mergeCell ref="AR459:AR462"/>
    <mergeCell ref="AS459:AS462"/>
    <mergeCell ref="AT459:AT462"/>
    <mergeCell ref="AU459:AU462"/>
    <mergeCell ref="B459:B462"/>
    <mergeCell ref="C467:C468"/>
    <mergeCell ref="AF467:AF470"/>
    <mergeCell ref="AI467:AI470"/>
    <mergeCell ref="AK467:AK470"/>
    <mergeCell ref="AL467:AL470"/>
    <mergeCell ref="BP463:BP466"/>
    <mergeCell ref="C465:C466"/>
    <mergeCell ref="BE465:BE466"/>
    <mergeCell ref="BF465:BF466"/>
    <mergeCell ref="BG465:BG466"/>
    <mergeCell ref="BH465:BH466"/>
    <mergeCell ref="BJ465:BJ466"/>
    <mergeCell ref="BD463:BD466"/>
    <mergeCell ref="BE463:BE464"/>
    <mergeCell ref="BF463:BF464"/>
    <mergeCell ref="BG463:BG464"/>
    <mergeCell ref="BH463:BH464"/>
    <mergeCell ref="BJ463:BJ464"/>
    <mergeCell ref="AV463:AV464"/>
    <mergeCell ref="AW463:AW464"/>
    <mergeCell ref="AZ463:AZ466"/>
    <mergeCell ref="BA463:BA466"/>
    <mergeCell ref="BB463:BB466"/>
    <mergeCell ref="BC463:BC466"/>
    <mergeCell ref="AM463:AM466"/>
    <mergeCell ref="AN463:AN466"/>
    <mergeCell ref="AR463:AR466"/>
    <mergeCell ref="AS463:AS466"/>
    <mergeCell ref="AT463:AT466"/>
    <mergeCell ref="AU463:AU466"/>
    <mergeCell ref="B471:B474"/>
    <mergeCell ref="C471:C472"/>
    <mergeCell ref="AF471:AF474"/>
    <mergeCell ref="AI471:AI474"/>
    <mergeCell ref="AK471:AK474"/>
    <mergeCell ref="AL471:AL474"/>
    <mergeCell ref="BP467:BP470"/>
    <mergeCell ref="C469:C470"/>
    <mergeCell ref="BE469:BE470"/>
    <mergeCell ref="BF469:BF470"/>
    <mergeCell ref="BG469:BG470"/>
    <mergeCell ref="BH469:BH470"/>
    <mergeCell ref="BJ469:BJ470"/>
    <mergeCell ref="BD467:BD470"/>
    <mergeCell ref="BE467:BE468"/>
    <mergeCell ref="BF467:BF468"/>
    <mergeCell ref="BG467:BG468"/>
    <mergeCell ref="BH467:BH468"/>
    <mergeCell ref="BJ467:BJ468"/>
    <mergeCell ref="AV467:AV468"/>
    <mergeCell ref="AW467:AW468"/>
    <mergeCell ref="AZ467:AZ470"/>
    <mergeCell ref="BA467:BA470"/>
    <mergeCell ref="BB467:BB470"/>
    <mergeCell ref="BC467:BC470"/>
    <mergeCell ref="AM467:AM470"/>
    <mergeCell ref="AN467:AN470"/>
    <mergeCell ref="AR467:AR470"/>
    <mergeCell ref="AS467:AS470"/>
    <mergeCell ref="AT467:AT470"/>
    <mergeCell ref="AU467:AU470"/>
    <mergeCell ref="B467:B470"/>
    <mergeCell ref="C475:C476"/>
    <mergeCell ref="AF475:AF478"/>
    <mergeCell ref="AI475:AI478"/>
    <mergeCell ref="AK475:AK478"/>
    <mergeCell ref="AL475:AL478"/>
    <mergeCell ref="BP471:BP474"/>
    <mergeCell ref="C473:C474"/>
    <mergeCell ref="BE473:BE474"/>
    <mergeCell ref="BF473:BF474"/>
    <mergeCell ref="BG473:BG474"/>
    <mergeCell ref="BH473:BH474"/>
    <mergeCell ref="BJ473:BJ474"/>
    <mergeCell ref="BD471:BD474"/>
    <mergeCell ref="BE471:BE472"/>
    <mergeCell ref="BF471:BF472"/>
    <mergeCell ref="BG471:BG472"/>
    <mergeCell ref="BH471:BH472"/>
    <mergeCell ref="BJ471:BJ472"/>
    <mergeCell ref="AV471:AV472"/>
    <mergeCell ref="AW471:AW472"/>
    <mergeCell ref="AZ471:AZ474"/>
    <mergeCell ref="BA471:BA474"/>
    <mergeCell ref="BB471:BB474"/>
    <mergeCell ref="BC471:BC474"/>
    <mergeCell ref="AM471:AM474"/>
    <mergeCell ref="AN471:AN474"/>
    <mergeCell ref="AR471:AR474"/>
    <mergeCell ref="AS471:AS474"/>
    <mergeCell ref="AT471:AT474"/>
    <mergeCell ref="AU471:AU474"/>
    <mergeCell ref="B479:B482"/>
    <mergeCell ref="C479:C480"/>
    <mergeCell ref="AF479:AF482"/>
    <mergeCell ref="AI479:AI482"/>
    <mergeCell ref="AK479:AK482"/>
    <mergeCell ref="AL479:AL482"/>
    <mergeCell ref="BP475:BP478"/>
    <mergeCell ref="C477:C478"/>
    <mergeCell ref="BE477:BE478"/>
    <mergeCell ref="BF477:BF478"/>
    <mergeCell ref="BG477:BG478"/>
    <mergeCell ref="BH477:BH478"/>
    <mergeCell ref="BJ477:BJ478"/>
    <mergeCell ref="BD475:BD478"/>
    <mergeCell ref="BE475:BE476"/>
    <mergeCell ref="BF475:BF476"/>
    <mergeCell ref="BG475:BG476"/>
    <mergeCell ref="BH475:BH476"/>
    <mergeCell ref="BJ475:BJ476"/>
    <mergeCell ref="AV475:AV476"/>
    <mergeCell ref="AW475:AW476"/>
    <mergeCell ref="AZ475:AZ478"/>
    <mergeCell ref="BA475:BA478"/>
    <mergeCell ref="BB475:BB478"/>
    <mergeCell ref="BC475:BC478"/>
    <mergeCell ref="AM475:AM478"/>
    <mergeCell ref="AN475:AN478"/>
    <mergeCell ref="AR475:AR478"/>
    <mergeCell ref="AS475:AS478"/>
    <mergeCell ref="AT475:AT478"/>
    <mergeCell ref="AU475:AU478"/>
    <mergeCell ref="B475:B478"/>
    <mergeCell ref="BP479:BP482"/>
    <mergeCell ref="C481:C482"/>
    <mergeCell ref="BE481:BE482"/>
    <mergeCell ref="BF481:BF482"/>
    <mergeCell ref="BG481:BG482"/>
    <mergeCell ref="BH481:BH482"/>
    <mergeCell ref="BJ481:BJ482"/>
    <mergeCell ref="BD479:BD482"/>
    <mergeCell ref="BE479:BE480"/>
    <mergeCell ref="BF479:BF480"/>
    <mergeCell ref="BG479:BG480"/>
    <mergeCell ref="BH479:BH480"/>
    <mergeCell ref="BJ479:BJ480"/>
    <mergeCell ref="AV479:AV480"/>
    <mergeCell ref="AW479:AW480"/>
    <mergeCell ref="AZ479:AZ482"/>
    <mergeCell ref="BA479:BA482"/>
    <mergeCell ref="BB479:BB482"/>
    <mergeCell ref="BC479:BC482"/>
    <mergeCell ref="AM479:AM482"/>
    <mergeCell ref="AN479:AN482"/>
    <mergeCell ref="AR479:AR482"/>
    <mergeCell ref="AS479:AS482"/>
    <mergeCell ref="AT479:AT482"/>
    <mergeCell ref="AU479:AU482"/>
    <mergeCell ref="AN483:AN486"/>
    <mergeCell ref="AR483:AR486"/>
    <mergeCell ref="AS483:AS486"/>
    <mergeCell ref="AT483:AT486"/>
    <mergeCell ref="AU483:AU486"/>
    <mergeCell ref="AF483:AF484"/>
    <mergeCell ref="AG483:AG484"/>
    <mergeCell ref="AI483:AI486"/>
    <mergeCell ref="AJ483:AJ486"/>
    <mergeCell ref="AK483:AK486"/>
    <mergeCell ref="AL483:AL486"/>
    <mergeCell ref="A483:A550"/>
    <mergeCell ref="B483:B486"/>
    <mergeCell ref="C483:C484"/>
    <mergeCell ref="T483:T550"/>
    <mergeCell ref="AA483:AA550"/>
    <mergeCell ref="AD483:AD550"/>
    <mergeCell ref="B487:B490"/>
    <mergeCell ref="C487:C488"/>
    <mergeCell ref="C493:C494"/>
    <mergeCell ref="B495:B498"/>
    <mergeCell ref="AF487:AF488"/>
    <mergeCell ref="AG487:AG488"/>
    <mergeCell ref="AI487:AI490"/>
    <mergeCell ref="AK487:AK490"/>
    <mergeCell ref="AL487:AL490"/>
    <mergeCell ref="B491:B494"/>
    <mergeCell ref="AK491:AK494"/>
    <mergeCell ref="AL491:AL494"/>
    <mergeCell ref="AM491:AM494"/>
    <mergeCell ref="AF493:AF494"/>
    <mergeCell ref="AG493:AG494"/>
    <mergeCell ref="BJ483:BJ484"/>
    <mergeCell ref="BP483:BP486"/>
    <mergeCell ref="C485:C486"/>
    <mergeCell ref="AF485:AF486"/>
    <mergeCell ref="AG485:AG486"/>
    <mergeCell ref="BE485:BE486"/>
    <mergeCell ref="BF485:BF486"/>
    <mergeCell ref="BG485:BG486"/>
    <mergeCell ref="BH485:BH486"/>
    <mergeCell ref="BJ485:BJ486"/>
    <mergeCell ref="BC483:BC486"/>
    <mergeCell ref="BD483:BD486"/>
    <mergeCell ref="BE483:BE484"/>
    <mergeCell ref="BF483:BF484"/>
    <mergeCell ref="BG483:BG484"/>
    <mergeCell ref="BH483:BH484"/>
    <mergeCell ref="AV483:AV484"/>
    <mergeCell ref="AW483:AW484"/>
    <mergeCell ref="AX483:AX550"/>
    <mergeCell ref="AZ483:AZ486"/>
    <mergeCell ref="BA483:BA486"/>
    <mergeCell ref="BB483:BB486"/>
    <mergeCell ref="AV487:AV488"/>
    <mergeCell ref="AW487:AW488"/>
    <mergeCell ref="AZ487:AZ490"/>
    <mergeCell ref="BA487:BA490"/>
    <mergeCell ref="BJ489:BJ490"/>
    <mergeCell ref="C491:C492"/>
    <mergeCell ref="AF491:AF492"/>
    <mergeCell ref="AG491:AG492"/>
    <mergeCell ref="AI491:AI494"/>
    <mergeCell ref="AM483:AM486"/>
    <mergeCell ref="BH487:BH488"/>
    <mergeCell ref="BJ487:BJ488"/>
    <mergeCell ref="BP487:BP490"/>
    <mergeCell ref="C489:C490"/>
    <mergeCell ref="AF489:AF490"/>
    <mergeCell ref="AG489:AG490"/>
    <mergeCell ref="BE489:BE490"/>
    <mergeCell ref="BF489:BF490"/>
    <mergeCell ref="BG489:BG490"/>
    <mergeCell ref="BH489:BH490"/>
    <mergeCell ref="BB487:BB490"/>
    <mergeCell ref="BC487:BC490"/>
    <mergeCell ref="BD487:BD490"/>
    <mergeCell ref="BE487:BE488"/>
    <mergeCell ref="BF487:BF488"/>
    <mergeCell ref="BG487:BG488"/>
    <mergeCell ref="AM487:AM490"/>
    <mergeCell ref="AN487:AN490"/>
    <mergeCell ref="AR487:AR490"/>
    <mergeCell ref="AS487:AS490"/>
    <mergeCell ref="AT487:AT490"/>
    <mergeCell ref="AU487:AU490"/>
    <mergeCell ref="BJ491:BJ492"/>
    <mergeCell ref="BP491:BP494"/>
    <mergeCell ref="BJ493:BJ494"/>
    <mergeCell ref="AW491:AW492"/>
    <mergeCell ref="AZ491:AZ494"/>
    <mergeCell ref="BA491:BA494"/>
    <mergeCell ref="BB491:BB494"/>
    <mergeCell ref="BC491:BC494"/>
    <mergeCell ref="BD491:BD494"/>
    <mergeCell ref="AV495:AV496"/>
    <mergeCell ref="AW495:AW496"/>
    <mergeCell ref="AZ495:AZ498"/>
    <mergeCell ref="AK495:AK498"/>
    <mergeCell ref="AL495:AL498"/>
    <mergeCell ref="AM495:AM498"/>
    <mergeCell ref="AN495:AN498"/>
    <mergeCell ref="AR495:AR498"/>
    <mergeCell ref="BH497:BH498"/>
    <mergeCell ref="BJ497:BJ498"/>
    <mergeCell ref="BG495:BG496"/>
    <mergeCell ref="BH495:BH496"/>
    <mergeCell ref="BJ495:BJ496"/>
    <mergeCell ref="BP495:BP498"/>
    <mergeCell ref="BE493:BE494"/>
    <mergeCell ref="BF493:BF494"/>
    <mergeCell ref="BG493:BG494"/>
    <mergeCell ref="BH493:BH494"/>
    <mergeCell ref="BE491:BE492"/>
    <mergeCell ref="BF491:BF492"/>
    <mergeCell ref="AN491:AN494"/>
    <mergeCell ref="AR491:AR494"/>
    <mergeCell ref="AS491:AS494"/>
    <mergeCell ref="AT491:AT494"/>
    <mergeCell ref="AU491:AU494"/>
    <mergeCell ref="AV491:AV492"/>
    <mergeCell ref="BC499:BC502"/>
    <mergeCell ref="AM499:AM502"/>
    <mergeCell ref="AN499:AN502"/>
    <mergeCell ref="AR499:AR502"/>
    <mergeCell ref="AS499:AS502"/>
    <mergeCell ref="AT499:AT502"/>
    <mergeCell ref="AU499:AU502"/>
    <mergeCell ref="BG491:BG492"/>
    <mergeCell ref="BH491:BH492"/>
    <mergeCell ref="AF499:AF500"/>
    <mergeCell ref="AG499:AG500"/>
    <mergeCell ref="AI499:AI502"/>
    <mergeCell ref="AK499:AK502"/>
    <mergeCell ref="AL499:AL502"/>
    <mergeCell ref="C497:C498"/>
    <mergeCell ref="AF497:AF498"/>
    <mergeCell ref="AG497:AG498"/>
    <mergeCell ref="BE497:BE498"/>
    <mergeCell ref="BF497:BF498"/>
    <mergeCell ref="BG497:BG498"/>
    <mergeCell ref="BA495:BA498"/>
    <mergeCell ref="BB495:BB498"/>
    <mergeCell ref="BC495:BC498"/>
    <mergeCell ref="BD495:BD498"/>
    <mergeCell ref="BE495:BE496"/>
    <mergeCell ref="BF495:BF496"/>
    <mergeCell ref="AS495:AS498"/>
    <mergeCell ref="AT495:AT498"/>
    <mergeCell ref="AU495:AU498"/>
    <mergeCell ref="C495:C496"/>
    <mergeCell ref="Z495:Z497"/>
    <mergeCell ref="AB495:AB497"/>
    <mergeCell ref="AF495:AF496"/>
    <mergeCell ref="AG495:AG496"/>
    <mergeCell ref="AI495:AI498"/>
    <mergeCell ref="AL503:AL506"/>
    <mergeCell ref="AM503:AM506"/>
    <mergeCell ref="AN503:AN506"/>
    <mergeCell ref="AR503:AR506"/>
    <mergeCell ref="AS503:AS506"/>
    <mergeCell ref="B503:B506"/>
    <mergeCell ref="C503:C504"/>
    <mergeCell ref="AF503:AF504"/>
    <mergeCell ref="AG503:AG504"/>
    <mergeCell ref="AI503:AI506"/>
    <mergeCell ref="BP499:BP502"/>
    <mergeCell ref="C501:C502"/>
    <mergeCell ref="AF501:AF502"/>
    <mergeCell ref="AG501:AG502"/>
    <mergeCell ref="BE501:BE502"/>
    <mergeCell ref="BF501:BF502"/>
    <mergeCell ref="BG501:BG502"/>
    <mergeCell ref="BH501:BH502"/>
    <mergeCell ref="BJ501:BJ502"/>
    <mergeCell ref="BD499:BD502"/>
    <mergeCell ref="BE499:BE500"/>
    <mergeCell ref="BF499:BF500"/>
    <mergeCell ref="BG499:BG500"/>
    <mergeCell ref="BH499:BH500"/>
    <mergeCell ref="BJ499:BJ500"/>
    <mergeCell ref="AV499:AV500"/>
    <mergeCell ref="AW499:AW500"/>
    <mergeCell ref="AZ499:AZ502"/>
    <mergeCell ref="BA499:BA502"/>
    <mergeCell ref="BB499:BB502"/>
    <mergeCell ref="B499:B502"/>
    <mergeCell ref="C499:C500"/>
    <mergeCell ref="BJ505:BJ506"/>
    <mergeCell ref="B507:B510"/>
    <mergeCell ref="C507:C508"/>
    <mergeCell ref="AF507:AF508"/>
    <mergeCell ref="AG507:AG508"/>
    <mergeCell ref="AI507:AI510"/>
    <mergeCell ref="AK507:AK510"/>
    <mergeCell ref="AL507:AL510"/>
    <mergeCell ref="AM507:AM510"/>
    <mergeCell ref="BH503:BH504"/>
    <mergeCell ref="BJ503:BJ504"/>
    <mergeCell ref="BP503:BP506"/>
    <mergeCell ref="C505:C506"/>
    <mergeCell ref="AF505:AF506"/>
    <mergeCell ref="AG505:AG506"/>
    <mergeCell ref="BE505:BE506"/>
    <mergeCell ref="BF505:BF506"/>
    <mergeCell ref="BG505:BG506"/>
    <mergeCell ref="BH505:BH506"/>
    <mergeCell ref="BB503:BB506"/>
    <mergeCell ref="BC503:BC506"/>
    <mergeCell ref="BD503:BD506"/>
    <mergeCell ref="BE503:BE504"/>
    <mergeCell ref="BF503:BF504"/>
    <mergeCell ref="BG503:BG504"/>
    <mergeCell ref="AT503:AT506"/>
    <mergeCell ref="AU503:AU506"/>
    <mergeCell ref="AV503:AV504"/>
    <mergeCell ref="AW503:AW504"/>
    <mergeCell ref="AZ503:AZ506"/>
    <mergeCell ref="BA503:BA506"/>
    <mergeCell ref="AK503:AK506"/>
    <mergeCell ref="BE507:BE508"/>
    <mergeCell ref="BF507:BF508"/>
    <mergeCell ref="BG507:BG508"/>
    <mergeCell ref="BH507:BH508"/>
    <mergeCell ref="BJ507:BJ508"/>
    <mergeCell ref="BP507:BP510"/>
    <mergeCell ref="BH509:BH510"/>
    <mergeCell ref="BJ509:BJ510"/>
    <mergeCell ref="AW507:AW508"/>
    <mergeCell ref="AZ507:AZ510"/>
    <mergeCell ref="BA507:BA510"/>
    <mergeCell ref="BB507:BB510"/>
    <mergeCell ref="BC507:BC510"/>
    <mergeCell ref="BD507:BD510"/>
    <mergeCell ref="AN507:AN510"/>
    <mergeCell ref="AR507:AR510"/>
    <mergeCell ref="AS507:AS510"/>
    <mergeCell ref="AT507:AT510"/>
    <mergeCell ref="AU507:AU510"/>
    <mergeCell ref="AV507:AV508"/>
    <mergeCell ref="AK511:AK514"/>
    <mergeCell ref="AL511:AL514"/>
    <mergeCell ref="AM511:AM514"/>
    <mergeCell ref="AN511:AN514"/>
    <mergeCell ref="AR511:AR514"/>
    <mergeCell ref="AS511:AS514"/>
    <mergeCell ref="B511:B514"/>
    <mergeCell ref="C511:C512"/>
    <mergeCell ref="AF511:AF512"/>
    <mergeCell ref="AG511:AG512"/>
    <mergeCell ref="AI511:AI514"/>
    <mergeCell ref="C509:C510"/>
    <mergeCell ref="AF509:AF510"/>
    <mergeCell ref="AG509:AG510"/>
    <mergeCell ref="BE509:BE510"/>
    <mergeCell ref="BF509:BF510"/>
    <mergeCell ref="BG509:BG510"/>
    <mergeCell ref="BJ513:BJ514"/>
    <mergeCell ref="B515:B518"/>
    <mergeCell ref="C515:C516"/>
    <mergeCell ref="AF515:AF518"/>
    <mergeCell ref="AI515:AI518"/>
    <mergeCell ref="AK515:AK518"/>
    <mergeCell ref="AL515:AL518"/>
    <mergeCell ref="AM515:AM518"/>
    <mergeCell ref="AN515:AN518"/>
    <mergeCell ref="AR515:AR518"/>
    <mergeCell ref="BH511:BH512"/>
    <mergeCell ref="BJ511:BJ512"/>
    <mergeCell ref="BP511:BP514"/>
    <mergeCell ref="C513:C514"/>
    <mergeCell ref="AF513:AF514"/>
    <mergeCell ref="AG513:AG514"/>
    <mergeCell ref="BE513:BE514"/>
    <mergeCell ref="BF513:BF514"/>
    <mergeCell ref="BG513:BG514"/>
    <mergeCell ref="BH513:BH514"/>
    <mergeCell ref="BB511:BB514"/>
    <mergeCell ref="BC511:BC514"/>
    <mergeCell ref="BD511:BD514"/>
    <mergeCell ref="BE511:BE512"/>
    <mergeCell ref="BF511:BF512"/>
    <mergeCell ref="BG511:BG512"/>
    <mergeCell ref="AT511:AT514"/>
    <mergeCell ref="AU511:AU514"/>
    <mergeCell ref="AV511:AV512"/>
    <mergeCell ref="AW511:AW512"/>
    <mergeCell ref="AZ511:AZ514"/>
    <mergeCell ref="BA511:BA514"/>
    <mergeCell ref="BH517:BH518"/>
    <mergeCell ref="BJ517:BJ518"/>
    <mergeCell ref="B519:B522"/>
    <mergeCell ref="C519:C520"/>
    <mergeCell ref="AF519:AF522"/>
    <mergeCell ref="AI519:AI522"/>
    <mergeCell ref="AK519:AK522"/>
    <mergeCell ref="AL519:AL522"/>
    <mergeCell ref="AM519:AM522"/>
    <mergeCell ref="AN519:AN522"/>
    <mergeCell ref="BF515:BF516"/>
    <mergeCell ref="BG515:BG516"/>
    <mergeCell ref="BH515:BH516"/>
    <mergeCell ref="BJ515:BJ516"/>
    <mergeCell ref="BP515:BP518"/>
    <mergeCell ref="C517:C518"/>
    <mergeCell ref="AY517:AY518"/>
    <mergeCell ref="BE517:BE518"/>
    <mergeCell ref="BF517:BF518"/>
    <mergeCell ref="BG517:BG518"/>
    <mergeCell ref="AZ515:AZ518"/>
    <mergeCell ref="BA515:BA518"/>
    <mergeCell ref="BB515:BB518"/>
    <mergeCell ref="BC515:BC518"/>
    <mergeCell ref="BD515:BD518"/>
    <mergeCell ref="BE515:BE516"/>
    <mergeCell ref="AS515:AS518"/>
    <mergeCell ref="AT515:AT518"/>
    <mergeCell ref="AU515:AU518"/>
    <mergeCell ref="AV515:AV516"/>
    <mergeCell ref="AW515:AW516"/>
    <mergeCell ref="AY515:AY516"/>
    <mergeCell ref="BJ521:BJ522"/>
    <mergeCell ref="B523:B526"/>
    <mergeCell ref="C523:C524"/>
    <mergeCell ref="AF523:AF526"/>
    <mergeCell ref="AI523:AI526"/>
    <mergeCell ref="AK523:AK526"/>
    <mergeCell ref="AL523:AL526"/>
    <mergeCell ref="AM523:AM526"/>
    <mergeCell ref="AN523:AN526"/>
    <mergeCell ref="AR523:AR526"/>
    <mergeCell ref="BF519:BF520"/>
    <mergeCell ref="BG519:BG520"/>
    <mergeCell ref="BH519:BH520"/>
    <mergeCell ref="BJ519:BJ520"/>
    <mergeCell ref="BP519:BP522"/>
    <mergeCell ref="C521:C522"/>
    <mergeCell ref="BE521:BE522"/>
    <mergeCell ref="BF521:BF522"/>
    <mergeCell ref="BG521:BG522"/>
    <mergeCell ref="BH521:BH522"/>
    <mergeCell ref="AZ519:AZ522"/>
    <mergeCell ref="BA519:BA522"/>
    <mergeCell ref="BB519:BB522"/>
    <mergeCell ref="BC519:BC522"/>
    <mergeCell ref="BD519:BD522"/>
    <mergeCell ref="BE519:BE520"/>
    <mergeCell ref="AR519:AR522"/>
    <mergeCell ref="AS519:AS522"/>
    <mergeCell ref="AT519:AT522"/>
    <mergeCell ref="AU519:AU522"/>
    <mergeCell ref="AV519:AV520"/>
    <mergeCell ref="AW519:AW520"/>
    <mergeCell ref="B527:B530"/>
    <mergeCell ref="C527:C528"/>
    <mergeCell ref="AF527:AF530"/>
    <mergeCell ref="AI527:AI530"/>
    <mergeCell ref="AK527:AK530"/>
    <mergeCell ref="AL527:AL530"/>
    <mergeCell ref="BG523:BG524"/>
    <mergeCell ref="BH523:BH524"/>
    <mergeCell ref="BJ523:BJ524"/>
    <mergeCell ref="BP523:BP526"/>
    <mergeCell ref="C525:C526"/>
    <mergeCell ref="BE525:BE526"/>
    <mergeCell ref="BF525:BF526"/>
    <mergeCell ref="BG525:BG526"/>
    <mergeCell ref="BH525:BH526"/>
    <mergeCell ref="BJ525:BJ526"/>
    <mergeCell ref="BA523:BA526"/>
    <mergeCell ref="BB523:BB526"/>
    <mergeCell ref="BC523:BC526"/>
    <mergeCell ref="BD523:BD526"/>
    <mergeCell ref="BE523:BE524"/>
    <mergeCell ref="BF523:BF524"/>
    <mergeCell ref="AS523:AS526"/>
    <mergeCell ref="AT523:AT526"/>
    <mergeCell ref="AU523:AU526"/>
    <mergeCell ref="AV523:AV524"/>
    <mergeCell ref="AW523:AW524"/>
    <mergeCell ref="AZ523:AZ526"/>
    <mergeCell ref="C531:C532"/>
    <mergeCell ref="AF531:AF534"/>
    <mergeCell ref="AI531:AI534"/>
    <mergeCell ref="AK531:AK534"/>
    <mergeCell ref="AL531:AL534"/>
    <mergeCell ref="BP527:BP530"/>
    <mergeCell ref="C529:C530"/>
    <mergeCell ref="BE529:BE530"/>
    <mergeCell ref="BF529:BF530"/>
    <mergeCell ref="BG529:BG530"/>
    <mergeCell ref="BH529:BH530"/>
    <mergeCell ref="BJ529:BJ530"/>
    <mergeCell ref="BD527:BD530"/>
    <mergeCell ref="BE527:BE528"/>
    <mergeCell ref="BF527:BF528"/>
    <mergeCell ref="BG527:BG528"/>
    <mergeCell ref="BH527:BH528"/>
    <mergeCell ref="BJ527:BJ528"/>
    <mergeCell ref="AV527:AV528"/>
    <mergeCell ref="AW527:AW528"/>
    <mergeCell ref="AZ527:AZ530"/>
    <mergeCell ref="BA527:BA530"/>
    <mergeCell ref="BB527:BB530"/>
    <mergeCell ref="BC527:BC530"/>
    <mergeCell ref="AM527:AM530"/>
    <mergeCell ref="AN527:AN530"/>
    <mergeCell ref="AR527:AR530"/>
    <mergeCell ref="AS527:AS530"/>
    <mergeCell ref="AT527:AT530"/>
    <mergeCell ref="AU527:AU530"/>
    <mergeCell ref="B535:B538"/>
    <mergeCell ref="C535:C536"/>
    <mergeCell ref="AF535:AF538"/>
    <mergeCell ref="AI535:AI538"/>
    <mergeCell ref="AK535:AK538"/>
    <mergeCell ref="AL535:AL538"/>
    <mergeCell ref="BP531:BP534"/>
    <mergeCell ref="C533:C534"/>
    <mergeCell ref="BE533:BE534"/>
    <mergeCell ref="BF533:BF534"/>
    <mergeCell ref="BG533:BG534"/>
    <mergeCell ref="BH533:BH534"/>
    <mergeCell ref="BJ533:BJ534"/>
    <mergeCell ref="BD531:BD534"/>
    <mergeCell ref="BE531:BE532"/>
    <mergeCell ref="BF531:BF532"/>
    <mergeCell ref="BG531:BG532"/>
    <mergeCell ref="BH531:BH532"/>
    <mergeCell ref="BJ531:BJ532"/>
    <mergeCell ref="AV531:AV532"/>
    <mergeCell ref="AW531:AW532"/>
    <mergeCell ref="AZ531:AZ534"/>
    <mergeCell ref="BA531:BA534"/>
    <mergeCell ref="BB531:BB534"/>
    <mergeCell ref="BC531:BC534"/>
    <mergeCell ref="AM531:AM534"/>
    <mergeCell ref="AN531:AN534"/>
    <mergeCell ref="AR531:AR534"/>
    <mergeCell ref="AS531:AS534"/>
    <mergeCell ref="AT531:AT534"/>
    <mergeCell ref="AU531:AU534"/>
    <mergeCell ref="B531:B534"/>
    <mergeCell ref="AU539:AU542"/>
    <mergeCell ref="B539:B542"/>
    <mergeCell ref="C539:C540"/>
    <mergeCell ref="AF539:AF542"/>
    <mergeCell ref="AI539:AI542"/>
    <mergeCell ref="AK539:AK542"/>
    <mergeCell ref="AL539:AL542"/>
    <mergeCell ref="BP535:BP538"/>
    <mergeCell ref="C537:C538"/>
    <mergeCell ref="BE537:BE538"/>
    <mergeCell ref="BF537:BF538"/>
    <mergeCell ref="BG537:BG538"/>
    <mergeCell ref="BH537:BH538"/>
    <mergeCell ref="BJ537:BJ538"/>
    <mergeCell ref="BD535:BD538"/>
    <mergeCell ref="BE535:BE536"/>
    <mergeCell ref="BF535:BF536"/>
    <mergeCell ref="BG535:BG536"/>
    <mergeCell ref="BH535:BH536"/>
    <mergeCell ref="BJ535:BJ536"/>
    <mergeCell ref="AV535:AV536"/>
    <mergeCell ref="AW535:AW536"/>
    <mergeCell ref="AZ535:AZ538"/>
    <mergeCell ref="BA535:BA538"/>
    <mergeCell ref="BB535:BB538"/>
    <mergeCell ref="BC535:BC538"/>
    <mergeCell ref="AM535:AM538"/>
    <mergeCell ref="AN535:AN538"/>
    <mergeCell ref="AR535:AR538"/>
    <mergeCell ref="AS535:AS538"/>
    <mergeCell ref="AT535:AT538"/>
    <mergeCell ref="AU535:AU538"/>
    <mergeCell ref="AT543:AT546"/>
    <mergeCell ref="AU543:AU546"/>
    <mergeCell ref="B543:B546"/>
    <mergeCell ref="C543:C544"/>
    <mergeCell ref="AF543:AF546"/>
    <mergeCell ref="AI543:AI546"/>
    <mergeCell ref="AK543:AK546"/>
    <mergeCell ref="AL543:AL546"/>
    <mergeCell ref="BP539:BP542"/>
    <mergeCell ref="C541:C542"/>
    <mergeCell ref="BE541:BE542"/>
    <mergeCell ref="BF541:BF542"/>
    <mergeCell ref="BG541:BG542"/>
    <mergeCell ref="BH541:BH542"/>
    <mergeCell ref="BJ541:BJ542"/>
    <mergeCell ref="BD539:BD542"/>
    <mergeCell ref="BE539:BE540"/>
    <mergeCell ref="BF539:BF540"/>
    <mergeCell ref="BG539:BG540"/>
    <mergeCell ref="BH539:BH540"/>
    <mergeCell ref="BJ539:BJ540"/>
    <mergeCell ref="AV539:AV540"/>
    <mergeCell ref="AW539:AW540"/>
    <mergeCell ref="AZ539:AZ542"/>
    <mergeCell ref="BA539:BA542"/>
    <mergeCell ref="BB539:BB542"/>
    <mergeCell ref="BC539:BC542"/>
    <mergeCell ref="AM539:AM542"/>
    <mergeCell ref="AN539:AN542"/>
    <mergeCell ref="AR539:AR542"/>
    <mergeCell ref="AS539:AS542"/>
    <mergeCell ref="AT539:AT542"/>
    <mergeCell ref="AS547:AS550"/>
    <mergeCell ref="AT547:AT550"/>
    <mergeCell ref="AU547:AU550"/>
    <mergeCell ref="B547:B550"/>
    <mergeCell ref="C547:C548"/>
    <mergeCell ref="AF547:AF550"/>
    <mergeCell ref="AI547:AI550"/>
    <mergeCell ref="AK547:AK550"/>
    <mergeCell ref="AL547:AL550"/>
    <mergeCell ref="BP543:BP546"/>
    <mergeCell ref="C545:C546"/>
    <mergeCell ref="BE545:BE546"/>
    <mergeCell ref="BF545:BF546"/>
    <mergeCell ref="BG545:BG546"/>
    <mergeCell ref="BH545:BH546"/>
    <mergeCell ref="BJ545:BJ546"/>
    <mergeCell ref="BD543:BD546"/>
    <mergeCell ref="BE543:BE544"/>
    <mergeCell ref="BF543:BF544"/>
    <mergeCell ref="BG543:BG544"/>
    <mergeCell ref="BH543:BH544"/>
    <mergeCell ref="BJ543:BJ544"/>
    <mergeCell ref="AV543:AV544"/>
    <mergeCell ref="AW543:AW544"/>
    <mergeCell ref="AZ543:AZ546"/>
    <mergeCell ref="BA543:BA546"/>
    <mergeCell ref="BB543:BB546"/>
    <mergeCell ref="BC543:BC546"/>
    <mergeCell ref="AM543:AM546"/>
    <mergeCell ref="AN543:AN546"/>
    <mergeCell ref="AR543:AR546"/>
    <mergeCell ref="AS543:AS546"/>
    <mergeCell ref="A554:A621"/>
    <mergeCell ref="B554:B557"/>
    <mergeCell ref="C554:C555"/>
    <mergeCell ref="T554:T621"/>
    <mergeCell ref="AA554:AA621"/>
    <mergeCell ref="AD554:AD621"/>
    <mergeCell ref="B558:B561"/>
    <mergeCell ref="C558:C559"/>
    <mergeCell ref="B562:B565"/>
    <mergeCell ref="C562:C563"/>
    <mergeCell ref="BP547:BP550"/>
    <mergeCell ref="C549:C550"/>
    <mergeCell ref="BE549:BE550"/>
    <mergeCell ref="BF549:BF550"/>
    <mergeCell ref="BG549:BG550"/>
    <mergeCell ref="BH549:BH550"/>
    <mergeCell ref="BJ549:BJ550"/>
    <mergeCell ref="BD547:BD550"/>
    <mergeCell ref="BE547:BE548"/>
    <mergeCell ref="BF547:BF548"/>
    <mergeCell ref="BG547:BG548"/>
    <mergeCell ref="BH547:BH548"/>
    <mergeCell ref="BJ547:BJ548"/>
    <mergeCell ref="AV547:AV548"/>
    <mergeCell ref="AW547:AW548"/>
    <mergeCell ref="AZ547:AZ550"/>
    <mergeCell ref="BA547:BA550"/>
    <mergeCell ref="BB547:BB550"/>
    <mergeCell ref="BC547:BC550"/>
    <mergeCell ref="AM547:AM550"/>
    <mergeCell ref="AN547:AN550"/>
    <mergeCell ref="AR547:AR550"/>
    <mergeCell ref="BJ554:BJ555"/>
    <mergeCell ref="C556:C557"/>
    <mergeCell ref="AF556:AF557"/>
    <mergeCell ref="AG556:AG557"/>
    <mergeCell ref="BH556:BH557"/>
    <mergeCell ref="BJ556:BJ557"/>
    <mergeCell ref="AV554:AV621"/>
    <mergeCell ref="AX554:AX621"/>
    <mergeCell ref="AZ554:AZ557"/>
    <mergeCell ref="BB554:BB557"/>
    <mergeCell ref="BD554:BD557"/>
    <mergeCell ref="BH554:BH555"/>
    <mergeCell ref="AZ558:AZ561"/>
    <mergeCell ref="BB558:BB561"/>
    <mergeCell ref="BD558:BD561"/>
    <mergeCell ref="BH558:BH559"/>
    <mergeCell ref="AM554:AM557"/>
    <mergeCell ref="AN554:AN557"/>
    <mergeCell ref="AR554:AR557"/>
    <mergeCell ref="AS554:AS557"/>
    <mergeCell ref="AT554:AT557"/>
    <mergeCell ref="AU554:AU557"/>
    <mergeCell ref="AF554:AF555"/>
    <mergeCell ref="AG554:AG555"/>
    <mergeCell ref="AI554:AI557"/>
    <mergeCell ref="AJ554:AJ557"/>
    <mergeCell ref="AK554:AK557"/>
    <mergeCell ref="AL554:AL557"/>
    <mergeCell ref="BJ558:BJ559"/>
    <mergeCell ref="C560:C561"/>
    <mergeCell ref="AF560:AF561"/>
    <mergeCell ref="AG560:AG561"/>
    <mergeCell ref="BH560:BH561"/>
    <mergeCell ref="BJ560:BJ561"/>
    <mergeCell ref="AM558:AM561"/>
    <mergeCell ref="AN558:AN561"/>
    <mergeCell ref="AR558:AR561"/>
    <mergeCell ref="AS558:AS561"/>
    <mergeCell ref="AT558:AT561"/>
    <mergeCell ref="AU558:AU561"/>
    <mergeCell ref="AF558:AF559"/>
    <mergeCell ref="AG558:AG559"/>
    <mergeCell ref="AI558:AI561"/>
    <mergeCell ref="AJ558:AJ561"/>
    <mergeCell ref="AK558:AK561"/>
    <mergeCell ref="AL558:AL561"/>
    <mergeCell ref="AZ562:AZ565"/>
    <mergeCell ref="BB562:BB565"/>
    <mergeCell ref="BD562:BD565"/>
    <mergeCell ref="BH562:BH563"/>
    <mergeCell ref="BJ562:BJ563"/>
    <mergeCell ref="C564:C565"/>
    <mergeCell ref="AF564:AF565"/>
    <mergeCell ref="AG564:AG565"/>
    <mergeCell ref="BH564:BH565"/>
    <mergeCell ref="BJ564:BJ565"/>
    <mergeCell ref="AM562:AM565"/>
    <mergeCell ref="AN562:AN565"/>
    <mergeCell ref="AR562:AR565"/>
    <mergeCell ref="AS562:AS565"/>
    <mergeCell ref="AT562:AT565"/>
    <mergeCell ref="AU562:AU565"/>
    <mergeCell ref="AF562:AF563"/>
    <mergeCell ref="AG562:AG563"/>
    <mergeCell ref="AI562:AI565"/>
    <mergeCell ref="AJ562:AJ565"/>
    <mergeCell ref="AK562:AK565"/>
    <mergeCell ref="AL562:AL565"/>
    <mergeCell ref="B570:B573"/>
    <mergeCell ref="C570:C571"/>
    <mergeCell ref="AF570:AF571"/>
    <mergeCell ref="AG570:AG571"/>
    <mergeCell ref="AI570:AI573"/>
    <mergeCell ref="AJ570:AJ573"/>
    <mergeCell ref="BD566:BD569"/>
    <mergeCell ref="BH566:BH567"/>
    <mergeCell ref="BJ566:BJ567"/>
    <mergeCell ref="C568:C569"/>
    <mergeCell ref="AF568:AF569"/>
    <mergeCell ref="AG568:AG569"/>
    <mergeCell ref="BH568:BH569"/>
    <mergeCell ref="BJ568:BJ569"/>
    <mergeCell ref="AR566:AR569"/>
    <mergeCell ref="AS566:AS569"/>
    <mergeCell ref="AT566:AT569"/>
    <mergeCell ref="AU566:AU569"/>
    <mergeCell ref="AZ566:AZ569"/>
    <mergeCell ref="BB566:BB569"/>
    <mergeCell ref="AI566:AI569"/>
    <mergeCell ref="AJ566:AJ569"/>
    <mergeCell ref="AK566:AK569"/>
    <mergeCell ref="AL566:AL569"/>
    <mergeCell ref="AM566:AM569"/>
    <mergeCell ref="AN566:AN569"/>
    <mergeCell ref="B566:B569"/>
    <mergeCell ref="C566:C567"/>
    <mergeCell ref="Z566:Z568"/>
    <mergeCell ref="AB566:AB568"/>
    <mergeCell ref="AF566:AF567"/>
    <mergeCell ref="AG566:AG567"/>
    <mergeCell ref="BJ570:BJ571"/>
    <mergeCell ref="C572:C573"/>
    <mergeCell ref="AF572:AF573"/>
    <mergeCell ref="AG572:AG573"/>
    <mergeCell ref="BH572:BH573"/>
    <mergeCell ref="BJ572:BJ573"/>
    <mergeCell ref="AT570:AT573"/>
    <mergeCell ref="AU570:AU573"/>
    <mergeCell ref="AZ570:AZ573"/>
    <mergeCell ref="BB570:BB573"/>
    <mergeCell ref="BD570:BD573"/>
    <mergeCell ref="BH570:BH571"/>
    <mergeCell ref="AK570:AK573"/>
    <mergeCell ref="AL570:AL573"/>
    <mergeCell ref="AM570:AM573"/>
    <mergeCell ref="AN570:AN573"/>
    <mergeCell ref="AR570:AR573"/>
    <mergeCell ref="AS570:AS573"/>
    <mergeCell ref="B578:B581"/>
    <mergeCell ref="C578:C579"/>
    <mergeCell ref="AF578:AF579"/>
    <mergeCell ref="AG578:AG579"/>
    <mergeCell ref="AI578:AI581"/>
    <mergeCell ref="AJ578:AJ581"/>
    <mergeCell ref="BJ574:BJ575"/>
    <mergeCell ref="C576:C577"/>
    <mergeCell ref="AF576:AF577"/>
    <mergeCell ref="AG576:AG577"/>
    <mergeCell ref="BH576:BH577"/>
    <mergeCell ref="BJ576:BJ577"/>
    <mergeCell ref="AT574:AT577"/>
    <mergeCell ref="AU574:AU577"/>
    <mergeCell ref="AZ574:AZ577"/>
    <mergeCell ref="BB574:BB577"/>
    <mergeCell ref="BD574:BD577"/>
    <mergeCell ref="BH574:BH575"/>
    <mergeCell ref="AK574:AK577"/>
    <mergeCell ref="AL574:AL577"/>
    <mergeCell ref="AM574:AM577"/>
    <mergeCell ref="AN574:AN577"/>
    <mergeCell ref="AR574:AR577"/>
    <mergeCell ref="AS574:AS577"/>
    <mergeCell ref="B574:B577"/>
    <mergeCell ref="C574:C575"/>
    <mergeCell ref="AF574:AF575"/>
    <mergeCell ref="AG574:AG575"/>
    <mergeCell ref="AI574:AI577"/>
    <mergeCell ref="AJ574:AJ577"/>
    <mergeCell ref="BJ578:BJ579"/>
    <mergeCell ref="C580:C581"/>
    <mergeCell ref="AF580:AF581"/>
    <mergeCell ref="AG580:AG581"/>
    <mergeCell ref="BH580:BH581"/>
    <mergeCell ref="BJ580:BJ581"/>
    <mergeCell ref="AT578:AT581"/>
    <mergeCell ref="AU578:AU581"/>
    <mergeCell ref="AZ578:AZ581"/>
    <mergeCell ref="BB578:BB581"/>
    <mergeCell ref="BD578:BD581"/>
    <mergeCell ref="BH578:BH579"/>
    <mergeCell ref="AK578:AK581"/>
    <mergeCell ref="AL578:AL581"/>
    <mergeCell ref="AM578:AM581"/>
    <mergeCell ref="AN578:AN581"/>
    <mergeCell ref="AR578:AR581"/>
    <mergeCell ref="AS578:AS581"/>
    <mergeCell ref="B586:B589"/>
    <mergeCell ref="C586:C587"/>
    <mergeCell ref="AF586:AF589"/>
    <mergeCell ref="AI586:AI589"/>
    <mergeCell ref="AK586:AK589"/>
    <mergeCell ref="AL586:AL589"/>
    <mergeCell ref="BJ582:BJ583"/>
    <mergeCell ref="C584:C585"/>
    <mergeCell ref="AF584:AF585"/>
    <mergeCell ref="AG584:AG585"/>
    <mergeCell ref="BH584:BH585"/>
    <mergeCell ref="BJ584:BJ585"/>
    <mergeCell ref="AT582:AT585"/>
    <mergeCell ref="AU582:AU585"/>
    <mergeCell ref="AZ582:AZ585"/>
    <mergeCell ref="BB582:BB585"/>
    <mergeCell ref="BD582:BD585"/>
    <mergeCell ref="BH582:BH583"/>
    <mergeCell ref="AK582:AK585"/>
    <mergeCell ref="AL582:AL585"/>
    <mergeCell ref="AM582:AM585"/>
    <mergeCell ref="AN582:AN585"/>
    <mergeCell ref="AR582:AR585"/>
    <mergeCell ref="AS582:AS585"/>
    <mergeCell ref="B582:B585"/>
    <mergeCell ref="C582:C583"/>
    <mergeCell ref="AF582:AF583"/>
    <mergeCell ref="AG582:AG583"/>
    <mergeCell ref="AI582:AI585"/>
    <mergeCell ref="AJ582:AJ585"/>
    <mergeCell ref="BJ586:BJ587"/>
    <mergeCell ref="C588:C589"/>
    <mergeCell ref="AW588:AW589"/>
    <mergeCell ref="AY588:AY589"/>
    <mergeCell ref="BH588:BH589"/>
    <mergeCell ref="BJ588:BJ589"/>
    <mergeCell ref="AW586:AW587"/>
    <mergeCell ref="AY586:AY587"/>
    <mergeCell ref="AZ586:AZ589"/>
    <mergeCell ref="BB586:BB589"/>
    <mergeCell ref="BD586:BD589"/>
    <mergeCell ref="BH586:BH587"/>
    <mergeCell ref="AM586:AM589"/>
    <mergeCell ref="AN586:AN589"/>
    <mergeCell ref="AR586:AR589"/>
    <mergeCell ref="AS586:AS589"/>
    <mergeCell ref="AT586:AT589"/>
    <mergeCell ref="AU586:AU589"/>
    <mergeCell ref="B594:B597"/>
    <mergeCell ref="C594:C595"/>
    <mergeCell ref="AF594:AF597"/>
    <mergeCell ref="AI594:AI597"/>
    <mergeCell ref="AK594:AK597"/>
    <mergeCell ref="AL594:AL597"/>
    <mergeCell ref="AZ590:AZ593"/>
    <mergeCell ref="BB590:BB593"/>
    <mergeCell ref="BD590:BD593"/>
    <mergeCell ref="BH590:BH591"/>
    <mergeCell ref="BJ590:BJ591"/>
    <mergeCell ref="C592:C593"/>
    <mergeCell ref="BH592:BH593"/>
    <mergeCell ref="BJ592:BJ593"/>
    <mergeCell ref="AM590:AM593"/>
    <mergeCell ref="AN590:AN593"/>
    <mergeCell ref="AR590:AR593"/>
    <mergeCell ref="AS590:AS593"/>
    <mergeCell ref="AT590:AT593"/>
    <mergeCell ref="AU590:AU593"/>
    <mergeCell ref="B590:B593"/>
    <mergeCell ref="C590:C591"/>
    <mergeCell ref="AF590:AF593"/>
    <mergeCell ref="AI590:AI593"/>
    <mergeCell ref="AK590:AK593"/>
    <mergeCell ref="AL590:AL593"/>
    <mergeCell ref="AI598:AI601"/>
    <mergeCell ref="AK598:AK601"/>
    <mergeCell ref="AL598:AL601"/>
    <mergeCell ref="BJ602:BJ603"/>
    <mergeCell ref="C604:C605"/>
    <mergeCell ref="BH604:BH605"/>
    <mergeCell ref="BJ604:BJ605"/>
    <mergeCell ref="AZ594:AZ597"/>
    <mergeCell ref="BB594:BB597"/>
    <mergeCell ref="BD594:BD597"/>
    <mergeCell ref="BH594:BH595"/>
    <mergeCell ref="BJ594:BJ595"/>
    <mergeCell ref="C596:C597"/>
    <mergeCell ref="BH596:BH597"/>
    <mergeCell ref="BJ596:BJ597"/>
    <mergeCell ref="AM594:AM597"/>
    <mergeCell ref="AN594:AN597"/>
    <mergeCell ref="AR594:AR597"/>
    <mergeCell ref="AS594:AS597"/>
    <mergeCell ref="AT594:AT597"/>
    <mergeCell ref="AU594:AU597"/>
    <mergeCell ref="BH610:BH611"/>
    <mergeCell ref="AM610:AM613"/>
    <mergeCell ref="AN610:AN613"/>
    <mergeCell ref="AR610:AR613"/>
    <mergeCell ref="AS610:AS613"/>
    <mergeCell ref="AT610:AT613"/>
    <mergeCell ref="AU610:AU613"/>
    <mergeCell ref="BJ598:BJ599"/>
    <mergeCell ref="C600:C601"/>
    <mergeCell ref="BH600:BH601"/>
    <mergeCell ref="BJ600:BJ601"/>
    <mergeCell ref="B602:B605"/>
    <mergeCell ref="C602:C603"/>
    <mergeCell ref="AF602:AF605"/>
    <mergeCell ref="AI602:AI605"/>
    <mergeCell ref="AK602:AK605"/>
    <mergeCell ref="AL602:AL605"/>
    <mergeCell ref="AZ598:AZ601"/>
    <mergeCell ref="BA598:BA601"/>
    <mergeCell ref="BB598:BB601"/>
    <mergeCell ref="BC598:BC601"/>
    <mergeCell ref="BD598:BD601"/>
    <mergeCell ref="BH598:BH599"/>
    <mergeCell ref="AM598:AM601"/>
    <mergeCell ref="AN598:AN601"/>
    <mergeCell ref="AR598:AR601"/>
    <mergeCell ref="AS598:AS601"/>
    <mergeCell ref="AT598:AT601"/>
    <mergeCell ref="AU598:AU601"/>
    <mergeCell ref="B598:B601"/>
    <mergeCell ref="C598:C599"/>
    <mergeCell ref="AF598:AF601"/>
    <mergeCell ref="C608:C609"/>
    <mergeCell ref="BH608:BH609"/>
    <mergeCell ref="BJ608:BJ609"/>
    <mergeCell ref="B610:B613"/>
    <mergeCell ref="C610:C611"/>
    <mergeCell ref="AF610:AF613"/>
    <mergeCell ref="AI610:AI613"/>
    <mergeCell ref="AK610:AK613"/>
    <mergeCell ref="AL610:AL613"/>
    <mergeCell ref="AZ606:AZ609"/>
    <mergeCell ref="BA606:BA609"/>
    <mergeCell ref="BB606:BB609"/>
    <mergeCell ref="BC606:BC609"/>
    <mergeCell ref="BD606:BD609"/>
    <mergeCell ref="BH606:BH607"/>
    <mergeCell ref="AM606:AM609"/>
    <mergeCell ref="AN606:AN609"/>
    <mergeCell ref="AR606:AR609"/>
    <mergeCell ref="AS606:AS609"/>
    <mergeCell ref="AT606:AT609"/>
    <mergeCell ref="AU606:AU609"/>
    <mergeCell ref="BJ610:BJ611"/>
    <mergeCell ref="C612:C613"/>
    <mergeCell ref="BH612:BH613"/>
    <mergeCell ref="BJ612:BJ613"/>
    <mergeCell ref="B606:B609"/>
    <mergeCell ref="C606:C607"/>
    <mergeCell ref="AF606:AF609"/>
    <mergeCell ref="AI606:AI609"/>
    <mergeCell ref="AK606:AK609"/>
    <mergeCell ref="AL606:AL609"/>
    <mergeCell ref="AZ610:AZ613"/>
    <mergeCell ref="C616:C617"/>
    <mergeCell ref="BH616:BH617"/>
    <mergeCell ref="BJ616:BJ617"/>
    <mergeCell ref="B618:B621"/>
    <mergeCell ref="C618:C619"/>
    <mergeCell ref="AF618:AF621"/>
    <mergeCell ref="AI618:AI621"/>
    <mergeCell ref="AK618:AK621"/>
    <mergeCell ref="AL618:AL621"/>
    <mergeCell ref="AZ614:AZ617"/>
    <mergeCell ref="BA614:BA617"/>
    <mergeCell ref="BB614:BB617"/>
    <mergeCell ref="BC614:BC617"/>
    <mergeCell ref="BD614:BD617"/>
    <mergeCell ref="BH614:BH615"/>
    <mergeCell ref="AM614:AM617"/>
    <mergeCell ref="AN614:AN617"/>
    <mergeCell ref="AR614:AR617"/>
    <mergeCell ref="AS614:AS617"/>
    <mergeCell ref="AT614:AT617"/>
    <mergeCell ref="AU614:AU617"/>
    <mergeCell ref="C620:C621"/>
    <mergeCell ref="BH620:BH621"/>
    <mergeCell ref="B614:B617"/>
    <mergeCell ref="C614:C615"/>
    <mergeCell ref="AF614:AF617"/>
    <mergeCell ref="AI614:AI617"/>
    <mergeCell ref="AK614:AK617"/>
    <mergeCell ref="AL614:AL617"/>
    <mergeCell ref="U5:W5"/>
    <mergeCell ref="BJ620:BJ621"/>
    <mergeCell ref="AZ618:AZ621"/>
    <mergeCell ref="BA618:BA621"/>
    <mergeCell ref="BB618:BB621"/>
    <mergeCell ref="BD618:BD621"/>
    <mergeCell ref="BH618:BH619"/>
    <mergeCell ref="BJ618:BJ619"/>
    <mergeCell ref="AM618:AM621"/>
    <mergeCell ref="AN618:AN621"/>
    <mergeCell ref="AR618:AR621"/>
    <mergeCell ref="AS618:AS621"/>
    <mergeCell ref="AT618:AT621"/>
    <mergeCell ref="AU618:AU621"/>
    <mergeCell ref="BJ614:BJ615"/>
    <mergeCell ref="BJ606:BJ607"/>
    <mergeCell ref="AZ602:AZ605"/>
    <mergeCell ref="BA602:BA605"/>
    <mergeCell ref="BB602:BB605"/>
    <mergeCell ref="BC602:BC605"/>
    <mergeCell ref="BD602:BD605"/>
    <mergeCell ref="BH602:BH603"/>
    <mergeCell ref="AM602:AM605"/>
    <mergeCell ref="AN602:AN605"/>
    <mergeCell ref="AR602:AR605"/>
    <mergeCell ref="AS602:AS605"/>
    <mergeCell ref="AT602:AT605"/>
    <mergeCell ref="AU602:AU605"/>
    <mergeCell ref="BA610:BA613"/>
    <mergeCell ref="BB610:BB613"/>
    <mergeCell ref="BC610:BC613"/>
    <mergeCell ref="BD610:BD613"/>
  </mergeCells>
  <phoneticPr fontId="1"/>
  <pageMargins left="0.39370078740157483" right="0.39370078740157483" top="0.98425196850393704" bottom="0.39370078740157483" header="0.39370078740157483" footer="0.15748031496062992"/>
  <pageSetup paperSize="9" scale="75" pageOrder="overThenDown" orientation="portrait" horizontalDpi="300" verticalDpi="300" r:id="rId1"/>
  <headerFooter differentFirst="1">
    <firstHeader>&amp;L&amp;"ＤＦ特太ゴシック体,標準"&amp;16別表第２　保育所（保育認定）</firstHeader>
  </headerFooter>
  <rowBreaks count="8" manualBreakCount="8">
    <brk id="74" max="16383" man="1"/>
    <brk id="142" max="16383" man="1"/>
    <brk id="210" max="16383" man="1"/>
    <brk id="278" max="16383" man="1"/>
    <brk id="346" max="16383" man="1"/>
    <brk id="414" max="16383" man="1"/>
    <brk id="482" max="16383" man="1"/>
    <brk id="550" max="57" man="1"/>
  </rowBreaks>
  <colBreaks count="3" manualBreakCount="3">
    <brk id="19" max="549" man="1"/>
    <brk id="36" max="1048575" man="1"/>
    <brk id="51" max="549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view="pageBreakPreview" topLeftCell="A39" zoomScale="85" zoomScaleNormal="100" zoomScaleSheetLayoutView="85" workbookViewId="0">
      <selection activeCell="K46" sqref="K46:R46"/>
    </sheetView>
  </sheetViews>
  <sheetFormatPr defaultColWidth="2.5" defaultRowHeight="25.5" customHeight="1"/>
  <cols>
    <col min="1" max="1" width="23" style="77" customWidth="1"/>
    <col min="2" max="2" width="2.5" style="77" customWidth="1"/>
    <col min="3" max="21" width="2.625" style="77" customWidth="1"/>
    <col min="22" max="22" width="2.75" style="77" customWidth="1"/>
    <col min="23" max="23" width="59.5" style="79" customWidth="1"/>
    <col min="24" max="16384" width="2.5" style="77"/>
  </cols>
  <sheetData>
    <row r="1" spans="1:23" ht="25.5" customHeight="1">
      <c r="A1" s="188" t="s">
        <v>270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</row>
    <row r="2" spans="1:23" ht="25.5" customHeight="1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90"/>
    </row>
    <row r="3" spans="1:23" ht="20.25" customHeight="1">
      <c r="A3" s="1694" t="s">
        <v>271</v>
      </c>
      <c r="B3" s="1712" t="s">
        <v>493</v>
      </c>
      <c r="C3" s="1732"/>
      <c r="D3" s="389"/>
      <c r="E3" s="1741" t="s">
        <v>595</v>
      </c>
      <c r="F3" s="1741"/>
      <c r="G3" s="1741"/>
      <c r="H3" s="1741"/>
      <c r="I3" s="1741"/>
      <c r="J3" s="390"/>
      <c r="K3" s="1742" t="s">
        <v>272</v>
      </c>
      <c r="L3" s="1742"/>
      <c r="M3" s="1742"/>
      <c r="N3" s="1742"/>
      <c r="O3" s="1742"/>
      <c r="P3" s="1742"/>
      <c r="Q3" s="1742"/>
      <c r="R3" s="1742"/>
      <c r="S3" s="390"/>
      <c r="T3" s="390"/>
      <c r="U3" s="390"/>
      <c r="V3" s="391"/>
      <c r="W3" s="1676" t="s">
        <v>273</v>
      </c>
    </row>
    <row r="4" spans="1:23" ht="25.5" customHeight="1">
      <c r="A4" s="1710"/>
      <c r="B4" s="1713"/>
      <c r="C4" s="1740"/>
      <c r="D4" s="392" t="s">
        <v>596</v>
      </c>
      <c r="E4" s="1748">
        <v>267930</v>
      </c>
      <c r="F4" s="1748"/>
      <c r="G4" s="1748"/>
      <c r="H4" s="1748"/>
      <c r="I4" s="1748"/>
      <c r="J4" s="393" t="s">
        <v>584</v>
      </c>
      <c r="K4" s="1754">
        <v>2670</v>
      </c>
      <c r="L4" s="1754"/>
      <c r="M4" s="1754"/>
      <c r="N4" s="1754"/>
      <c r="O4" s="1754"/>
      <c r="P4" s="1754"/>
      <c r="Q4" s="1754"/>
      <c r="R4" s="1754"/>
      <c r="S4" s="394" t="s">
        <v>597</v>
      </c>
      <c r="T4" s="393"/>
      <c r="U4" s="393"/>
      <c r="V4" s="395"/>
      <c r="W4" s="1676"/>
    </row>
    <row r="5" spans="1:23" ht="20.25" customHeight="1">
      <c r="A5" s="1711"/>
      <c r="B5" s="1714"/>
      <c r="C5" s="1733"/>
      <c r="D5" s="396"/>
      <c r="E5" s="396"/>
      <c r="F5" s="396"/>
      <c r="G5" s="397"/>
      <c r="H5" s="397"/>
      <c r="I5" s="397"/>
      <c r="J5" s="397"/>
      <c r="K5" s="397"/>
      <c r="L5" s="397"/>
      <c r="M5" s="1755" t="s">
        <v>598</v>
      </c>
      <c r="N5" s="1755"/>
      <c r="O5" s="1755"/>
      <c r="P5" s="1755"/>
      <c r="Q5" s="1755"/>
      <c r="R5" s="1755"/>
      <c r="S5" s="1755"/>
      <c r="T5" s="1755"/>
      <c r="U5" s="1755"/>
      <c r="V5" s="1756"/>
      <c r="W5" s="1676"/>
    </row>
    <row r="6" spans="1:23" ht="25.5" customHeight="1">
      <c r="A6" s="191"/>
      <c r="B6" s="191"/>
      <c r="C6" s="398"/>
      <c r="D6" s="399"/>
      <c r="E6" s="399"/>
      <c r="F6" s="399"/>
      <c r="G6" s="399"/>
      <c r="H6" s="400"/>
      <c r="I6" s="400"/>
      <c r="J6" s="400"/>
      <c r="K6" s="400"/>
      <c r="L6" s="398"/>
      <c r="M6" s="400"/>
      <c r="N6" s="400"/>
      <c r="O6" s="400"/>
      <c r="P6" s="400"/>
      <c r="Q6" s="401"/>
      <c r="R6" s="401"/>
      <c r="S6" s="401"/>
      <c r="T6" s="401"/>
      <c r="U6" s="401"/>
      <c r="V6" s="401"/>
      <c r="W6" s="192"/>
    </row>
    <row r="7" spans="1:23" ht="20.25" customHeight="1">
      <c r="A7" s="1694" t="s">
        <v>274</v>
      </c>
      <c r="B7" s="1712" t="s">
        <v>494</v>
      </c>
      <c r="C7" s="1700" t="s">
        <v>599</v>
      </c>
      <c r="D7" s="389"/>
      <c r="E7" s="1741" t="s">
        <v>595</v>
      </c>
      <c r="F7" s="1741"/>
      <c r="G7" s="1741"/>
      <c r="H7" s="1741"/>
      <c r="I7" s="1741"/>
      <c r="J7" s="390"/>
      <c r="K7" s="1742" t="s">
        <v>272</v>
      </c>
      <c r="L7" s="1742"/>
      <c r="M7" s="1742"/>
      <c r="N7" s="1742"/>
      <c r="O7" s="1742"/>
      <c r="P7" s="1742"/>
      <c r="Q7" s="1742"/>
      <c r="R7" s="1742"/>
      <c r="S7" s="390"/>
      <c r="T7" s="390"/>
      <c r="U7" s="390"/>
      <c r="V7" s="391"/>
      <c r="W7" s="1676" t="s">
        <v>275</v>
      </c>
    </row>
    <row r="8" spans="1:23" ht="25.5" customHeight="1">
      <c r="A8" s="1710"/>
      <c r="B8" s="1713"/>
      <c r="C8" s="1701"/>
      <c r="D8" s="392" t="s">
        <v>596</v>
      </c>
      <c r="E8" s="1748">
        <v>52030</v>
      </c>
      <c r="F8" s="1748"/>
      <c r="G8" s="1748"/>
      <c r="H8" s="1748"/>
      <c r="I8" s="1748"/>
      <c r="J8" s="393" t="s">
        <v>584</v>
      </c>
      <c r="K8" s="1754">
        <v>520</v>
      </c>
      <c r="L8" s="1754"/>
      <c r="M8" s="1754"/>
      <c r="N8" s="1754"/>
      <c r="O8" s="1754"/>
      <c r="P8" s="1754"/>
      <c r="Q8" s="1754"/>
      <c r="R8" s="1754"/>
      <c r="S8" s="394" t="s">
        <v>597</v>
      </c>
      <c r="T8" s="393"/>
      <c r="U8" s="393"/>
      <c r="V8" s="395"/>
      <c r="W8" s="1676"/>
    </row>
    <row r="9" spans="1:23" ht="20.25" customHeight="1">
      <c r="A9" s="1710"/>
      <c r="B9" s="1713"/>
      <c r="C9" s="1702"/>
      <c r="D9" s="396"/>
      <c r="E9" s="396"/>
      <c r="F9" s="396"/>
      <c r="G9" s="397"/>
      <c r="H9" s="397"/>
      <c r="I9" s="397"/>
      <c r="J9" s="397"/>
      <c r="K9" s="397"/>
      <c r="L9" s="397"/>
      <c r="M9" s="1738" t="s">
        <v>598</v>
      </c>
      <c r="N9" s="1738"/>
      <c r="O9" s="1738"/>
      <c r="P9" s="1738"/>
      <c r="Q9" s="1738"/>
      <c r="R9" s="1738"/>
      <c r="S9" s="1738"/>
      <c r="T9" s="1738"/>
      <c r="U9" s="1738"/>
      <c r="V9" s="1739"/>
      <c r="W9" s="1676"/>
    </row>
    <row r="10" spans="1:23" ht="20.25" customHeight="1">
      <c r="A10" s="1710"/>
      <c r="B10" s="1713"/>
      <c r="C10" s="1700" t="s">
        <v>600</v>
      </c>
      <c r="D10" s="389"/>
      <c r="E10" s="1741" t="s">
        <v>595</v>
      </c>
      <c r="F10" s="1741"/>
      <c r="G10" s="1741"/>
      <c r="H10" s="1741"/>
      <c r="I10" s="1741"/>
      <c r="J10" s="390"/>
      <c r="K10" s="1742" t="s">
        <v>272</v>
      </c>
      <c r="L10" s="1742"/>
      <c r="M10" s="1742"/>
      <c r="N10" s="1742"/>
      <c r="O10" s="1742"/>
      <c r="P10" s="1742"/>
      <c r="Q10" s="1742"/>
      <c r="R10" s="1742"/>
      <c r="S10" s="390"/>
      <c r="T10" s="390"/>
      <c r="U10" s="390"/>
      <c r="V10" s="391"/>
      <c r="W10" s="1676"/>
    </row>
    <row r="11" spans="1:23" ht="25.5" customHeight="1">
      <c r="A11" s="1710"/>
      <c r="B11" s="1713"/>
      <c r="C11" s="1701"/>
      <c r="D11" s="392" t="s">
        <v>596</v>
      </c>
      <c r="E11" s="1748">
        <v>34680</v>
      </c>
      <c r="F11" s="1748"/>
      <c r="G11" s="1748"/>
      <c r="H11" s="1748"/>
      <c r="I11" s="1748"/>
      <c r="J11" s="393" t="s">
        <v>584</v>
      </c>
      <c r="K11" s="1754">
        <v>340</v>
      </c>
      <c r="L11" s="1754"/>
      <c r="M11" s="1754"/>
      <c r="N11" s="1754"/>
      <c r="O11" s="1754"/>
      <c r="P11" s="1754"/>
      <c r="Q11" s="1754"/>
      <c r="R11" s="1754"/>
      <c r="S11" s="394" t="s">
        <v>597</v>
      </c>
      <c r="T11" s="393"/>
      <c r="U11" s="393"/>
      <c r="V11" s="395"/>
      <c r="W11" s="1676"/>
    </row>
    <row r="12" spans="1:23" ht="20.25" customHeight="1">
      <c r="A12" s="1711"/>
      <c r="B12" s="1714"/>
      <c r="C12" s="1702"/>
      <c r="D12" s="396"/>
      <c r="E12" s="396"/>
      <c r="F12" s="396"/>
      <c r="G12" s="397"/>
      <c r="H12" s="397"/>
      <c r="I12" s="397"/>
      <c r="J12" s="397"/>
      <c r="K12" s="397"/>
      <c r="L12" s="397"/>
      <c r="M12" s="1755" t="s">
        <v>598</v>
      </c>
      <c r="N12" s="1755"/>
      <c r="O12" s="1755"/>
      <c r="P12" s="1755"/>
      <c r="Q12" s="1755"/>
      <c r="R12" s="1755"/>
      <c r="S12" s="1755"/>
      <c r="T12" s="1755"/>
      <c r="U12" s="1755"/>
      <c r="V12" s="1756"/>
      <c r="W12" s="1676"/>
    </row>
    <row r="13" spans="1:23" ht="25.5" customHeight="1">
      <c r="A13" s="191"/>
      <c r="B13" s="191"/>
      <c r="C13" s="398"/>
      <c r="D13" s="399"/>
      <c r="E13" s="399"/>
      <c r="F13" s="399"/>
      <c r="G13" s="399"/>
      <c r="H13" s="400"/>
      <c r="I13" s="400"/>
      <c r="J13" s="400"/>
      <c r="K13" s="400"/>
      <c r="L13" s="398"/>
      <c r="M13" s="400"/>
      <c r="N13" s="400"/>
      <c r="O13" s="400"/>
      <c r="P13" s="400"/>
      <c r="Q13" s="401"/>
      <c r="R13" s="401"/>
      <c r="S13" s="401"/>
      <c r="T13" s="401"/>
      <c r="U13" s="401"/>
      <c r="V13" s="401"/>
      <c r="W13" s="192"/>
    </row>
    <row r="14" spans="1:23" ht="20.25" customHeight="1">
      <c r="A14" s="1694" t="s">
        <v>276</v>
      </c>
      <c r="B14" s="1712" t="s">
        <v>495</v>
      </c>
      <c r="C14" s="1732"/>
      <c r="D14" s="389"/>
      <c r="E14" s="1741" t="s">
        <v>595</v>
      </c>
      <c r="F14" s="1741"/>
      <c r="G14" s="1741"/>
      <c r="H14" s="1741"/>
      <c r="I14" s="1741"/>
      <c r="J14" s="390"/>
      <c r="K14" s="1742" t="s">
        <v>272</v>
      </c>
      <c r="L14" s="1742"/>
      <c r="M14" s="1742"/>
      <c r="N14" s="1742"/>
      <c r="O14" s="1742"/>
      <c r="P14" s="1742"/>
      <c r="Q14" s="1742"/>
      <c r="R14" s="1742"/>
      <c r="S14" s="390"/>
      <c r="T14" s="390"/>
      <c r="U14" s="390"/>
      <c r="V14" s="391"/>
      <c r="W14" s="1676" t="s">
        <v>273</v>
      </c>
    </row>
    <row r="15" spans="1:23" ht="25.5" customHeight="1">
      <c r="A15" s="1710"/>
      <c r="B15" s="1713"/>
      <c r="C15" s="1740"/>
      <c r="D15" s="392" t="s">
        <v>596</v>
      </c>
      <c r="E15" s="1748">
        <v>48100</v>
      </c>
      <c r="F15" s="1748"/>
      <c r="G15" s="1748"/>
      <c r="H15" s="1748"/>
      <c r="I15" s="1748"/>
      <c r="J15" s="393" t="s">
        <v>584</v>
      </c>
      <c r="K15" s="1754">
        <v>480</v>
      </c>
      <c r="L15" s="1754"/>
      <c r="M15" s="1754"/>
      <c r="N15" s="1754"/>
      <c r="O15" s="1754"/>
      <c r="P15" s="1754"/>
      <c r="Q15" s="1754"/>
      <c r="R15" s="1754"/>
      <c r="S15" s="394" t="s">
        <v>597</v>
      </c>
      <c r="T15" s="393"/>
      <c r="U15" s="393"/>
      <c r="V15" s="395"/>
      <c r="W15" s="1676"/>
    </row>
    <row r="16" spans="1:23" ht="20.25" customHeight="1">
      <c r="A16" s="1711"/>
      <c r="B16" s="1714"/>
      <c r="C16" s="1733"/>
      <c r="D16" s="396"/>
      <c r="E16" s="396"/>
      <c r="F16" s="396"/>
      <c r="G16" s="397"/>
      <c r="H16" s="397"/>
      <c r="I16" s="397"/>
      <c r="J16" s="397"/>
      <c r="K16" s="397"/>
      <c r="L16" s="397"/>
      <c r="M16" s="1755" t="s">
        <v>598</v>
      </c>
      <c r="N16" s="1755"/>
      <c r="O16" s="1755"/>
      <c r="P16" s="1755"/>
      <c r="Q16" s="1755"/>
      <c r="R16" s="1755"/>
      <c r="S16" s="1755"/>
      <c r="T16" s="1755"/>
      <c r="U16" s="1755"/>
      <c r="V16" s="1756"/>
      <c r="W16" s="1676"/>
    </row>
    <row r="17" spans="1:23" ht="20.25" customHeight="1">
      <c r="A17" s="193"/>
      <c r="B17" s="193"/>
      <c r="C17" s="402"/>
      <c r="D17" s="403"/>
      <c r="E17" s="403"/>
      <c r="F17" s="403"/>
      <c r="G17" s="404"/>
      <c r="H17" s="404"/>
      <c r="I17" s="404"/>
      <c r="J17" s="404"/>
      <c r="K17" s="404"/>
      <c r="L17" s="404"/>
      <c r="M17" s="405"/>
      <c r="N17" s="405"/>
      <c r="O17" s="405"/>
      <c r="P17" s="405"/>
      <c r="Q17" s="405"/>
      <c r="R17" s="405"/>
      <c r="S17" s="405"/>
      <c r="T17" s="405"/>
      <c r="U17" s="405"/>
      <c r="V17" s="405"/>
      <c r="W17" s="194"/>
    </row>
    <row r="18" spans="1:23" ht="30" customHeight="1">
      <c r="A18" s="1694" t="s">
        <v>277</v>
      </c>
      <c r="B18" s="1712" t="s">
        <v>496</v>
      </c>
      <c r="C18" s="1729" t="s">
        <v>278</v>
      </c>
      <c r="D18" s="1730"/>
      <c r="E18" s="1730"/>
      <c r="F18" s="1730"/>
      <c r="G18" s="1730"/>
      <c r="H18" s="1730"/>
      <c r="I18" s="1730"/>
      <c r="J18" s="1730"/>
      <c r="K18" s="1730"/>
      <c r="L18" s="1730"/>
      <c r="M18" s="1730"/>
      <c r="N18" s="1730"/>
      <c r="O18" s="1730"/>
      <c r="P18" s="1730"/>
      <c r="Q18" s="1730"/>
      <c r="R18" s="1730"/>
      <c r="S18" s="1730"/>
      <c r="T18" s="1730"/>
      <c r="U18" s="1730"/>
      <c r="V18" s="1731"/>
      <c r="W18" s="1743" t="s">
        <v>497</v>
      </c>
    </row>
    <row r="19" spans="1:23" ht="20.25" customHeight="1">
      <c r="A19" s="1695"/>
      <c r="B19" s="1688"/>
      <c r="C19" s="1746" t="s">
        <v>601</v>
      </c>
      <c r="D19" s="1747"/>
      <c r="E19" s="1747"/>
      <c r="F19" s="1747"/>
      <c r="G19" s="1747"/>
      <c r="H19" s="1747"/>
      <c r="I19" s="1747"/>
      <c r="J19" s="1747"/>
      <c r="K19" s="1747"/>
      <c r="L19" s="1748">
        <v>49010</v>
      </c>
      <c r="M19" s="1749"/>
      <c r="N19" s="1749"/>
      <c r="O19" s="1747" t="s">
        <v>602</v>
      </c>
      <c r="P19" s="1747"/>
      <c r="Q19" s="1747"/>
      <c r="R19" s="1747"/>
      <c r="S19" s="1747"/>
      <c r="T19" s="1747"/>
      <c r="U19" s="1747"/>
      <c r="V19" s="1753"/>
      <c r="W19" s="1744"/>
    </row>
    <row r="20" spans="1:23" ht="20.25" customHeight="1">
      <c r="A20" s="1696"/>
      <c r="B20" s="1689"/>
      <c r="C20" s="1750" t="s">
        <v>603</v>
      </c>
      <c r="D20" s="1738"/>
      <c r="E20" s="1738"/>
      <c r="F20" s="1738"/>
      <c r="G20" s="1738"/>
      <c r="H20" s="1738"/>
      <c r="I20" s="1738"/>
      <c r="J20" s="1738"/>
      <c r="K20" s="1738"/>
      <c r="L20" s="1751">
        <v>6130</v>
      </c>
      <c r="M20" s="1752"/>
      <c r="N20" s="1752"/>
      <c r="O20" s="1738" t="s">
        <v>604</v>
      </c>
      <c r="P20" s="1738"/>
      <c r="Q20" s="1738"/>
      <c r="R20" s="1738"/>
      <c r="S20" s="1738"/>
      <c r="T20" s="1738"/>
      <c r="U20" s="1738"/>
      <c r="V20" s="1739"/>
      <c r="W20" s="1745"/>
    </row>
    <row r="21" spans="1:23" ht="20.25" customHeight="1">
      <c r="A21" s="191"/>
      <c r="B21" s="191"/>
      <c r="C21" s="398"/>
      <c r="D21" s="399"/>
      <c r="E21" s="399"/>
      <c r="F21" s="399"/>
      <c r="G21" s="399"/>
      <c r="H21" s="400"/>
      <c r="I21" s="400"/>
      <c r="J21" s="400"/>
      <c r="K21" s="400"/>
      <c r="L21" s="398"/>
      <c r="M21" s="400"/>
      <c r="N21" s="400"/>
      <c r="O21" s="400"/>
      <c r="P21" s="400"/>
      <c r="Q21" s="401"/>
      <c r="R21" s="401"/>
      <c r="S21" s="401"/>
      <c r="T21" s="401"/>
      <c r="U21" s="401"/>
      <c r="V21" s="401"/>
      <c r="W21" s="192"/>
    </row>
    <row r="22" spans="1:23" ht="20.25" customHeight="1">
      <c r="A22" s="1694" t="s">
        <v>460</v>
      </c>
      <c r="B22" s="1712" t="s">
        <v>498</v>
      </c>
      <c r="C22" s="1732"/>
      <c r="D22" s="1734">
        <v>11030</v>
      </c>
      <c r="E22" s="1735"/>
      <c r="F22" s="1735"/>
      <c r="G22" s="1735"/>
      <c r="H22" s="1735"/>
      <c r="I22" s="1735"/>
      <c r="J22" s="390" t="s">
        <v>605</v>
      </c>
      <c r="K22" s="1736" t="s">
        <v>499</v>
      </c>
      <c r="L22" s="1736"/>
      <c r="M22" s="1736"/>
      <c r="N22" s="1736"/>
      <c r="O22" s="1736"/>
      <c r="P22" s="1736"/>
      <c r="Q22" s="1736"/>
      <c r="R22" s="1736"/>
      <c r="S22" s="1736"/>
      <c r="T22" s="1736"/>
      <c r="U22" s="1736"/>
      <c r="V22" s="1737"/>
      <c r="W22" s="1676" t="s">
        <v>500</v>
      </c>
    </row>
    <row r="23" spans="1:23" ht="20.25" customHeight="1">
      <c r="A23" s="1696"/>
      <c r="B23" s="1689"/>
      <c r="C23" s="1733"/>
      <c r="D23" s="396"/>
      <c r="E23" s="396"/>
      <c r="F23" s="396"/>
      <c r="G23" s="397"/>
      <c r="H23" s="397"/>
      <c r="I23" s="397"/>
      <c r="J23" s="397"/>
      <c r="K23" s="397"/>
      <c r="L23" s="397"/>
      <c r="M23" s="1738" t="s">
        <v>598</v>
      </c>
      <c r="N23" s="1738"/>
      <c r="O23" s="1738"/>
      <c r="P23" s="1738"/>
      <c r="Q23" s="1738"/>
      <c r="R23" s="1738"/>
      <c r="S23" s="1738"/>
      <c r="T23" s="1738"/>
      <c r="U23" s="1738"/>
      <c r="V23" s="1739"/>
      <c r="W23" s="1676"/>
    </row>
    <row r="24" spans="1:23" ht="25.5" customHeight="1">
      <c r="A24" s="191"/>
      <c r="B24" s="191"/>
      <c r="C24" s="398"/>
      <c r="D24" s="399"/>
      <c r="E24" s="399"/>
      <c r="F24" s="399"/>
      <c r="G24" s="399"/>
      <c r="H24" s="400"/>
      <c r="I24" s="400"/>
      <c r="J24" s="400"/>
      <c r="K24" s="400"/>
      <c r="L24" s="398"/>
      <c r="M24" s="400"/>
      <c r="N24" s="400"/>
      <c r="O24" s="400"/>
      <c r="P24" s="400"/>
      <c r="Q24" s="401"/>
      <c r="R24" s="401"/>
      <c r="S24" s="401"/>
      <c r="T24" s="401"/>
      <c r="U24" s="401"/>
      <c r="V24" s="401"/>
      <c r="W24" s="192"/>
    </row>
    <row r="25" spans="1:23" ht="30" customHeight="1">
      <c r="A25" s="1694" t="s">
        <v>279</v>
      </c>
      <c r="B25" s="1712" t="s">
        <v>501</v>
      </c>
      <c r="C25" s="1722" t="s">
        <v>280</v>
      </c>
      <c r="D25" s="1723"/>
      <c r="E25" s="1723"/>
      <c r="F25" s="1723"/>
      <c r="G25" s="1723"/>
      <c r="H25" s="1724">
        <v>1900</v>
      </c>
      <c r="I25" s="1724"/>
      <c r="J25" s="1724"/>
      <c r="K25" s="1724"/>
      <c r="L25" s="1725"/>
      <c r="M25" s="1722" t="s">
        <v>281</v>
      </c>
      <c r="N25" s="1723"/>
      <c r="O25" s="1723"/>
      <c r="P25" s="1723"/>
      <c r="Q25" s="1723"/>
      <c r="R25" s="1724">
        <v>1320</v>
      </c>
      <c r="S25" s="1724"/>
      <c r="T25" s="1724"/>
      <c r="U25" s="1724"/>
      <c r="V25" s="1725"/>
      <c r="W25" s="1676" t="s">
        <v>282</v>
      </c>
    </row>
    <row r="26" spans="1:23" ht="30" customHeight="1">
      <c r="A26" s="1710"/>
      <c r="B26" s="1713"/>
      <c r="C26" s="1722" t="s">
        <v>283</v>
      </c>
      <c r="D26" s="1723"/>
      <c r="E26" s="1723"/>
      <c r="F26" s="1723"/>
      <c r="G26" s="1723"/>
      <c r="H26" s="1724">
        <v>1690</v>
      </c>
      <c r="I26" s="1724"/>
      <c r="J26" s="1724"/>
      <c r="K26" s="1724"/>
      <c r="L26" s="1725"/>
      <c r="M26" s="1722" t="s">
        <v>284</v>
      </c>
      <c r="N26" s="1723"/>
      <c r="O26" s="1723"/>
      <c r="P26" s="1723"/>
      <c r="Q26" s="1723"/>
      <c r="R26" s="1724">
        <v>120</v>
      </c>
      <c r="S26" s="1724"/>
      <c r="T26" s="1724"/>
      <c r="U26" s="1724"/>
      <c r="V26" s="1725"/>
      <c r="W26" s="1676"/>
    </row>
    <row r="27" spans="1:23" ht="30" customHeight="1">
      <c r="A27" s="1711"/>
      <c r="B27" s="1714"/>
      <c r="C27" s="1722" t="s">
        <v>285</v>
      </c>
      <c r="D27" s="1723"/>
      <c r="E27" s="1723"/>
      <c r="F27" s="1723"/>
      <c r="G27" s="1723"/>
      <c r="H27" s="1724">
        <v>1670</v>
      </c>
      <c r="I27" s="1724"/>
      <c r="J27" s="1724"/>
      <c r="K27" s="1724"/>
      <c r="L27" s="1725"/>
      <c r="M27" s="1726"/>
      <c r="N27" s="1727"/>
      <c r="O27" s="1727"/>
      <c r="P27" s="1727"/>
      <c r="Q27" s="1727"/>
      <c r="R27" s="1727"/>
      <c r="S27" s="1727"/>
      <c r="T27" s="1727"/>
      <c r="U27" s="1727"/>
      <c r="V27" s="1728"/>
      <c r="W27" s="1676"/>
    </row>
    <row r="28" spans="1:23" ht="25.5" customHeight="1">
      <c r="A28" s="191"/>
      <c r="B28" s="191"/>
      <c r="C28" s="398"/>
      <c r="D28" s="399"/>
      <c r="E28" s="399"/>
      <c r="F28" s="399"/>
      <c r="G28" s="399"/>
      <c r="H28" s="400"/>
      <c r="I28" s="400"/>
      <c r="J28" s="400"/>
      <c r="K28" s="400"/>
      <c r="L28" s="398"/>
      <c r="M28" s="400"/>
      <c r="N28" s="400"/>
      <c r="O28" s="400"/>
      <c r="P28" s="400"/>
      <c r="Q28" s="401"/>
      <c r="R28" s="401"/>
      <c r="S28" s="401"/>
      <c r="T28" s="401"/>
      <c r="U28" s="401"/>
      <c r="V28" s="401"/>
      <c r="W28" s="192"/>
    </row>
    <row r="29" spans="1:23" ht="30" customHeight="1">
      <c r="A29" s="195" t="s">
        <v>286</v>
      </c>
      <c r="B29" s="196" t="s">
        <v>502</v>
      </c>
      <c r="C29" s="1708">
        <v>6270</v>
      </c>
      <c r="D29" s="1708"/>
      <c r="E29" s="1708"/>
      <c r="F29" s="1708"/>
      <c r="G29" s="1708"/>
      <c r="H29" s="1708"/>
      <c r="I29" s="1708"/>
      <c r="J29" s="1708"/>
      <c r="K29" s="1708"/>
      <c r="L29" s="1708"/>
      <c r="M29" s="1708"/>
      <c r="N29" s="1708"/>
      <c r="O29" s="1708"/>
      <c r="P29" s="1708"/>
      <c r="Q29" s="1708"/>
      <c r="R29" s="1708"/>
      <c r="S29" s="1708"/>
      <c r="T29" s="1708"/>
      <c r="U29" s="1708"/>
      <c r="V29" s="1709"/>
      <c r="W29" s="197" t="s">
        <v>287</v>
      </c>
    </row>
    <row r="30" spans="1:23" ht="25.5" customHeight="1">
      <c r="A30" s="191"/>
      <c r="B30" s="191"/>
      <c r="C30" s="398"/>
      <c r="D30" s="399"/>
      <c r="E30" s="399"/>
      <c r="F30" s="399"/>
      <c r="G30" s="399"/>
      <c r="H30" s="400"/>
      <c r="I30" s="400"/>
      <c r="J30" s="400"/>
      <c r="K30" s="400"/>
      <c r="L30" s="398"/>
      <c r="M30" s="400"/>
      <c r="N30" s="400"/>
      <c r="O30" s="400"/>
      <c r="P30" s="400"/>
      <c r="Q30" s="401"/>
      <c r="R30" s="401"/>
      <c r="S30" s="401"/>
      <c r="T30" s="401"/>
      <c r="U30" s="401"/>
      <c r="V30" s="401"/>
      <c r="W30" s="198"/>
    </row>
    <row r="31" spans="1:23" ht="30" customHeight="1">
      <c r="A31" s="195" t="s">
        <v>288</v>
      </c>
      <c r="B31" s="196" t="s">
        <v>503</v>
      </c>
      <c r="C31" s="1684">
        <v>162470</v>
      </c>
      <c r="D31" s="1684"/>
      <c r="E31" s="1684"/>
      <c r="F31" s="1684"/>
      <c r="G31" s="1684"/>
      <c r="H31" s="1684"/>
      <c r="I31" s="1684"/>
      <c r="J31" s="1684"/>
      <c r="K31" s="1684"/>
      <c r="L31" s="1684"/>
      <c r="M31" s="1684"/>
      <c r="N31" s="1684"/>
      <c r="O31" s="1684"/>
      <c r="P31" s="1684"/>
      <c r="Q31" s="1684"/>
      <c r="R31" s="1684"/>
      <c r="S31" s="1684"/>
      <c r="T31" s="1684"/>
      <c r="U31" s="1684"/>
      <c r="V31" s="1685"/>
      <c r="W31" s="197" t="s">
        <v>287</v>
      </c>
    </row>
    <row r="32" spans="1:23" ht="25.5" customHeight="1">
      <c r="A32" s="191"/>
      <c r="B32" s="191"/>
      <c r="C32" s="398"/>
      <c r="D32" s="399"/>
      <c r="E32" s="399"/>
      <c r="F32" s="399"/>
      <c r="G32" s="399"/>
      <c r="H32" s="400"/>
      <c r="I32" s="400"/>
      <c r="J32" s="400"/>
      <c r="K32" s="400"/>
      <c r="L32" s="398"/>
      <c r="M32" s="400"/>
      <c r="N32" s="400"/>
      <c r="O32" s="400"/>
      <c r="P32" s="400"/>
      <c r="Q32" s="401"/>
      <c r="R32" s="401"/>
      <c r="S32" s="401"/>
      <c r="T32" s="401"/>
      <c r="U32" s="401"/>
      <c r="V32" s="401"/>
      <c r="W32" s="198"/>
    </row>
    <row r="33" spans="1:23" ht="18" customHeight="1">
      <c r="A33" s="1694" t="s">
        <v>289</v>
      </c>
      <c r="B33" s="1712" t="s">
        <v>504</v>
      </c>
      <c r="C33" s="1679" t="s">
        <v>290</v>
      </c>
      <c r="D33" s="1680"/>
      <c r="E33" s="1680"/>
      <c r="F33" s="1680"/>
      <c r="G33" s="1680"/>
      <c r="H33" s="1680"/>
      <c r="I33" s="1680"/>
      <c r="J33" s="1680"/>
      <c r="K33" s="1680"/>
      <c r="L33" s="1683">
        <v>476000</v>
      </c>
      <c r="M33" s="1683"/>
      <c r="N33" s="1683"/>
      <c r="O33" s="1683"/>
      <c r="P33" s="406"/>
      <c r="Q33" s="406"/>
      <c r="R33" s="406"/>
      <c r="S33" s="406"/>
      <c r="T33" s="406"/>
      <c r="U33" s="406"/>
      <c r="V33" s="407"/>
      <c r="W33" s="1676" t="s">
        <v>505</v>
      </c>
    </row>
    <row r="34" spans="1:23" ht="18" customHeight="1">
      <c r="A34" s="1710"/>
      <c r="B34" s="1713"/>
      <c r="C34" s="1681"/>
      <c r="D34" s="1682"/>
      <c r="E34" s="1682"/>
      <c r="F34" s="1682"/>
      <c r="G34" s="1682"/>
      <c r="H34" s="1682"/>
      <c r="I34" s="1682"/>
      <c r="J34" s="1682"/>
      <c r="K34" s="1682"/>
      <c r="L34" s="1677" t="s">
        <v>606</v>
      </c>
      <c r="M34" s="1677"/>
      <c r="N34" s="1677"/>
      <c r="O34" s="1677"/>
      <c r="P34" s="1677"/>
      <c r="Q34" s="1677"/>
      <c r="R34" s="1677"/>
      <c r="S34" s="1677"/>
      <c r="T34" s="1677"/>
      <c r="U34" s="1677"/>
      <c r="V34" s="1678"/>
      <c r="W34" s="1676"/>
    </row>
    <row r="35" spans="1:23" ht="18" customHeight="1">
      <c r="A35" s="1710"/>
      <c r="B35" s="1713"/>
      <c r="C35" s="1679" t="s">
        <v>291</v>
      </c>
      <c r="D35" s="1680"/>
      <c r="E35" s="1680"/>
      <c r="F35" s="1680"/>
      <c r="G35" s="1680"/>
      <c r="H35" s="1680"/>
      <c r="I35" s="1680"/>
      <c r="J35" s="1680"/>
      <c r="K35" s="1680"/>
      <c r="L35" s="1683">
        <v>793000</v>
      </c>
      <c r="M35" s="1683"/>
      <c r="N35" s="1683"/>
      <c r="O35" s="1683"/>
      <c r="P35" s="406"/>
      <c r="Q35" s="406"/>
      <c r="R35" s="406"/>
      <c r="S35" s="406"/>
      <c r="T35" s="406"/>
      <c r="U35" s="406"/>
      <c r="V35" s="407"/>
      <c r="W35" s="1676"/>
    </row>
    <row r="36" spans="1:23" ht="18" customHeight="1">
      <c r="A36" s="1710"/>
      <c r="B36" s="1713"/>
      <c r="C36" s="1681"/>
      <c r="D36" s="1682"/>
      <c r="E36" s="1682"/>
      <c r="F36" s="1682"/>
      <c r="G36" s="1682"/>
      <c r="H36" s="1682"/>
      <c r="I36" s="1682"/>
      <c r="J36" s="1682"/>
      <c r="K36" s="1682"/>
      <c r="L36" s="1677" t="s">
        <v>606</v>
      </c>
      <c r="M36" s="1677"/>
      <c r="N36" s="1677"/>
      <c r="O36" s="1677"/>
      <c r="P36" s="1677"/>
      <c r="Q36" s="1677"/>
      <c r="R36" s="1677"/>
      <c r="S36" s="1677"/>
      <c r="T36" s="1677"/>
      <c r="U36" s="1677"/>
      <c r="V36" s="1678"/>
      <c r="W36" s="1676"/>
    </row>
    <row r="37" spans="1:23" ht="18" customHeight="1">
      <c r="A37" s="1710"/>
      <c r="B37" s="1713"/>
      <c r="C37" s="1679" t="s">
        <v>292</v>
      </c>
      <c r="D37" s="1680"/>
      <c r="E37" s="1680"/>
      <c r="F37" s="1680"/>
      <c r="G37" s="1680"/>
      <c r="H37" s="1680"/>
      <c r="I37" s="1680"/>
      <c r="J37" s="1680"/>
      <c r="K37" s="1680"/>
      <c r="L37" s="1683">
        <v>1111000</v>
      </c>
      <c r="M37" s="1683"/>
      <c r="N37" s="1683"/>
      <c r="O37" s="1683"/>
      <c r="P37" s="406"/>
      <c r="Q37" s="406"/>
      <c r="R37" s="406"/>
      <c r="S37" s="406"/>
      <c r="T37" s="406"/>
      <c r="U37" s="406"/>
      <c r="V37" s="407"/>
      <c r="W37" s="1676"/>
    </row>
    <row r="38" spans="1:23" ht="18" customHeight="1">
      <c r="A38" s="1711"/>
      <c r="B38" s="1714"/>
      <c r="C38" s="1681"/>
      <c r="D38" s="1682"/>
      <c r="E38" s="1682"/>
      <c r="F38" s="1682"/>
      <c r="G38" s="1682"/>
      <c r="H38" s="1682"/>
      <c r="I38" s="1682"/>
      <c r="J38" s="1682"/>
      <c r="K38" s="1682"/>
      <c r="L38" s="1677" t="s">
        <v>606</v>
      </c>
      <c r="M38" s="1677"/>
      <c r="N38" s="1677"/>
      <c r="O38" s="1677"/>
      <c r="P38" s="1677"/>
      <c r="Q38" s="1677"/>
      <c r="R38" s="1677"/>
      <c r="S38" s="1677"/>
      <c r="T38" s="1677"/>
      <c r="U38" s="1677"/>
      <c r="V38" s="1678"/>
      <c r="W38" s="1676"/>
    </row>
    <row r="39" spans="1:23" ht="25.5" customHeight="1">
      <c r="A39" s="191"/>
      <c r="B39" s="191"/>
      <c r="C39" s="398"/>
      <c r="D39" s="399"/>
      <c r="E39" s="399"/>
      <c r="F39" s="399"/>
      <c r="G39" s="399"/>
      <c r="H39" s="400"/>
      <c r="I39" s="400"/>
      <c r="J39" s="400"/>
      <c r="K39" s="400"/>
      <c r="L39" s="398"/>
      <c r="M39" s="401"/>
      <c r="N39" s="400"/>
      <c r="O39" s="400"/>
      <c r="P39" s="400"/>
      <c r="Q39" s="401"/>
      <c r="R39" s="401"/>
      <c r="S39" s="401"/>
      <c r="T39" s="401"/>
      <c r="U39" s="401"/>
      <c r="V39" s="401"/>
      <c r="W39" s="198"/>
    </row>
    <row r="40" spans="1:23" ht="30" customHeight="1">
      <c r="A40" s="195" t="s">
        <v>293</v>
      </c>
      <c r="B40" s="196" t="s">
        <v>506</v>
      </c>
      <c r="C40" s="1715">
        <v>160000</v>
      </c>
      <c r="D40" s="1715"/>
      <c r="E40" s="1715"/>
      <c r="F40" s="1715"/>
      <c r="G40" s="1715"/>
      <c r="H40" s="1715"/>
      <c r="I40" s="1715"/>
      <c r="J40" s="1715"/>
      <c r="K40" s="1715"/>
      <c r="L40" s="1715"/>
      <c r="M40" s="1715"/>
      <c r="N40" s="1715"/>
      <c r="O40" s="1715"/>
      <c r="P40" s="1715"/>
      <c r="Q40" s="1715"/>
      <c r="R40" s="1715"/>
      <c r="S40" s="1715"/>
      <c r="T40" s="1715"/>
      <c r="U40" s="1715"/>
      <c r="V40" s="1716"/>
      <c r="W40" s="197" t="s">
        <v>287</v>
      </c>
    </row>
    <row r="41" spans="1:23" ht="25.5" customHeight="1">
      <c r="A41" s="191"/>
      <c r="B41" s="191"/>
      <c r="C41" s="398"/>
      <c r="D41" s="399"/>
      <c r="E41" s="399"/>
      <c r="F41" s="399"/>
      <c r="G41" s="399"/>
      <c r="H41" s="400"/>
      <c r="I41" s="400"/>
      <c r="J41" s="400"/>
      <c r="K41" s="400"/>
      <c r="L41" s="398"/>
      <c r="M41" s="401"/>
      <c r="N41" s="400"/>
      <c r="O41" s="400"/>
      <c r="P41" s="400"/>
      <c r="Q41" s="401"/>
      <c r="R41" s="401"/>
      <c r="S41" s="401"/>
      <c r="T41" s="401"/>
      <c r="U41" s="401"/>
      <c r="V41" s="401"/>
      <c r="W41" s="192"/>
    </row>
    <row r="42" spans="1:23" ht="30" customHeight="1">
      <c r="A42" s="1720" t="s">
        <v>507</v>
      </c>
      <c r="B42" s="1712" t="s">
        <v>508</v>
      </c>
      <c r="C42" s="1719" t="s">
        <v>593</v>
      </c>
      <c r="D42" s="1719"/>
      <c r="E42" s="1719"/>
      <c r="F42" s="1719"/>
      <c r="G42" s="1719"/>
      <c r="H42" s="1719"/>
      <c r="I42" s="1719"/>
      <c r="J42" s="1684">
        <v>40380</v>
      </c>
      <c r="K42" s="1684"/>
      <c r="L42" s="1684"/>
      <c r="M42" s="1684"/>
      <c r="N42" s="1684"/>
      <c r="O42" s="1684"/>
      <c r="P42" s="1684"/>
      <c r="Q42" s="1684"/>
      <c r="R42" s="1684"/>
      <c r="S42" s="1684"/>
      <c r="T42" s="1684"/>
      <c r="U42" s="1684"/>
      <c r="V42" s="1684"/>
      <c r="W42" s="1674" t="s">
        <v>287</v>
      </c>
    </row>
    <row r="43" spans="1:23" ht="30" customHeight="1">
      <c r="A43" s="1721"/>
      <c r="B43" s="1714"/>
      <c r="C43" s="1719" t="s">
        <v>594</v>
      </c>
      <c r="D43" s="1719"/>
      <c r="E43" s="1719"/>
      <c r="F43" s="1719"/>
      <c r="G43" s="1719"/>
      <c r="H43" s="1719"/>
      <c r="I43" s="1719"/>
      <c r="J43" s="1684">
        <v>317130</v>
      </c>
      <c r="K43" s="1684"/>
      <c r="L43" s="1684"/>
      <c r="M43" s="1684"/>
      <c r="N43" s="1684"/>
      <c r="O43" s="1684"/>
      <c r="P43" s="1684"/>
      <c r="Q43" s="1684"/>
      <c r="R43" s="1684"/>
      <c r="S43" s="1684"/>
      <c r="T43" s="1684"/>
      <c r="U43" s="1684"/>
      <c r="V43" s="1684"/>
      <c r="W43" s="1675"/>
    </row>
    <row r="44" spans="1:23" s="78" customFormat="1" ht="30" customHeight="1">
      <c r="A44" s="199"/>
      <c r="B44" s="193"/>
      <c r="C44" s="408"/>
      <c r="D44" s="408"/>
      <c r="E44" s="408"/>
      <c r="F44" s="408"/>
      <c r="G44" s="408"/>
      <c r="H44" s="408"/>
      <c r="I44" s="408"/>
      <c r="J44" s="408"/>
      <c r="K44" s="408"/>
      <c r="L44" s="408"/>
      <c r="M44" s="408"/>
      <c r="N44" s="408"/>
      <c r="O44" s="408"/>
      <c r="P44" s="408"/>
      <c r="Q44" s="408"/>
      <c r="R44" s="408"/>
      <c r="S44" s="408"/>
      <c r="T44" s="408"/>
      <c r="U44" s="408"/>
      <c r="V44" s="408"/>
      <c r="W44" s="200"/>
    </row>
    <row r="45" spans="1:23" s="78" customFormat="1" ht="20.25" customHeight="1">
      <c r="A45" s="1694" t="s">
        <v>294</v>
      </c>
      <c r="B45" s="1697" t="s">
        <v>509</v>
      </c>
      <c r="C45" s="1700" t="s">
        <v>599</v>
      </c>
      <c r="D45" s="409"/>
      <c r="E45" s="1703" t="s">
        <v>595</v>
      </c>
      <c r="F45" s="1703"/>
      <c r="G45" s="1703"/>
      <c r="H45" s="1703"/>
      <c r="I45" s="1703"/>
      <c r="J45" s="410"/>
      <c r="K45" s="1704" t="s">
        <v>607</v>
      </c>
      <c r="L45" s="1704"/>
      <c r="M45" s="1704"/>
      <c r="N45" s="1704"/>
      <c r="O45" s="1704"/>
      <c r="P45" s="1704"/>
      <c r="Q45" s="1704"/>
      <c r="R45" s="1704"/>
      <c r="S45" s="409"/>
      <c r="T45" s="410"/>
      <c r="U45" s="410"/>
      <c r="V45" s="411"/>
      <c r="W45" s="1687" t="s">
        <v>510</v>
      </c>
    </row>
    <row r="46" spans="1:23" s="78" customFormat="1" ht="30" customHeight="1">
      <c r="A46" s="1695"/>
      <c r="B46" s="1698"/>
      <c r="C46" s="1701"/>
      <c r="D46" s="412" t="s">
        <v>596</v>
      </c>
      <c r="E46" s="1690">
        <v>79950</v>
      </c>
      <c r="F46" s="1690"/>
      <c r="G46" s="1690"/>
      <c r="H46" s="1690"/>
      <c r="I46" s="1690"/>
      <c r="J46" s="412" t="s">
        <v>584</v>
      </c>
      <c r="K46" s="1691">
        <v>790</v>
      </c>
      <c r="L46" s="1691"/>
      <c r="M46" s="1691"/>
      <c r="N46" s="1691"/>
      <c r="O46" s="1691"/>
      <c r="P46" s="1691"/>
      <c r="Q46" s="1691"/>
      <c r="R46" s="1691"/>
      <c r="S46" s="413" t="s">
        <v>597</v>
      </c>
      <c r="T46" s="412"/>
      <c r="U46" s="412"/>
      <c r="V46" s="414"/>
      <c r="W46" s="1688"/>
    </row>
    <row r="47" spans="1:23" s="78" customFormat="1" ht="30" customHeight="1">
      <c r="A47" s="1695"/>
      <c r="B47" s="1698"/>
      <c r="C47" s="1702"/>
      <c r="D47" s="415"/>
      <c r="E47" s="416"/>
      <c r="F47" s="416"/>
      <c r="G47" s="416"/>
      <c r="H47" s="416"/>
      <c r="I47" s="1692" t="s">
        <v>598</v>
      </c>
      <c r="J47" s="1692"/>
      <c r="K47" s="1692"/>
      <c r="L47" s="1692"/>
      <c r="M47" s="1692"/>
      <c r="N47" s="1692"/>
      <c r="O47" s="1692"/>
      <c r="P47" s="1692"/>
      <c r="Q47" s="1692"/>
      <c r="R47" s="1692"/>
      <c r="S47" s="1692"/>
      <c r="T47" s="1692"/>
      <c r="U47" s="1692"/>
      <c r="V47" s="1693"/>
      <c r="W47" s="1688"/>
    </row>
    <row r="48" spans="1:23" s="78" customFormat="1" ht="20.25" customHeight="1">
      <c r="A48" s="1695"/>
      <c r="B48" s="1698"/>
      <c r="C48" s="1700" t="s">
        <v>608</v>
      </c>
      <c r="D48" s="409"/>
      <c r="E48" s="1703" t="s">
        <v>595</v>
      </c>
      <c r="F48" s="1703"/>
      <c r="G48" s="1703"/>
      <c r="H48" s="1703"/>
      <c r="I48" s="1703"/>
      <c r="J48" s="410"/>
      <c r="K48" s="1704" t="s">
        <v>607</v>
      </c>
      <c r="L48" s="1704"/>
      <c r="M48" s="1704"/>
      <c r="N48" s="1704"/>
      <c r="O48" s="1704"/>
      <c r="P48" s="1704"/>
      <c r="Q48" s="1704"/>
      <c r="R48" s="1704"/>
      <c r="S48" s="409"/>
      <c r="T48" s="410"/>
      <c r="U48" s="410"/>
      <c r="V48" s="411"/>
      <c r="W48" s="1688"/>
    </row>
    <row r="49" spans="1:23" s="78" customFormat="1" ht="30" customHeight="1">
      <c r="A49" s="1695"/>
      <c r="B49" s="1698"/>
      <c r="C49" s="1701"/>
      <c r="D49" s="412" t="s">
        <v>596</v>
      </c>
      <c r="E49" s="1690">
        <v>50000</v>
      </c>
      <c r="F49" s="1690"/>
      <c r="G49" s="1690"/>
      <c r="H49" s="1690"/>
      <c r="I49" s="1690"/>
      <c r="J49" s="412" t="s">
        <v>584</v>
      </c>
      <c r="K49" s="1691">
        <v>500</v>
      </c>
      <c r="L49" s="1691"/>
      <c r="M49" s="1691"/>
      <c r="N49" s="1691"/>
      <c r="O49" s="1691"/>
      <c r="P49" s="1691"/>
      <c r="Q49" s="1691"/>
      <c r="R49" s="1691"/>
      <c r="S49" s="413" t="s">
        <v>597</v>
      </c>
      <c r="T49" s="412"/>
      <c r="U49" s="412"/>
      <c r="V49" s="414"/>
      <c r="W49" s="1688"/>
    </row>
    <row r="50" spans="1:23" s="78" customFormat="1" ht="30" customHeight="1">
      <c r="A50" s="1695"/>
      <c r="B50" s="1698"/>
      <c r="C50" s="1702"/>
      <c r="D50" s="415"/>
      <c r="E50" s="416"/>
      <c r="F50" s="416"/>
      <c r="G50" s="416"/>
      <c r="H50" s="416"/>
      <c r="I50" s="1692" t="s">
        <v>598</v>
      </c>
      <c r="J50" s="1692"/>
      <c r="K50" s="1692"/>
      <c r="L50" s="1692"/>
      <c r="M50" s="1692"/>
      <c r="N50" s="1692"/>
      <c r="O50" s="1692"/>
      <c r="P50" s="1692"/>
      <c r="Q50" s="1692"/>
      <c r="R50" s="1692"/>
      <c r="S50" s="1692"/>
      <c r="T50" s="1692"/>
      <c r="U50" s="1692"/>
      <c r="V50" s="1693"/>
      <c r="W50" s="1688"/>
    </row>
    <row r="51" spans="1:23" s="78" customFormat="1" ht="20.25" customHeight="1">
      <c r="A51" s="1695"/>
      <c r="B51" s="1698"/>
      <c r="C51" s="1700" t="s">
        <v>609</v>
      </c>
      <c r="D51" s="1707" t="s">
        <v>595</v>
      </c>
      <c r="E51" s="1703"/>
      <c r="F51" s="1703"/>
      <c r="G51" s="1703"/>
      <c r="H51" s="1703"/>
      <c r="I51" s="1703"/>
      <c r="J51" s="1703"/>
      <c r="K51" s="1703"/>
      <c r="L51" s="1703"/>
      <c r="M51" s="417"/>
      <c r="N51" s="417"/>
      <c r="O51" s="417"/>
      <c r="P51" s="417"/>
      <c r="Q51" s="417"/>
      <c r="R51" s="417"/>
      <c r="S51" s="417"/>
      <c r="T51" s="417"/>
      <c r="U51" s="417"/>
      <c r="V51" s="418"/>
      <c r="W51" s="1688"/>
    </row>
    <row r="52" spans="1:23" s="78" customFormat="1" ht="30" customHeight="1">
      <c r="A52" s="1696"/>
      <c r="B52" s="1699"/>
      <c r="C52" s="1702"/>
      <c r="D52" s="1717">
        <v>10000</v>
      </c>
      <c r="E52" s="1718"/>
      <c r="F52" s="1718"/>
      <c r="G52" s="1718"/>
      <c r="H52" s="1718"/>
      <c r="I52" s="1718"/>
      <c r="J52" s="1705" t="s">
        <v>295</v>
      </c>
      <c r="K52" s="1705"/>
      <c r="L52" s="1705"/>
      <c r="M52" s="1705"/>
      <c r="N52" s="1705"/>
      <c r="O52" s="1705"/>
      <c r="P52" s="1705"/>
      <c r="Q52" s="1705"/>
      <c r="R52" s="1705"/>
      <c r="S52" s="1705"/>
      <c r="T52" s="1705"/>
      <c r="U52" s="1705"/>
      <c r="V52" s="1706"/>
      <c r="W52" s="1689"/>
    </row>
    <row r="53" spans="1:23" ht="25.5" customHeight="1">
      <c r="A53" s="191"/>
      <c r="B53" s="191"/>
      <c r="C53" s="398"/>
      <c r="D53" s="399"/>
      <c r="E53" s="399"/>
      <c r="F53" s="399"/>
      <c r="G53" s="399"/>
      <c r="H53" s="400"/>
      <c r="I53" s="400"/>
      <c r="J53" s="400"/>
      <c r="K53" s="400"/>
      <c r="L53" s="398"/>
      <c r="M53" s="401"/>
      <c r="N53" s="400"/>
      <c r="O53" s="400"/>
      <c r="P53" s="400"/>
      <c r="Q53" s="401"/>
      <c r="R53" s="401"/>
      <c r="S53" s="401"/>
      <c r="T53" s="401"/>
      <c r="U53" s="401"/>
      <c r="V53" s="401"/>
      <c r="W53" s="192" t="s">
        <v>511</v>
      </c>
    </row>
    <row r="54" spans="1:23" ht="30" customHeight="1">
      <c r="A54" s="195" t="s">
        <v>296</v>
      </c>
      <c r="B54" s="196" t="s">
        <v>512</v>
      </c>
      <c r="C54" s="1684">
        <v>150000</v>
      </c>
      <c r="D54" s="1684"/>
      <c r="E54" s="1684"/>
      <c r="F54" s="1684"/>
      <c r="G54" s="1684"/>
      <c r="H54" s="1684"/>
      <c r="I54" s="1684"/>
      <c r="J54" s="1684"/>
      <c r="K54" s="1684"/>
      <c r="L54" s="1684"/>
      <c r="M54" s="1684"/>
      <c r="N54" s="1684"/>
      <c r="O54" s="1684"/>
      <c r="P54" s="1684"/>
      <c r="Q54" s="1684"/>
      <c r="R54" s="1684"/>
      <c r="S54" s="1684"/>
      <c r="T54" s="1684"/>
      <c r="U54" s="1684"/>
      <c r="V54" s="1685"/>
      <c r="W54" s="197" t="s">
        <v>287</v>
      </c>
    </row>
    <row r="55" spans="1:23" ht="30" customHeight="1">
      <c r="A55" s="193"/>
      <c r="B55" s="193"/>
      <c r="C55" s="201"/>
      <c r="D55" s="201"/>
      <c r="E55" s="201"/>
      <c r="F55" s="201"/>
      <c r="G55" s="201"/>
      <c r="H55" s="201"/>
      <c r="I55" s="201"/>
      <c r="J55" s="201"/>
      <c r="K55" s="201"/>
      <c r="L55" s="201"/>
      <c r="M55" s="201"/>
      <c r="N55" s="201"/>
      <c r="O55" s="201"/>
      <c r="P55" s="201"/>
      <c r="Q55" s="201"/>
      <c r="R55" s="201"/>
      <c r="S55" s="201"/>
      <c r="T55" s="201"/>
      <c r="U55" s="201"/>
      <c r="V55" s="201"/>
      <c r="W55" s="192"/>
    </row>
    <row r="56" spans="1:23" ht="25.5" customHeight="1">
      <c r="A56" s="1686" t="s">
        <v>513</v>
      </c>
      <c r="B56" s="1686"/>
      <c r="C56" s="1686"/>
      <c r="D56" s="1686"/>
      <c r="E56" s="1686"/>
      <c r="F56" s="1686"/>
      <c r="G56" s="1686"/>
      <c r="H56" s="1686"/>
      <c r="I56" s="1686"/>
      <c r="J56" s="1686"/>
      <c r="K56" s="1686"/>
      <c r="L56" s="1686"/>
      <c r="M56" s="1686"/>
      <c r="N56" s="1686"/>
      <c r="O56" s="1686"/>
      <c r="P56" s="1686"/>
      <c r="Q56" s="1686"/>
      <c r="R56" s="1686"/>
      <c r="S56" s="1686"/>
      <c r="T56" s="1686"/>
      <c r="U56" s="1686"/>
      <c r="V56" s="1686"/>
      <c r="W56" s="1686"/>
    </row>
  </sheetData>
  <sheetProtection selectLockedCells="1" selectUnlockedCells="1"/>
  <mergeCells count="107">
    <mergeCell ref="A7:A12"/>
    <mergeCell ref="B7:B12"/>
    <mergeCell ref="C7:C9"/>
    <mergeCell ref="E7:I7"/>
    <mergeCell ref="E10:I10"/>
    <mergeCell ref="E11:I11"/>
    <mergeCell ref="W3:W5"/>
    <mergeCell ref="E4:I4"/>
    <mergeCell ref="K4:R4"/>
    <mergeCell ref="M5:V5"/>
    <mergeCell ref="A3:A5"/>
    <mergeCell ref="B3:B5"/>
    <mergeCell ref="C3:C5"/>
    <mergeCell ref="E3:I3"/>
    <mergeCell ref="K3:R3"/>
    <mergeCell ref="W7:W12"/>
    <mergeCell ref="E8:I8"/>
    <mergeCell ref="K8:R8"/>
    <mergeCell ref="M9:V9"/>
    <mergeCell ref="K7:R7"/>
    <mergeCell ref="K10:R10"/>
    <mergeCell ref="K11:R11"/>
    <mergeCell ref="M12:V12"/>
    <mergeCell ref="C10:C12"/>
    <mergeCell ref="A14:A16"/>
    <mergeCell ref="B14:B16"/>
    <mergeCell ref="C14:C16"/>
    <mergeCell ref="E14:I14"/>
    <mergeCell ref="K14:R14"/>
    <mergeCell ref="W18:W20"/>
    <mergeCell ref="C19:K19"/>
    <mergeCell ref="L19:N19"/>
    <mergeCell ref="C20:K20"/>
    <mergeCell ref="L20:N20"/>
    <mergeCell ref="O20:V20"/>
    <mergeCell ref="O19:V19"/>
    <mergeCell ref="W14:W16"/>
    <mergeCell ref="E15:I15"/>
    <mergeCell ref="K15:R15"/>
    <mergeCell ref="M16:V16"/>
    <mergeCell ref="W25:W27"/>
    <mergeCell ref="C26:G26"/>
    <mergeCell ref="H26:L26"/>
    <mergeCell ref="M26:Q26"/>
    <mergeCell ref="R26:V26"/>
    <mergeCell ref="C27:G27"/>
    <mergeCell ref="H27:L27"/>
    <mergeCell ref="M27:V27"/>
    <mergeCell ref="A18:A20"/>
    <mergeCell ref="B18:B20"/>
    <mergeCell ref="C18:V18"/>
    <mergeCell ref="A25:A27"/>
    <mergeCell ref="B25:B27"/>
    <mergeCell ref="C25:G25"/>
    <mergeCell ref="H25:L25"/>
    <mergeCell ref="M25:Q25"/>
    <mergeCell ref="R25:V25"/>
    <mergeCell ref="A22:A23"/>
    <mergeCell ref="B22:B23"/>
    <mergeCell ref="C22:C23"/>
    <mergeCell ref="D22:I22"/>
    <mergeCell ref="K22:V22"/>
    <mergeCell ref="W22:W23"/>
    <mergeCell ref="M23:V23"/>
    <mergeCell ref="L38:V38"/>
    <mergeCell ref="C51:C52"/>
    <mergeCell ref="C29:V29"/>
    <mergeCell ref="C31:V31"/>
    <mergeCell ref="A33:A38"/>
    <mergeCell ref="B33:B38"/>
    <mergeCell ref="C33:K34"/>
    <mergeCell ref="L33:O33"/>
    <mergeCell ref="C48:C50"/>
    <mergeCell ref="E48:I48"/>
    <mergeCell ref="K48:R48"/>
    <mergeCell ref="C40:V40"/>
    <mergeCell ref="D52:I52"/>
    <mergeCell ref="C42:I42"/>
    <mergeCell ref="J42:V42"/>
    <mergeCell ref="C43:I43"/>
    <mergeCell ref="J43:V43"/>
    <mergeCell ref="A42:A43"/>
    <mergeCell ref="B42:B43"/>
    <mergeCell ref="W42:W43"/>
    <mergeCell ref="W33:W38"/>
    <mergeCell ref="L34:V34"/>
    <mergeCell ref="C35:K36"/>
    <mergeCell ref="L35:O35"/>
    <mergeCell ref="L36:V36"/>
    <mergeCell ref="C37:K38"/>
    <mergeCell ref="C54:V54"/>
    <mergeCell ref="A56:W56"/>
    <mergeCell ref="W45:W52"/>
    <mergeCell ref="E46:I46"/>
    <mergeCell ref="K46:R46"/>
    <mergeCell ref="I47:V47"/>
    <mergeCell ref="A45:A52"/>
    <mergeCell ref="B45:B52"/>
    <mergeCell ref="C45:C47"/>
    <mergeCell ref="E45:I45"/>
    <mergeCell ref="K45:R45"/>
    <mergeCell ref="E49:I49"/>
    <mergeCell ref="K49:R49"/>
    <mergeCell ref="I50:V50"/>
    <mergeCell ref="J52:V52"/>
    <mergeCell ref="D51:L51"/>
    <mergeCell ref="L37:O37"/>
  </mergeCells>
  <phoneticPr fontId="1"/>
  <conditionalFormatting sqref="W22:W23">
    <cfRule type="expression" dxfId="1" priority="1">
      <formula>W22&lt;#REF!</formula>
    </cfRule>
    <cfRule type="expression" dxfId="0" priority="2">
      <formula>W22&gt;#REF!</formula>
    </cfRule>
  </conditionalFormatting>
  <printOptions horizontalCentered="1"/>
  <pageMargins left="0.39370078740157483" right="0.39370078740157483" top="0.39370078740157483" bottom="0.39370078740157483" header="0.31496062992125984" footer="0.15748031496062992"/>
  <pageSetup paperSize="9" scale="6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0"/>
  <sheetViews>
    <sheetView view="pageBreakPreview" zoomScale="85" zoomScaleNormal="55" zoomScaleSheetLayoutView="85" workbookViewId="0">
      <selection activeCell="L3" sqref="L3:L5"/>
    </sheetView>
  </sheetViews>
  <sheetFormatPr defaultRowHeight="13.5"/>
  <cols>
    <col min="1" max="1" width="5.625" style="155" customWidth="1"/>
    <col min="2" max="2" width="7.25" style="155" customWidth="1"/>
    <col min="3" max="3" width="4.5" style="155" bestFit="1" customWidth="1"/>
    <col min="4" max="4" width="9.375" style="155" customWidth="1"/>
    <col min="5" max="16384" width="9" style="206"/>
  </cols>
  <sheetData>
    <row r="1" spans="1:21" ht="18.75">
      <c r="A1" s="205" t="s">
        <v>536</v>
      </c>
    </row>
    <row r="2" spans="1:21">
      <c r="A2" s="1636" t="s">
        <v>537</v>
      </c>
      <c r="B2" s="1636" t="s">
        <v>538</v>
      </c>
      <c r="C2" s="1636" t="s">
        <v>539</v>
      </c>
      <c r="D2" s="1636" t="s">
        <v>540</v>
      </c>
      <c r="E2" s="1773" t="s">
        <v>541</v>
      </c>
      <c r="F2" s="1774"/>
      <c r="G2" s="1774"/>
      <c r="H2" s="1774"/>
      <c r="I2" s="1774"/>
      <c r="J2" s="1774"/>
      <c r="K2" s="1774"/>
      <c r="L2" s="1774"/>
      <c r="M2" s="1774"/>
      <c r="N2" s="1774"/>
      <c r="O2" s="1774"/>
      <c r="P2" s="1774"/>
      <c r="Q2" s="1774"/>
      <c r="R2" s="1774"/>
      <c r="S2" s="1774"/>
      <c r="T2" s="1774"/>
      <c r="U2" s="1775"/>
    </row>
    <row r="3" spans="1:21" ht="25.5" customHeight="1">
      <c r="A3" s="1636"/>
      <c r="B3" s="1636"/>
      <c r="C3" s="1636"/>
      <c r="D3" s="1636"/>
      <c r="E3" s="1646" t="s">
        <v>542</v>
      </c>
      <c r="F3" s="1770" t="s">
        <v>543</v>
      </c>
      <c r="G3" s="1770" t="s">
        <v>544</v>
      </c>
      <c r="H3" s="1770" t="s">
        <v>545</v>
      </c>
      <c r="I3" s="1770" t="s">
        <v>546</v>
      </c>
      <c r="J3" s="1770" t="s">
        <v>547</v>
      </c>
      <c r="K3" s="1770" t="s">
        <v>548</v>
      </c>
      <c r="L3" s="1770" t="s">
        <v>549</v>
      </c>
      <c r="M3" s="1770" t="s">
        <v>550</v>
      </c>
      <c r="N3" s="1770" t="s">
        <v>551</v>
      </c>
      <c r="O3" s="1770" t="s">
        <v>552</v>
      </c>
      <c r="P3" s="1770" t="s">
        <v>553</v>
      </c>
      <c r="Q3" s="1770" t="s">
        <v>554</v>
      </c>
      <c r="R3" s="1770" t="s">
        <v>555</v>
      </c>
      <c r="S3" s="1770" t="s">
        <v>556</v>
      </c>
      <c r="T3" s="1770" t="s">
        <v>557</v>
      </c>
      <c r="U3" s="1647" t="s">
        <v>558</v>
      </c>
    </row>
    <row r="4" spans="1:21" ht="14.25" customHeight="1">
      <c r="A4" s="1636"/>
      <c r="B4" s="1636"/>
      <c r="C4" s="1636"/>
      <c r="D4" s="1636"/>
      <c r="E4" s="1651"/>
      <c r="F4" s="1643"/>
      <c r="G4" s="1643"/>
      <c r="H4" s="1643"/>
      <c r="I4" s="1643"/>
      <c r="J4" s="1643"/>
      <c r="K4" s="1643"/>
      <c r="L4" s="1643"/>
      <c r="M4" s="1643"/>
      <c r="N4" s="1643"/>
      <c r="O4" s="1643"/>
      <c r="P4" s="1643"/>
      <c r="Q4" s="1643"/>
      <c r="R4" s="1643"/>
      <c r="S4" s="1643"/>
      <c r="T4" s="1643"/>
      <c r="U4" s="1653"/>
    </row>
    <row r="5" spans="1:21">
      <c r="A5" s="1609"/>
      <c r="B5" s="1609"/>
      <c r="C5" s="1609"/>
      <c r="D5" s="1609"/>
      <c r="E5" s="1776"/>
      <c r="F5" s="1771"/>
      <c r="G5" s="1771"/>
      <c r="H5" s="1771"/>
      <c r="I5" s="1771"/>
      <c r="J5" s="1771"/>
      <c r="K5" s="1771"/>
      <c r="L5" s="1771"/>
      <c r="M5" s="1771"/>
      <c r="N5" s="1771"/>
      <c r="O5" s="1771"/>
      <c r="P5" s="1771"/>
      <c r="Q5" s="1771"/>
      <c r="R5" s="1771"/>
      <c r="S5" s="1771"/>
      <c r="T5" s="1771"/>
      <c r="U5" s="1772"/>
    </row>
    <row r="6" spans="1:21" ht="3.75" customHeight="1">
      <c r="A6" s="153"/>
      <c r="B6" s="154"/>
      <c r="C6" s="154"/>
      <c r="D6" s="154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</row>
    <row r="7" spans="1:21" ht="14.25" customHeight="1">
      <c r="A7" s="1609" t="s">
        <v>484</v>
      </c>
      <c r="B7" s="1600" t="s">
        <v>559</v>
      </c>
      <c r="C7" s="1592" t="s">
        <v>560</v>
      </c>
      <c r="D7" s="173" t="s">
        <v>561</v>
      </c>
      <c r="E7" s="1769"/>
      <c r="F7" s="1767">
        <v>0.79</v>
      </c>
      <c r="G7" s="1767">
        <v>0.69</v>
      </c>
      <c r="H7" s="1767">
        <v>0.66</v>
      </c>
      <c r="I7" s="1767">
        <v>0.61</v>
      </c>
      <c r="J7" s="1767">
        <v>0.56999999999999995</v>
      </c>
      <c r="K7" s="1767">
        <v>0.54</v>
      </c>
      <c r="L7" s="1767">
        <v>0.52</v>
      </c>
      <c r="M7" s="1767">
        <v>0.48</v>
      </c>
      <c r="N7" s="1767">
        <v>0.47</v>
      </c>
      <c r="O7" s="1767">
        <v>0.46</v>
      </c>
      <c r="P7" s="1767">
        <v>0.45</v>
      </c>
      <c r="Q7" s="1767">
        <v>0.45</v>
      </c>
      <c r="R7" s="1767">
        <v>0.44</v>
      </c>
      <c r="S7" s="1767">
        <v>0.43</v>
      </c>
      <c r="T7" s="1767">
        <v>0.43</v>
      </c>
      <c r="U7" s="1767">
        <v>0.42</v>
      </c>
    </row>
    <row r="8" spans="1:21">
      <c r="A8" s="1610"/>
      <c r="B8" s="1591"/>
      <c r="C8" s="1593"/>
      <c r="D8" s="177" t="s">
        <v>562</v>
      </c>
      <c r="E8" s="1769"/>
      <c r="F8" s="1768"/>
      <c r="G8" s="1768"/>
      <c r="H8" s="1768"/>
      <c r="I8" s="1768"/>
      <c r="J8" s="1768"/>
      <c r="K8" s="1768"/>
      <c r="L8" s="1768"/>
      <c r="M8" s="1768"/>
      <c r="N8" s="1768"/>
      <c r="O8" s="1768"/>
      <c r="P8" s="1768"/>
      <c r="Q8" s="1768"/>
      <c r="R8" s="1768"/>
      <c r="S8" s="1768"/>
      <c r="T8" s="1768"/>
      <c r="U8" s="1768"/>
    </row>
    <row r="9" spans="1:21">
      <c r="A9" s="1610"/>
      <c r="B9" s="1591"/>
      <c r="C9" s="1552" t="s">
        <v>563</v>
      </c>
      <c r="D9" s="177" t="s">
        <v>564</v>
      </c>
      <c r="E9" s="1769"/>
      <c r="F9" s="1768"/>
      <c r="G9" s="1768"/>
      <c r="H9" s="1768"/>
      <c r="I9" s="1768"/>
      <c r="J9" s="1768"/>
      <c r="K9" s="1768"/>
      <c r="L9" s="1768"/>
      <c r="M9" s="1768"/>
      <c r="N9" s="1768"/>
      <c r="O9" s="1768"/>
      <c r="P9" s="1768"/>
      <c r="Q9" s="1768"/>
      <c r="R9" s="1768"/>
      <c r="S9" s="1768"/>
      <c r="T9" s="1768"/>
      <c r="U9" s="1768"/>
    </row>
    <row r="10" spans="1:21">
      <c r="A10" s="1610"/>
      <c r="B10" s="1591"/>
      <c r="C10" s="1553"/>
      <c r="D10" s="181" t="s">
        <v>565</v>
      </c>
      <c r="E10" s="1769"/>
      <c r="F10" s="1768"/>
      <c r="G10" s="1768"/>
      <c r="H10" s="1768"/>
      <c r="I10" s="1768"/>
      <c r="J10" s="1768"/>
      <c r="K10" s="1768"/>
      <c r="L10" s="1768"/>
      <c r="M10" s="1768"/>
      <c r="N10" s="1768"/>
      <c r="O10" s="1768"/>
      <c r="P10" s="1768"/>
      <c r="Q10" s="1768"/>
      <c r="R10" s="1768"/>
      <c r="S10" s="1768"/>
      <c r="T10" s="1768"/>
      <c r="U10" s="1768"/>
    </row>
    <row r="11" spans="1:21" ht="14.25" customHeight="1">
      <c r="A11" s="1610"/>
      <c r="B11" s="1590" t="s">
        <v>543</v>
      </c>
      <c r="C11" s="1592" t="s">
        <v>560</v>
      </c>
      <c r="D11" s="173" t="s">
        <v>561</v>
      </c>
      <c r="E11" s="1765"/>
      <c r="F11" s="1766"/>
      <c r="G11" s="1767">
        <v>0.87</v>
      </c>
      <c r="H11" s="1767">
        <v>0.84</v>
      </c>
      <c r="I11" s="1767">
        <v>0.77</v>
      </c>
      <c r="J11" s="1767">
        <v>0.72</v>
      </c>
      <c r="K11" s="1767">
        <v>0.69</v>
      </c>
      <c r="L11" s="1767">
        <v>0.66</v>
      </c>
      <c r="M11" s="1767">
        <v>0.61</v>
      </c>
      <c r="N11" s="1767">
        <v>0.59</v>
      </c>
      <c r="O11" s="1767">
        <v>0.57999999999999996</v>
      </c>
      <c r="P11" s="1767">
        <v>0.56999999999999995</v>
      </c>
      <c r="Q11" s="1767">
        <v>0.56000000000000005</v>
      </c>
      <c r="R11" s="1767">
        <v>0.55000000000000004</v>
      </c>
      <c r="S11" s="1767">
        <v>0.55000000000000004</v>
      </c>
      <c r="T11" s="1767">
        <v>0.54</v>
      </c>
      <c r="U11" s="1767">
        <v>0.54</v>
      </c>
    </row>
    <row r="12" spans="1:21">
      <c r="A12" s="1610"/>
      <c r="B12" s="1591"/>
      <c r="C12" s="1593"/>
      <c r="D12" s="177" t="s">
        <v>562</v>
      </c>
      <c r="E12" s="1769"/>
      <c r="F12" s="1766"/>
      <c r="G12" s="1768"/>
      <c r="H12" s="1768"/>
      <c r="I12" s="1768"/>
      <c r="J12" s="1768"/>
      <c r="K12" s="1768"/>
      <c r="L12" s="1768"/>
      <c r="M12" s="1768"/>
      <c r="N12" s="1768"/>
      <c r="O12" s="1768"/>
      <c r="P12" s="1768"/>
      <c r="Q12" s="1768"/>
      <c r="R12" s="1768"/>
      <c r="S12" s="1768"/>
      <c r="T12" s="1768"/>
      <c r="U12" s="1768"/>
    </row>
    <row r="13" spans="1:21">
      <c r="A13" s="1610"/>
      <c r="B13" s="1591"/>
      <c r="C13" s="1552" t="s">
        <v>563</v>
      </c>
      <c r="D13" s="177" t="s">
        <v>564</v>
      </c>
      <c r="E13" s="1769"/>
      <c r="F13" s="1766"/>
      <c r="G13" s="1768"/>
      <c r="H13" s="1768"/>
      <c r="I13" s="1768"/>
      <c r="J13" s="1768"/>
      <c r="K13" s="1768"/>
      <c r="L13" s="1768"/>
      <c r="M13" s="1768"/>
      <c r="N13" s="1768"/>
      <c r="O13" s="1768"/>
      <c r="P13" s="1768"/>
      <c r="Q13" s="1768"/>
      <c r="R13" s="1768"/>
      <c r="S13" s="1768"/>
      <c r="T13" s="1768"/>
      <c r="U13" s="1768"/>
    </row>
    <row r="14" spans="1:21">
      <c r="A14" s="1610"/>
      <c r="B14" s="1591"/>
      <c r="C14" s="1553"/>
      <c r="D14" s="181" t="s">
        <v>565</v>
      </c>
      <c r="E14" s="1769"/>
      <c r="F14" s="1766"/>
      <c r="G14" s="1768"/>
      <c r="H14" s="1768"/>
      <c r="I14" s="1768"/>
      <c r="J14" s="1768"/>
      <c r="K14" s="1768"/>
      <c r="L14" s="1768"/>
      <c r="M14" s="1768"/>
      <c r="N14" s="1768"/>
      <c r="O14" s="1768"/>
      <c r="P14" s="1768"/>
      <c r="Q14" s="1768"/>
      <c r="R14" s="1768"/>
      <c r="S14" s="1768"/>
      <c r="T14" s="1768"/>
      <c r="U14" s="1768"/>
    </row>
    <row r="15" spans="1:21" ht="14.25" customHeight="1">
      <c r="A15" s="1610"/>
      <c r="B15" s="1590" t="s">
        <v>544</v>
      </c>
      <c r="C15" s="1592" t="s">
        <v>560</v>
      </c>
      <c r="D15" s="173" t="s">
        <v>561</v>
      </c>
      <c r="E15" s="1769"/>
      <c r="F15" s="1762"/>
      <c r="G15" s="1766"/>
      <c r="H15" s="1767">
        <v>0.96</v>
      </c>
      <c r="I15" s="1767">
        <v>0.88</v>
      </c>
      <c r="J15" s="1767">
        <v>0.83</v>
      </c>
      <c r="K15" s="1767">
        <v>0.79</v>
      </c>
      <c r="L15" s="1767">
        <v>0.76</v>
      </c>
      <c r="M15" s="1767">
        <v>0.7</v>
      </c>
      <c r="N15" s="1767">
        <v>0.68</v>
      </c>
      <c r="O15" s="1767">
        <v>0.67</v>
      </c>
      <c r="P15" s="1767">
        <v>0.66</v>
      </c>
      <c r="Q15" s="1767">
        <v>0.65</v>
      </c>
      <c r="R15" s="1767">
        <v>0.64</v>
      </c>
      <c r="S15" s="1767">
        <v>0.63</v>
      </c>
      <c r="T15" s="1767">
        <v>0.62</v>
      </c>
      <c r="U15" s="1767">
        <v>0.62</v>
      </c>
    </row>
    <row r="16" spans="1:21">
      <c r="A16" s="1610"/>
      <c r="B16" s="1591"/>
      <c r="C16" s="1593"/>
      <c r="D16" s="177" t="s">
        <v>562</v>
      </c>
      <c r="E16" s="1769"/>
      <c r="F16" s="1766"/>
      <c r="G16" s="1766"/>
      <c r="H16" s="1768"/>
      <c r="I16" s="1768"/>
      <c r="J16" s="1768"/>
      <c r="K16" s="1768"/>
      <c r="L16" s="1768"/>
      <c r="M16" s="1768"/>
      <c r="N16" s="1768"/>
      <c r="O16" s="1768"/>
      <c r="P16" s="1768"/>
      <c r="Q16" s="1768"/>
      <c r="R16" s="1768"/>
      <c r="S16" s="1768"/>
      <c r="T16" s="1768"/>
      <c r="U16" s="1768"/>
    </row>
    <row r="17" spans="1:21">
      <c r="A17" s="1610"/>
      <c r="B17" s="1591"/>
      <c r="C17" s="1552" t="s">
        <v>563</v>
      </c>
      <c r="D17" s="177" t="s">
        <v>564</v>
      </c>
      <c r="E17" s="1769"/>
      <c r="F17" s="1766"/>
      <c r="G17" s="1766"/>
      <c r="H17" s="1768"/>
      <c r="I17" s="1768"/>
      <c r="J17" s="1768"/>
      <c r="K17" s="1768"/>
      <c r="L17" s="1768"/>
      <c r="M17" s="1768"/>
      <c r="N17" s="1768"/>
      <c r="O17" s="1768"/>
      <c r="P17" s="1768"/>
      <c r="Q17" s="1768"/>
      <c r="R17" s="1768"/>
      <c r="S17" s="1768"/>
      <c r="T17" s="1768"/>
      <c r="U17" s="1768"/>
    </row>
    <row r="18" spans="1:21">
      <c r="A18" s="1610"/>
      <c r="B18" s="1591"/>
      <c r="C18" s="1553"/>
      <c r="D18" s="181" t="s">
        <v>565</v>
      </c>
      <c r="E18" s="1769"/>
      <c r="F18" s="1766"/>
      <c r="G18" s="1766"/>
      <c r="H18" s="1768"/>
      <c r="I18" s="1768"/>
      <c r="J18" s="1768"/>
      <c r="K18" s="1768"/>
      <c r="L18" s="1768"/>
      <c r="M18" s="1768"/>
      <c r="N18" s="1768"/>
      <c r="O18" s="1768"/>
      <c r="P18" s="1768"/>
      <c r="Q18" s="1768"/>
      <c r="R18" s="1768"/>
      <c r="S18" s="1768"/>
      <c r="T18" s="1768"/>
      <c r="U18" s="1768"/>
    </row>
    <row r="19" spans="1:21" ht="14.25" customHeight="1">
      <c r="A19" s="1610"/>
      <c r="B19" s="1600" t="s">
        <v>545</v>
      </c>
      <c r="C19" s="1592" t="s">
        <v>560</v>
      </c>
      <c r="D19" s="173" t="s">
        <v>561</v>
      </c>
      <c r="E19" s="1769"/>
      <c r="F19" s="1766"/>
      <c r="G19" s="1762"/>
      <c r="H19" s="1766"/>
      <c r="I19" s="1767">
        <v>0.92</v>
      </c>
      <c r="J19" s="1767">
        <v>0.86</v>
      </c>
      <c r="K19" s="1767">
        <v>0.82</v>
      </c>
      <c r="L19" s="1767">
        <v>0.79</v>
      </c>
      <c r="M19" s="1767">
        <v>0.73</v>
      </c>
      <c r="N19" s="1767">
        <v>0.71</v>
      </c>
      <c r="O19" s="1767">
        <v>0.7</v>
      </c>
      <c r="P19" s="1767">
        <v>0.68</v>
      </c>
      <c r="Q19" s="1767">
        <v>0.68</v>
      </c>
      <c r="R19" s="1767">
        <v>0.66</v>
      </c>
      <c r="S19" s="1767">
        <v>0.66</v>
      </c>
      <c r="T19" s="1767">
        <v>0.65</v>
      </c>
      <c r="U19" s="1767">
        <v>0.64</v>
      </c>
    </row>
    <row r="20" spans="1:21">
      <c r="A20" s="1610"/>
      <c r="B20" s="1591"/>
      <c r="C20" s="1593"/>
      <c r="D20" s="177" t="s">
        <v>562</v>
      </c>
      <c r="E20" s="1769"/>
      <c r="F20" s="1766"/>
      <c r="G20" s="1766"/>
      <c r="H20" s="1766"/>
      <c r="I20" s="1768"/>
      <c r="J20" s="1768"/>
      <c r="K20" s="1768"/>
      <c r="L20" s="1768"/>
      <c r="M20" s="1768"/>
      <c r="N20" s="1768"/>
      <c r="O20" s="1768"/>
      <c r="P20" s="1768"/>
      <c r="Q20" s="1768"/>
      <c r="R20" s="1768"/>
      <c r="S20" s="1768"/>
      <c r="T20" s="1768"/>
      <c r="U20" s="1768"/>
    </row>
    <row r="21" spans="1:21">
      <c r="A21" s="1610"/>
      <c r="B21" s="1591"/>
      <c r="C21" s="1552" t="s">
        <v>563</v>
      </c>
      <c r="D21" s="177" t="s">
        <v>564</v>
      </c>
      <c r="E21" s="1769"/>
      <c r="F21" s="1766"/>
      <c r="G21" s="1766"/>
      <c r="H21" s="1766"/>
      <c r="I21" s="1768"/>
      <c r="J21" s="1768"/>
      <c r="K21" s="1768"/>
      <c r="L21" s="1768"/>
      <c r="M21" s="1768"/>
      <c r="N21" s="1768"/>
      <c r="O21" s="1768"/>
      <c r="P21" s="1768"/>
      <c r="Q21" s="1768"/>
      <c r="R21" s="1768"/>
      <c r="S21" s="1768"/>
      <c r="T21" s="1768"/>
      <c r="U21" s="1768"/>
    </row>
    <row r="22" spans="1:21">
      <c r="A22" s="1610"/>
      <c r="B22" s="1591"/>
      <c r="C22" s="1553"/>
      <c r="D22" s="181" t="s">
        <v>565</v>
      </c>
      <c r="E22" s="1769"/>
      <c r="F22" s="1766"/>
      <c r="G22" s="1766"/>
      <c r="H22" s="1766"/>
      <c r="I22" s="1768"/>
      <c r="J22" s="1768"/>
      <c r="K22" s="1768"/>
      <c r="L22" s="1768"/>
      <c r="M22" s="1768"/>
      <c r="N22" s="1768"/>
      <c r="O22" s="1768"/>
      <c r="P22" s="1768"/>
      <c r="Q22" s="1768"/>
      <c r="R22" s="1768"/>
      <c r="S22" s="1768"/>
      <c r="T22" s="1768"/>
      <c r="U22" s="1768"/>
    </row>
    <row r="23" spans="1:21" ht="14.25" customHeight="1">
      <c r="A23" s="1610"/>
      <c r="B23" s="1614" t="s">
        <v>546</v>
      </c>
      <c r="C23" s="1592" t="s">
        <v>560</v>
      </c>
      <c r="D23" s="173" t="s">
        <v>561</v>
      </c>
      <c r="E23" s="1769"/>
      <c r="F23" s="1766"/>
      <c r="G23" s="1766"/>
      <c r="H23" s="1762"/>
      <c r="I23" s="1766"/>
      <c r="J23" s="1767">
        <v>0.94</v>
      </c>
      <c r="K23" s="1767">
        <v>0.89</v>
      </c>
      <c r="L23" s="1767">
        <v>0.86</v>
      </c>
      <c r="M23" s="1767">
        <v>0.79</v>
      </c>
      <c r="N23" s="1767">
        <v>0.77</v>
      </c>
      <c r="O23" s="1767">
        <v>0.76</v>
      </c>
      <c r="P23" s="1767">
        <v>0.74</v>
      </c>
      <c r="Q23" s="1767">
        <v>0.73</v>
      </c>
      <c r="R23" s="1767">
        <v>0.72</v>
      </c>
      <c r="S23" s="1767">
        <v>0.71</v>
      </c>
      <c r="T23" s="1767">
        <v>0.71</v>
      </c>
      <c r="U23" s="1767">
        <v>0.7</v>
      </c>
    </row>
    <row r="24" spans="1:21">
      <c r="A24" s="1610"/>
      <c r="B24" s="1616"/>
      <c r="C24" s="1593"/>
      <c r="D24" s="177" t="s">
        <v>562</v>
      </c>
      <c r="E24" s="1769"/>
      <c r="F24" s="1766"/>
      <c r="G24" s="1766"/>
      <c r="H24" s="1766"/>
      <c r="I24" s="1766"/>
      <c r="J24" s="1768"/>
      <c r="K24" s="1768"/>
      <c r="L24" s="1768"/>
      <c r="M24" s="1768"/>
      <c r="N24" s="1768"/>
      <c r="O24" s="1768"/>
      <c r="P24" s="1768"/>
      <c r="Q24" s="1768"/>
      <c r="R24" s="1768"/>
      <c r="S24" s="1768"/>
      <c r="T24" s="1768"/>
      <c r="U24" s="1768"/>
    </row>
    <row r="25" spans="1:21">
      <c r="A25" s="1610"/>
      <c r="B25" s="1616"/>
      <c r="C25" s="1552" t="s">
        <v>563</v>
      </c>
      <c r="D25" s="177" t="s">
        <v>564</v>
      </c>
      <c r="E25" s="1769"/>
      <c r="F25" s="1766"/>
      <c r="G25" s="1766"/>
      <c r="H25" s="1766"/>
      <c r="I25" s="1766"/>
      <c r="J25" s="1768"/>
      <c r="K25" s="1768"/>
      <c r="L25" s="1768"/>
      <c r="M25" s="1768"/>
      <c r="N25" s="1768"/>
      <c r="O25" s="1768"/>
      <c r="P25" s="1768"/>
      <c r="Q25" s="1768"/>
      <c r="R25" s="1768"/>
      <c r="S25" s="1768"/>
      <c r="T25" s="1768"/>
      <c r="U25" s="1768"/>
    </row>
    <row r="26" spans="1:21">
      <c r="A26" s="1610"/>
      <c r="B26" s="1616"/>
      <c r="C26" s="1553"/>
      <c r="D26" s="181" t="s">
        <v>565</v>
      </c>
      <c r="E26" s="1769"/>
      <c r="F26" s="1766"/>
      <c r="G26" s="1766"/>
      <c r="H26" s="1766"/>
      <c r="I26" s="1766"/>
      <c r="J26" s="1768"/>
      <c r="K26" s="1768"/>
      <c r="L26" s="1768"/>
      <c r="M26" s="1768"/>
      <c r="N26" s="1768"/>
      <c r="O26" s="1768"/>
      <c r="P26" s="1768"/>
      <c r="Q26" s="1768"/>
      <c r="R26" s="1768"/>
      <c r="S26" s="1768"/>
      <c r="T26" s="1768"/>
      <c r="U26" s="1768"/>
    </row>
    <row r="27" spans="1:21" ht="14.25" customHeight="1">
      <c r="A27" s="1610"/>
      <c r="B27" s="1600" t="s">
        <v>547</v>
      </c>
      <c r="C27" s="1592" t="s">
        <v>560</v>
      </c>
      <c r="D27" s="173" t="s">
        <v>561</v>
      </c>
      <c r="E27" s="1769"/>
      <c r="F27" s="1766"/>
      <c r="G27" s="1766"/>
      <c r="H27" s="1766"/>
      <c r="I27" s="1762"/>
      <c r="J27" s="1766"/>
      <c r="K27" s="1767">
        <v>0.95</v>
      </c>
      <c r="L27" s="1767">
        <v>0.91</v>
      </c>
      <c r="M27" s="1767">
        <v>0.84</v>
      </c>
      <c r="N27" s="1767">
        <v>0.82</v>
      </c>
      <c r="O27" s="1767">
        <v>0.81</v>
      </c>
      <c r="P27" s="1767">
        <v>0.79</v>
      </c>
      <c r="Q27" s="1767">
        <v>0.78</v>
      </c>
      <c r="R27" s="1767">
        <v>0.77</v>
      </c>
      <c r="S27" s="1767">
        <v>0.76</v>
      </c>
      <c r="T27" s="1767">
        <v>0.75</v>
      </c>
      <c r="U27" s="1767">
        <v>0.74</v>
      </c>
    </row>
    <row r="28" spans="1:21">
      <c r="A28" s="1610"/>
      <c r="B28" s="1591"/>
      <c r="C28" s="1593"/>
      <c r="D28" s="177" t="s">
        <v>562</v>
      </c>
      <c r="E28" s="1769"/>
      <c r="F28" s="1766"/>
      <c r="G28" s="1766"/>
      <c r="H28" s="1766"/>
      <c r="I28" s="1766"/>
      <c r="J28" s="1766"/>
      <c r="K28" s="1768"/>
      <c r="L28" s="1768"/>
      <c r="M28" s="1768"/>
      <c r="N28" s="1768"/>
      <c r="O28" s="1768"/>
      <c r="P28" s="1768"/>
      <c r="Q28" s="1768"/>
      <c r="R28" s="1768"/>
      <c r="S28" s="1768"/>
      <c r="T28" s="1768"/>
      <c r="U28" s="1768"/>
    </row>
    <row r="29" spans="1:21">
      <c r="A29" s="1610"/>
      <c r="B29" s="1591"/>
      <c r="C29" s="1552" t="s">
        <v>563</v>
      </c>
      <c r="D29" s="177" t="s">
        <v>564</v>
      </c>
      <c r="E29" s="1769"/>
      <c r="F29" s="1766"/>
      <c r="G29" s="1766"/>
      <c r="H29" s="1766"/>
      <c r="I29" s="1766"/>
      <c r="J29" s="1766"/>
      <c r="K29" s="1768"/>
      <c r="L29" s="1768"/>
      <c r="M29" s="1768"/>
      <c r="N29" s="1768"/>
      <c r="O29" s="1768"/>
      <c r="P29" s="1768"/>
      <c r="Q29" s="1768"/>
      <c r="R29" s="1768"/>
      <c r="S29" s="1768"/>
      <c r="T29" s="1768"/>
      <c r="U29" s="1768"/>
    </row>
    <row r="30" spans="1:21">
      <c r="A30" s="1610"/>
      <c r="B30" s="1591"/>
      <c r="C30" s="1553"/>
      <c r="D30" s="181" t="s">
        <v>565</v>
      </c>
      <c r="E30" s="1769"/>
      <c r="F30" s="1766"/>
      <c r="G30" s="1766"/>
      <c r="H30" s="1766"/>
      <c r="I30" s="1766"/>
      <c r="J30" s="1766"/>
      <c r="K30" s="1768"/>
      <c r="L30" s="1768"/>
      <c r="M30" s="1768"/>
      <c r="N30" s="1768"/>
      <c r="O30" s="1768"/>
      <c r="P30" s="1768"/>
      <c r="Q30" s="1768"/>
      <c r="R30" s="1768"/>
      <c r="S30" s="1768"/>
      <c r="T30" s="1768"/>
      <c r="U30" s="1768"/>
    </row>
    <row r="31" spans="1:21">
      <c r="A31" s="1610"/>
      <c r="B31" s="1614" t="s">
        <v>548</v>
      </c>
      <c r="C31" s="1592" t="s">
        <v>560</v>
      </c>
      <c r="D31" s="173" t="s">
        <v>561</v>
      </c>
      <c r="E31" s="1769"/>
      <c r="F31" s="1766"/>
      <c r="G31" s="1766"/>
      <c r="H31" s="1766"/>
      <c r="I31" s="1766"/>
      <c r="J31" s="1762"/>
      <c r="K31" s="1766"/>
      <c r="L31" s="1767">
        <v>0.96</v>
      </c>
      <c r="M31" s="1767">
        <v>0.88</v>
      </c>
      <c r="N31" s="1767">
        <v>0.87</v>
      </c>
      <c r="O31" s="1767">
        <v>0.85</v>
      </c>
      <c r="P31" s="1767">
        <v>0.83</v>
      </c>
      <c r="Q31" s="1767">
        <v>0.82</v>
      </c>
      <c r="R31" s="1767">
        <v>0.81</v>
      </c>
      <c r="S31" s="1767">
        <v>0.8</v>
      </c>
      <c r="T31" s="1767">
        <v>0.79</v>
      </c>
      <c r="U31" s="1767">
        <v>0.78</v>
      </c>
    </row>
    <row r="32" spans="1:21">
      <c r="A32" s="1610"/>
      <c r="B32" s="1615"/>
      <c r="C32" s="1593"/>
      <c r="D32" s="177" t="s">
        <v>562</v>
      </c>
      <c r="E32" s="1769"/>
      <c r="F32" s="1766"/>
      <c r="G32" s="1766"/>
      <c r="H32" s="1766"/>
      <c r="I32" s="1766"/>
      <c r="J32" s="1766"/>
      <c r="K32" s="1766"/>
      <c r="L32" s="1768"/>
      <c r="M32" s="1768"/>
      <c r="N32" s="1768"/>
      <c r="O32" s="1768"/>
      <c r="P32" s="1768"/>
      <c r="Q32" s="1768"/>
      <c r="R32" s="1768"/>
      <c r="S32" s="1768"/>
      <c r="T32" s="1768"/>
      <c r="U32" s="1768"/>
    </row>
    <row r="33" spans="1:21">
      <c r="A33" s="1610"/>
      <c r="B33" s="1615"/>
      <c r="C33" s="1552" t="s">
        <v>563</v>
      </c>
      <c r="D33" s="177" t="s">
        <v>564</v>
      </c>
      <c r="E33" s="1769"/>
      <c r="F33" s="1766"/>
      <c r="G33" s="1766"/>
      <c r="H33" s="1766"/>
      <c r="I33" s="1766"/>
      <c r="J33" s="1766"/>
      <c r="K33" s="1766"/>
      <c r="L33" s="1768"/>
      <c r="M33" s="1768"/>
      <c r="N33" s="1768"/>
      <c r="O33" s="1768"/>
      <c r="P33" s="1768"/>
      <c r="Q33" s="1768"/>
      <c r="R33" s="1768"/>
      <c r="S33" s="1768"/>
      <c r="T33" s="1768"/>
      <c r="U33" s="1768"/>
    </row>
    <row r="34" spans="1:21">
      <c r="A34" s="1610"/>
      <c r="B34" s="1615"/>
      <c r="C34" s="1553"/>
      <c r="D34" s="181" t="s">
        <v>565</v>
      </c>
      <c r="E34" s="1769"/>
      <c r="F34" s="1766"/>
      <c r="G34" s="1766"/>
      <c r="H34" s="1766"/>
      <c r="I34" s="1766"/>
      <c r="J34" s="1766"/>
      <c r="K34" s="1766"/>
      <c r="L34" s="1768"/>
      <c r="M34" s="1768"/>
      <c r="N34" s="1768"/>
      <c r="O34" s="1768"/>
      <c r="P34" s="1768"/>
      <c r="Q34" s="1768"/>
      <c r="R34" s="1768"/>
      <c r="S34" s="1768"/>
      <c r="T34" s="1768"/>
      <c r="U34" s="1768"/>
    </row>
    <row r="35" spans="1:21">
      <c r="A35" s="1610"/>
      <c r="B35" s="1614" t="s">
        <v>549</v>
      </c>
      <c r="C35" s="1592" t="s">
        <v>560</v>
      </c>
      <c r="D35" s="173" t="s">
        <v>561</v>
      </c>
      <c r="E35" s="1769"/>
      <c r="F35" s="1766"/>
      <c r="G35" s="1766"/>
      <c r="H35" s="1766"/>
      <c r="I35" s="1766"/>
      <c r="J35" s="1766"/>
      <c r="K35" s="1762"/>
      <c r="L35" s="1766"/>
      <c r="M35" s="1767">
        <v>0.92</v>
      </c>
      <c r="N35" s="1767">
        <v>0.9</v>
      </c>
      <c r="O35" s="1767">
        <v>0.88</v>
      </c>
      <c r="P35" s="1767">
        <v>0.87</v>
      </c>
      <c r="Q35" s="1767">
        <v>0.86</v>
      </c>
      <c r="R35" s="1767">
        <v>0.84</v>
      </c>
      <c r="S35" s="1767">
        <v>0.83</v>
      </c>
      <c r="T35" s="1767">
        <v>0.82</v>
      </c>
      <c r="U35" s="1767">
        <v>0.82</v>
      </c>
    </row>
    <row r="36" spans="1:21">
      <c r="A36" s="1610"/>
      <c r="B36" s="1615"/>
      <c r="C36" s="1593"/>
      <c r="D36" s="177" t="s">
        <v>562</v>
      </c>
      <c r="E36" s="1769"/>
      <c r="F36" s="1766"/>
      <c r="G36" s="1766"/>
      <c r="H36" s="1766"/>
      <c r="I36" s="1766"/>
      <c r="J36" s="1766"/>
      <c r="K36" s="1766"/>
      <c r="L36" s="1766"/>
      <c r="M36" s="1768"/>
      <c r="N36" s="1768"/>
      <c r="O36" s="1768"/>
      <c r="P36" s="1768"/>
      <c r="Q36" s="1768"/>
      <c r="R36" s="1768"/>
      <c r="S36" s="1768"/>
      <c r="T36" s="1768"/>
      <c r="U36" s="1768"/>
    </row>
    <row r="37" spans="1:21">
      <c r="A37" s="1610"/>
      <c r="B37" s="1615"/>
      <c r="C37" s="1552" t="s">
        <v>563</v>
      </c>
      <c r="D37" s="177" t="s">
        <v>564</v>
      </c>
      <c r="E37" s="1769"/>
      <c r="F37" s="1766"/>
      <c r="G37" s="1766"/>
      <c r="H37" s="1766"/>
      <c r="I37" s="1766"/>
      <c r="J37" s="1766"/>
      <c r="K37" s="1766"/>
      <c r="L37" s="1766"/>
      <c r="M37" s="1768"/>
      <c r="N37" s="1768"/>
      <c r="O37" s="1768"/>
      <c r="P37" s="1768"/>
      <c r="Q37" s="1768"/>
      <c r="R37" s="1768"/>
      <c r="S37" s="1768"/>
      <c r="T37" s="1768"/>
      <c r="U37" s="1768"/>
    </row>
    <row r="38" spans="1:21">
      <c r="A38" s="1610"/>
      <c r="B38" s="1615"/>
      <c r="C38" s="1553"/>
      <c r="D38" s="181" t="s">
        <v>565</v>
      </c>
      <c r="E38" s="1769"/>
      <c r="F38" s="1766"/>
      <c r="G38" s="1766"/>
      <c r="H38" s="1766"/>
      <c r="I38" s="1766"/>
      <c r="J38" s="1766"/>
      <c r="K38" s="1766"/>
      <c r="L38" s="1766"/>
      <c r="M38" s="1768"/>
      <c r="N38" s="1768"/>
      <c r="O38" s="1768"/>
      <c r="P38" s="1768"/>
      <c r="Q38" s="1768"/>
      <c r="R38" s="1768"/>
      <c r="S38" s="1768"/>
      <c r="T38" s="1768"/>
      <c r="U38" s="1768"/>
    </row>
    <row r="39" spans="1:21">
      <c r="A39" s="1610"/>
      <c r="B39" s="1614" t="s">
        <v>550</v>
      </c>
      <c r="C39" s="1592" t="s">
        <v>560</v>
      </c>
      <c r="D39" s="173" t="s">
        <v>561</v>
      </c>
      <c r="E39" s="1769"/>
      <c r="F39" s="1766"/>
      <c r="G39" s="1766"/>
      <c r="H39" s="1766"/>
      <c r="I39" s="1766"/>
      <c r="J39" s="1766"/>
      <c r="K39" s="1766"/>
      <c r="L39" s="1762"/>
      <c r="M39" s="1766"/>
      <c r="N39" s="1767">
        <v>0.98</v>
      </c>
      <c r="O39" s="1767">
        <v>0.96</v>
      </c>
      <c r="P39" s="1767">
        <v>0.94</v>
      </c>
      <c r="Q39" s="1767">
        <v>0.93</v>
      </c>
      <c r="R39" s="1767">
        <v>0.91</v>
      </c>
      <c r="S39" s="1767">
        <v>0.9</v>
      </c>
      <c r="T39" s="1767">
        <v>0.89</v>
      </c>
      <c r="U39" s="1767">
        <v>0.89</v>
      </c>
    </row>
    <row r="40" spans="1:21">
      <c r="A40" s="1610"/>
      <c r="B40" s="1615"/>
      <c r="C40" s="1593"/>
      <c r="D40" s="177" t="s">
        <v>562</v>
      </c>
      <c r="E40" s="1769"/>
      <c r="F40" s="1766"/>
      <c r="G40" s="1766"/>
      <c r="H40" s="1766"/>
      <c r="I40" s="1766"/>
      <c r="J40" s="1766"/>
      <c r="K40" s="1766"/>
      <c r="L40" s="1766"/>
      <c r="M40" s="1766"/>
      <c r="N40" s="1768"/>
      <c r="O40" s="1768"/>
      <c r="P40" s="1768"/>
      <c r="Q40" s="1768"/>
      <c r="R40" s="1768"/>
      <c r="S40" s="1768"/>
      <c r="T40" s="1768"/>
      <c r="U40" s="1768"/>
    </row>
    <row r="41" spans="1:21">
      <c r="A41" s="1610"/>
      <c r="B41" s="1615"/>
      <c r="C41" s="1552" t="s">
        <v>563</v>
      </c>
      <c r="D41" s="177" t="s">
        <v>564</v>
      </c>
      <c r="E41" s="1769"/>
      <c r="F41" s="1766"/>
      <c r="G41" s="1766"/>
      <c r="H41" s="1766"/>
      <c r="I41" s="1766"/>
      <c r="J41" s="1766"/>
      <c r="K41" s="1766"/>
      <c r="L41" s="1766"/>
      <c r="M41" s="1766"/>
      <c r="N41" s="1768"/>
      <c r="O41" s="1768"/>
      <c r="P41" s="1768"/>
      <c r="Q41" s="1768"/>
      <c r="R41" s="1768"/>
      <c r="S41" s="1768"/>
      <c r="T41" s="1768"/>
      <c r="U41" s="1768"/>
    </row>
    <row r="42" spans="1:21">
      <c r="A42" s="1610"/>
      <c r="B42" s="1615"/>
      <c r="C42" s="1553"/>
      <c r="D42" s="181" t="s">
        <v>565</v>
      </c>
      <c r="E42" s="1769"/>
      <c r="F42" s="1766"/>
      <c r="G42" s="1766"/>
      <c r="H42" s="1766"/>
      <c r="I42" s="1766"/>
      <c r="J42" s="1766"/>
      <c r="K42" s="1766"/>
      <c r="L42" s="1766"/>
      <c r="M42" s="1766"/>
      <c r="N42" s="1768"/>
      <c r="O42" s="1768"/>
      <c r="P42" s="1768"/>
      <c r="Q42" s="1768"/>
      <c r="R42" s="1768"/>
      <c r="S42" s="1768"/>
      <c r="T42" s="1768"/>
      <c r="U42" s="1768"/>
    </row>
    <row r="43" spans="1:21">
      <c r="A43" s="1610"/>
      <c r="B43" s="1614" t="s">
        <v>551</v>
      </c>
      <c r="C43" s="1592" t="s">
        <v>560</v>
      </c>
      <c r="D43" s="173" t="s">
        <v>561</v>
      </c>
      <c r="E43" s="1769"/>
      <c r="F43" s="1766"/>
      <c r="G43" s="1766"/>
      <c r="H43" s="1766"/>
      <c r="I43" s="1766"/>
      <c r="J43" s="1766"/>
      <c r="K43" s="1766"/>
      <c r="L43" s="1766"/>
      <c r="M43" s="1762"/>
      <c r="N43" s="1766"/>
      <c r="O43" s="1767">
        <v>0.98</v>
      </c>
      <c r="P43" s="1767">
        <v>0.96</v>
      </c>
      <c r="Q43" s="1767">
        <v>0.95</v>
      </c>
      <c r="R43" s="1767">
        <v>0.93</v>
      </c>
      <c r="S43" s="1767">
        <v>0.92</v>
      </c>
      <c r="T43" s="1767">
        <v>0.91</v>
      </c>
      <c r="U43" s="1767">
        <v>0.9</v>
      </c>
    </row>
    <row r="44" spans="1:21">
      <c r="A44" s="1610"/>
      <c r="B44" s="1615"/>
      <c r="C44" s="1593"/>
      <c r="D44" s="177" t="s">
        <v>562</v>
      </c>
      <c r="E44" s="1769"/>
      <c r="F44" s="1766"/>
      <c r="G44" s="1766"/>
      <c r="H44" s="1766"/>
      <c r="I44" s="1766"/>
      <c r="J44" s="1766"/>
      <c r="K44" s="1766"/>
      <c r="L44" s="1766"/>
      <c r="M44" s="1766"/>
      <c r="N44" s="1766"/>
      <c r="O44" s="1768"/>
      <c r="P44" s="1768"/>
      <c r="Q44" s="1768"/>
      <c r="R44" s="1768"/>
      <c r="S44" s="1768"/>
      <c r="T44" s="1768"/>
      <c r="U44" s="1768"/>
    </row>
    <row r="45" spans="1:21">
      <c r="A45" s="1610"/>
      <c r="B45" s="1615"/>
      <c r="C45" s="1552" t="s">
        <v>563</v>
      </c>
      <c r="D45" s="177" t="s">
        <v>564</v>
      </c>
      <c r="E45" s="1769"/>
      <c r="F45" s="1766"/>
      <c r="G45" s="1766"/>
      <c r="H45" s="1766"/>
      <c r="I45" s="1766"/>
      <c r="J45" s="1766"/>
      <c r="K45" s="1766"/>
      <c r="L45" s="1766"/>
      <c r="M45" s="1766"/>
      <c r="N45" s="1766"/>
      <c r="O45" s="1768"/>
      <c r="P45" s="1768"/>
      <c r="Q45" s="1768"/>
      <c r="R45" s="1768"/>
      <c r="S45" s="1768"/>
      <c r="T45" s="1768"/>
      <c r="U45" s="1768"/>
    </row>
    <row r="46" spans="1:21">
      <c r="A46" s="1610"/>
      <c r="B46" s="1615"/>
      <c r="C46" s="1553"/>
      <c r="D46" s="181" t="s">
        <v>565</v>
      </c>
      <c r="E46" s="1769"/>
      <c r="F46" s="1766"/>
      <c r="G46" s="1766"/>
      <c r="H46" s="1766"/>
      <c r="I46" s="1766"/>
      <c r="J46" s="1766"/>
      <c r="K46" s="1766"/>
      <c r="L46" s="1766"/>
      <c r="M46" s="1766"/>
      <c r="N46" s="1766"/>
      <c r="O46" s="1768"/>
      <c r="P46" s="1768"/>
      <c r="Q46" s="1768"/>
      <c r="R46" s="1768"/>
      <c r="S46" s="1768"/>
      <c r="T46" s="1768"/>
      <c r="U46" s="1768"/>
    </row>
    <row r="47" spans="1:21">
      <c r="A47" s="1610"/>
      <c r="B47" s="1618" t="s">
        <v>552</v>
      </c>
      <c r="C47" s="1592" t="s">
        <v>560</v>
      </c>
      <c r="D47" s="173" t="s">
        <v>561</v>
      </c>
      <c r="E47" s="1769"/>
      <c r="F47" s="1766"/>
      <c r="G47" s="1766"/>
      <c r="H47" s="1766"/>
      <c r="I47" s="1766"/>
      <c r="J47" s="1766"/>
      <c r="K47" s="1766"/>
      <c r="L47" s="1766"/>
      <c r="M47" s="1766"/>
      <c r="N47" s="1762"/>
      <c r="O47" s="1766"/>
      <c r="P47" s="1767">
        <v>0.98</v>
      </c>
      <c r="Q47" s="1767">
        <v>0.97</v>
      </c>
      <c r="R47" s="1767">
        <v>0.95</v>
      </c>
      <c r="S47" s="1767">
        <v>0.94</v>
      </c>
      <c r="T47" s="1767">
        <v>0.93</v>
      </c>
      <c r="U47" s="1767">
        <v>0.92</v>
      </c>
    </row>
    <row r="48" spans="1:21">
      <c r="A48" s="1610"/>
      <c r="B48" s="1619"/>
      <c r="C48" s="1593"/>
      <c r="D48" s="177" t="s">
        <v>562</v>
      </c>
      <c r="E48" s="1769"/>
      <c r="F48" s="1766"/>
      <c r="G48" s="1766"/>
      <c r="H48" s="1766"/>
      <c r="I48" s="1766"/>
      <c r="J48" s="1766"/>
      <c r="K48" s="1766"/>
      <c r="L48" s="1766"/>
      <c r="M48" s="1766"/>
      <c r="N48" s="1766"/>
      <c r="O48" s="1766"/>
      <c r="P48" s="1768"/>
      <c r="Q48" s="1768"/>
      <c r="R48" s="1768"/>
      <c r="S48" s="1768"/>
      <c r="T48" s="1768"/>
      <c r="U48" s="1768"/>
    </row>
    <row r="49" spans="1:21">
      <c r="A49" s="1610"/>
      <c r="B49" s="1619"/>
      <c r="C49" s="1552" t="s">
        <v>563</v>
      </c>
      <c r="D49" s="177" t="s">
        <v>564</v>
      </c>
      <c r="E49" s="1769"/>
      <c r="F49" s="1766"/>
      <c r="G49" s="1766"/>
      <c r="H49" s="1766"/>
      <c r="I49" s="1766"/>
      <c r="J49" s="1766"/>
      <c r="K49" s="1766"/>
      <c r="L49" s="1766"/>
      <c r="M49" s="1766"/>
      <c r="N49" s="1766"/>
      <c r="O49" s="1766"/>
      <c r="P49" s="1768"/>
      <c r="Q49" s="1768"/>
      <c r="R49" s="1768"/>
      <c r="S49" s="1768"/>
      <c r="T49" s="1768"/>
      <c r="U49" s="1768"/>
    </row>
    <row r="50" spans="1:21">
      <c r="A50" s="1610"/>
      <c r="B50" s="1620"/>
      <c r="C50" s="1553"/>
      <c r="D50" s="181" t="s">
        <v>565</v>
      </c>
      <c r="E50" s="1769"/>
      <c r="F50" s="1766"/>
      <c r="G50" s="1766"/>
      <c r="H50" s="1766"/>
      <c r="I50" s="1766"/>
      <c r="J50" s="1766"/>
      <c r="K50" s="1766"/>
      <c r="L50" s="1766"/>
      <c r="M50" s="1766"/>
      <c r="N50" s="1766"/>
      <c r="O50" s="1766"/>
      <c r="P50" s="1768"/>
      <c r="Q50" s="1768"/>
      <c r="R50" s="1768"/>
      <c r="S50" s="1768"/>
      <c r="T50" s="1768"/>
      <c r="U50" s="1768"/>
    </row>
    <row r="51" spans="1:21">
      <c r="A51" s="1610"/>
      <c r="B51" s="1616" t="s">
        <v>553</v>
      </c>
      <c r="C51" s="1592" t="s">
        <v>560</v>
      </c>
      <c r="D51" s="173" t="s">
        <v>561</v>
      </c>
      <c r="E51" s="1769"/>
      <c r="F51" s="1766"/>
      <c r="G51" s="1766"/>
      <c r="H51" s="1766"/>
      <c r="I51" s="1766"/>
      <c r="J51" s="1766"/>
      <c r="K51" s="1766"/>
      <c r="L51" s="1766"/>
      <c r="M51" s="1766"/>
      <c r="N51" s="1766"/>
      <c r="O51" s="1762"/>
      <c r="P51" s="1766"/>
      <c r="Q51" s="1767">
        <v>0.99</v>
      </c>
      <c r="R51" s="1767">
        <v>0.97</v>
      </c>
      <c r="S51" s="1767">
        <v>0.96</v>
      </c>
      <c r="T51" s="1767">
        <v>0.95</v>
      </c>
      <c r="U51" s="1767">
        <v>0.94</v>
      </c>
    </row>
    <row r="52" spans="1:21">
      <c r="A52" s="1610"/>
      <c r="B52" s="1615"/>
      <c r="C52" s="1593"/>
      <c r="D52" s="177" t="s">
        <v>562</v>
      </c>
      <c r="E52" s="1769"/>
      <c r="F52" s="1766"/>
      <c r="G52" s="1766"/>
      <c r="H52" s="1766"/>
      <c r="I52" s="1766"/>
      <c r="J52" s="1766"/>
      <c r="K52" s="1766"/>
      <c r="L52" s="1766"/>
      <c r="M52" s="1766"/>
      <c r="N52" s="1766"/>
      <c r="O52" s="1766"/>
      <c r="P52" s="1766"/>
      <c r="Q52" s="1768"/>
      <c r="R52" s="1768"/>
      <c r="S52" s="1768"/>
      <c r="T52" s="1768"/>
      <c r="U52" s="1768"/>
    </row>
    <row r="53" spans="1:21">
      <c r="A53" s="1610"/>
      <c r="B53" s="1615"/>
      <c r="C53" s="1552" t="s">
        <v>563</v>
      </c>
      <c r="D53" s="177" t="s">
        <v>564</v>
      </c>
      <c r="E53" s="1769"/>
      <c r="F53" s="1766"/>
      <c r="G53" s="1766"/>
      <c r="H53" s="1766"/>
      <c r="I53" s="1766"/>
      <c r="J53" s="1766"/>
      <c r="K53" s="1766"/>
      <c r="L53" s="1766"/>
      <c r="M53" s="1766"/>
      <c r="N53" s="1766"/>
      <c r="O53" s="1766"/>
      <c r="P53" s="1766"/>
      <c r="Q53" s="1768"/>
      <c r="R53" s="1768"/>
      <c r="S53" s="1768"/>
      <c r="T53" s="1768"/>
      <c r="U53" s="1768"/>
    </row>
    <row r="54" spans="1:21">
      <c r="A54" s="1610"/>
      <c r="B54" s="1615"/>
      <c r="C54" s="1553"/>
      <c r="D54" s="181" t="s">
        <v>565</v>
      </c>
      <c r="E54" s="1769"/>
      <c r="F54" s="1766"/>
      <c r="G54" s="1766"/>
      <c r="H54" s="1766"/>
      <c r="I54" s="1766"/>
      <c r="J54" s="1766"/>
      <c r="K54" s="1766"/>
      <c r="L54" s="1766"/>
      <c r="M54" s="1766"/>
      <c r="N54" s="1766"/>
      <c r="O54" s="1766"/>
      <c r="P54" s="1766"/>
      <c r="Q54" s="1768"/>
      <c r="R54" s="1768"/>
      <c r="S54" s="1768"/>
      <c r="T54" s="1768"/>
      <c r="U54" s="1768"/>
    </row>
    <row r="55" spans="1:21">
      <c r="A55" s="1610"/>
      <c r="B55" s="1614" t="s">
        <v>554</v>
      </c>
      <c r="C55" s="1592" t="s">
        <v>560</v>
      </c>
      <c r="D55" s="173" t="s">
        <v>561</v>
      </c>
      <c r="E55" s="1769"/>
      <c r="F55" s="1766"/>
      <c r="G55" s="1766"/>
      <c r="H55" s="1766"/>
      <c r="I55" s="1766"/>
      <c r="J55" s="1766"/>
      <c r="K55" s="1766"/>
      <c r="L55" s="1766"/>
      <c r="M55" s="1766"/>
      <c r="N55" s="1766"/>
      <c r="O55" s="1766"/>
      <c r="P55" s="1762"/>
      <c r="Q55" s="1766"/>
      <c r="R55" s="1767">
        <v>0.98</v>
      </c>
      <c r="S55" s="1767">
        <v>0.97</v>
      </c>
      <c r="T55" s="1767">
        <v>0.96</v>
      </c>
      <c r="U55" s="1767">
        <v>0.95</v>
      </c>
    </row>
    <row r="56" spans="1:21">
      <c r="A56" s="1610"/>
      <c r="B56" s="1615"/>
      <c r="C56" s="1593"/>
      <c r="D56" s="177" t="s">
        <v>562</v>
      </c>
      <c r="E56" s="1769"/>
      <c r="F56" s="1766"/>
      <c r="G56" s="1766"/>
      <c r="H56" s="1766"/>
      <c r="I56" s="1766"/>
      <c r="J56" s="1766"/>
      <c r="K56" s="1766"/>
      <c r="L56" s="1766"/>
      <c r="M56" s="1766"/>
      <c r="N56" s="1766"/>
      <c r="O56" s="1766"/>
      <c r="P56" s="1766"/>
      <c r="Q56" s="1766"/>
      <c r="R56" s="1768"/>
      <c r="S56" s="1768"/>
      <c r="T56" s="1768"/>
      <c r="U56" s="1768"/>
    </row>
    <row r="57" spans="1:21">
      <c r="A57" s="1610"/>
      <c r="B57" s="1615"/>
      <c r="C57" s="1552" t="s">
        <v>563</v>
      </c>
      <c r="D57" s="177" t="s">
        <v>564</v>
      </c>
      <c r="E57" s="1769"/>
      <c r="F57" s="1766"/>
      <c r="G57" s="1766"/>
      <c r="H57" s="1766"/>
      <c r="I57" s="1766"/>
      <c r="J57" s="1766"/>
      <c r="K57" s="1766"/>
      <c r="L57" s="1766"/>
      <c r="M57" s="1766"/>
      <c r="N57" s="1766"/>
      <c r="O57" s="1766"/>
      <c r="P57" s="1766"/>
      <c r="Q57" s="1766"/>
      <c r="R57" s="1768"/>
      <c r="S57" s="1768"/>
      <c r="T57" s="1768"/>
      <c r="U57" s="1768"/>
    </row>
    <row r="58" spans="1:21">
      <c r="A58" s="1610"/>
      <c r="B58" s="1615"/>
      <c r="C58" s="1553"/>
      <c r="D58" s="181" t="s">
        <v>565</v>
      </c>
      <c r="E58" s="1769"/>
      <c r="F58" s="1766"/>
      <c r="G58" s="1766"/>
      <c r="H58" s="1766"/>
      <c r="I58" s="1766"/>
      <c r="J58" s="1766"/>
      <c r="K58" s="1766"/>
      <c r="L58" s="1766"/>
      <c r="M58" s="1766"/>
      <c r="N58" s="1766"/>
      <c r="O58" s="1766"/>
      <c r="P58" s="1766"/>
      <c r="Q58" s="1766"/>
      <c r="R58" s="1768"/>
      <c r="S58" s="1768"/>
      <c r="T58" s="1768"/>
      <c r="U58" s="1768"/>
    </row>
    <row r="59" spans="1:21">
      <c r="A59" s="1610"/>
      <c r="B59" s="1614" t="s">
        <v>555</v>
      </c>
      <c r="C59" s="1592" t="s">
        <v>560</v>
      </c>
      <c r="D59" s="173" t="s">
        <v>561</v>
      </c>
      <c r="E59" s="1769"/>
      <c r="F59" s="1766"/>
      <c r="G59" s="1766"/>
      <c r="H59" s="1766"/>
      <c r="I59" s="1766"/>
      <c r="J59" s="1766"/>
      <c r="K59" s="1766"/>
      <c r="L59" s="1766"/>
      <c r="M59" s="1766"/>
      <c r="N59" s="1766"/>
      <c r="O59" s="1766"/>
      <c r="P59" s="1766"/>
      <c r="Q59" s="1762"/>
      <c r="R59" s="1766"/>
      <c r="S59" s="1767">
        <v>0.99</v>
      </c>
      <c r="T59" s="1767">
        <v>0.98</v>
      </c>
      <c r="U59" s="1767">
        <v>0.97</v>
      </c>
    </row>
    <row r="60" spans="1:21">
      <c r="A60" s="1610"/>
      <c r="B60" s="1615"/>
      <c r="C60" s="1593"/>
      <c r="D60" s="177" t="s">
        <v>562</v>
      </c>
      <c r="E60" s="1769"/>
      <c r="F60" s="1766"/>
      <c r="G60" s="1766"/>
      <c r="H60" s="1766"/>
      <c r="I60" s="1766"/>
      <c r="J60" s="1766"/>
      <c r="K60" s="1766"/>
      <c r="L60" s="1766"/>
      <c r="M60" s="1766"/>
      <c r="N60" s="1766"/>
      <c r="O60" s="1766"/>
      <c r="P60" s="1766"/>
      <c r="Q60" s="1766"/>
      <c r="R60" s="1766"/>
      <c r="S60" s="1768"/>
      <c r="T60" s="1768"/>
      <c r="U60" s="1768"/>
    </row>
    <row r="61" spans="1:21">
      <c r="A61" s="1610"/>
      <c r="B61" s="1615"/>
      <c r="C61" s="1552" t="s">
        <v>563</v>
      </c>
      <c r="D61" s="177" t="s">
        <v>564</v>
      </c>
      <c r="E61" s="1769"/>
      <c r="F61" s="1766"/>
      <c r="G61" s="1766"/>
      <c r="H61" s="1766"/>
      <c r="I61" s="1766"/>
      <c r="J61" s="1766"/>
      <c r="K61" s="1766"/>
      <c r="L61" s="1766"/>
      <c r="M61" s="1766"/>
      <c r="N61" s="1766"/>
      <c r="O61" s="1766"/>
      <c r="P61" s="1766"/>
      <c r="Q61" s="1766"/>
      <c r="R61" s="1766"/>
      <c r="S61" s="1768"/>
      <c r="T61" s="1768"/>
      <c r="U61" s="1768"/>
    </row>
    <row r="62" spans="1:21">
      <c r="A62" s="1610"/>
      <c r="B62" s="1615"/>
      <c r="C62" s="1553"/>
      <c r="D62" s="181" t="s">
        <v>565</v>
      </c>
      <c r="E62" s="1769"/>
      <c r="F62" s="1766"/>
      <c r="G62" s="1766"/>
      <c r="H62" s="1766"/>
      <c r="I62" s="1766"/>
      <c r="J62" s="1766"/>
      <c r="K62" s="1766"/>
      <c r="L62" s="1766"/>
      <c r="M62" s="1766"/>
      <c r="N62" s="1766"/>
      <c r="O62" s="1766"/>
      <c r="P62" s="1766"/>
      <c r="Q62" s="1766"/>
      <c r="R62" s="1766"/>
      <c r="S62" s="1768"/>
      <c r="T62" s="1768"/>
      <c r="U62" s="1768"/>
    </row>
    <row r="63" spans="1:21">
      <c r="A63" s="1610"/>
      <c r="B63" s="1614" t="s">
        <v>556</v>
      </c>
      <c r="C63" s="1592" t="s">
        <v>560</v>
      </c>
      <c r="D63" s="173" t="s">
        <v>561</v>
      </c>
      <c r="E63" s="1769"/>
      <c r="F63" s="1766"/>
      <c r="G63" s="1766"/>
      <c r="H63" s="1766"/>
      <c r="I63" s="1766"/>
      <c r="J63" s="1766"/>
      <c r="K63" s="1766"/>
      <c r="L63" s="1766"/>
      <c r="M63" s="1766"/>
      <c r="N63" s="1766"/>
      <c r="O63" s="1766"/>
      <c r="P63" s="1766"/>
      <c r="Q63" s="1766"/>
      <c r="R63" s="1762"/>
      <c r="S63" s="1766"/>
      <c r="T63" s="1767">
        <v>0.99</v>
      </c>
      <c r="U63" s="1767">
        <v>0.98</v>
      </c>
    </row>
    <row r="64" spans="1:21">
      <c r="A64" s="1610"/>
      <c r="B64" s="1615"/>
      <c r="C64" s="1593"/>
      <c r="D64" s="177" t="s">
        <v>562</v>
      </c>
      <c r="E64" s="1769"/>
      <c r="F64" s="1766"/>
      <c r="G64" s="1766"/>
      <c r="H64" s="1766"/>
      <c r="I64" s="1766"/>
      <c r="J64" s="1766"/>
      <c r="K64" s="1766"/>
      <c r="L64" s="1766"/>
      <c r="M64" s="1766"/>
      <c r="N64" s="1766"/>
      <c r="O64" s="1766"/>
      <c r="P64" s="1766"/>
      <c r="Q64" s="1766"/>
      <c r="R64" s="1766"/>
      <c r="S64" s="1766"/>
      <c r="T64" s="1768"/>
      <c r="U64" s="1768"/>
    </row>
    <row r="65" spans="1:21">
      <c r="A65" s="1610"/>
      <c r="B65" s="1615"/>
      <c r="C65" s="1552" t="s">
        <v>563</v>
      </c>
      <c r="D65" s="177" t="s">
        <v>564</v>
      </c>
      <c r="E65" s="1769"/>
      <c r="F65" s="1766"/>
      <c r="G65" s="1766"/>
      <c r="H65" s="1766"/>
      <c r="I65" s="1766"/>
      <c r="J65" s="1766"/>
      <c r="K65" s="1766"/>
      <c r="L65" s="1766"/>
      <c r="M65" s="1766"/>
      <c r="N65" s="1766"/>
      <c r="O65" s="1766"/>
      <c r="P65" s="1766"/>
      <c r="Q65" s="1766"/>
      <c r="R65" s="1766"/>
      <c r="S65" s="1766"/>
      <c r="T65" s="1768"/>
      <c r="U65" s="1768"/>
    </row>
    <row r="66" spans="1:21">
      <c r="A66" s="1610"/>
      <c r="B66" s="1615"/>
      <c r="C66" s="1553"/>
      <c r="D66" s="181" t="s">
        <v>565</v>
      </c>
      <c r="E66" s="1769"/>
      <c r="F66" s="1766"/>
      <c r="G66" s="1766"/>
      <c r="H66" s="1766"/>
      <c r="I66" s="1766"/>
      <c r="J66" s="1766"/>
      <c r="K66" s="1766"/>
      <c r="L66" s="1766"/>
      <c r="M66" s="1766"/>
      <c r="N66" s="1766"/>
      <c r="O66" s="1766"/>
      <c r="P66" s="1766"/>
      <c r="Q66" s="1766"/>
      <c r="R66" s="1766"/>
      <c r="S66" s="1766"/>
      <c r="T66" s="1768"/>
      <c r="U66" s="1768"/>
    </row>
    <row r="67" spans="1:21">
      <c r="A67" s="1610"/>
      <c r="B67" s="1618" t="s">
        <v>557</v>
      </c>
      <c r="C67" s="1592" t="s">
        <v>560</v>
      </c>
      <c r="D67" s="173" t="s">
        <v>561</v>
      </c>
      <c r="E67" s="1769"/>
      <c r="F67" s="1766"/>
      <c r="G67" s="1766"/>
      <c r="H67" s="1766"/>
      <c r="I67" s="1766"/>
      <c r="J67" s="1766"/>
      <c r="K67" s="1766"/>
      <c r="L67" s="1766"/>
      <c r="M67" s="1766"/>
      <c r="N67" s="1766"/>
      <c r="O67" s="1766"/>
      <c r="P67" s="1766"/>
      <c r="Q67" s="1766"/>
      <c r="R67" s="1766"/>
      <c r="S67" s="1762"/>
      <c r="T67" s="1766"/>
      <c r="U67" s="1767">
        <v>0.99</v>
      </c>
    </row>
    <row r="68" spans="1:21">
      <c r="A68" s="1610"/>
      <c r="B68" s="1619"/>
      <c r="C68" s="1593"/>
      <c r="D68" s="177" t="s">
        <v>562</v>
      </c>
      <c r="E68" s="1769"/>
      <c r="F68" s="1766"/>
      <c r="G68" s="1766"/>
      <c r="H68" s="1766"/>
      <c r="I68" s="1766"/>
      <c r="J68" s="1766"/>
      <c r="K68" s="1766"/>
      <c r="L68" s="1766"/>
      <c r="M68" s="1766"/>
      <c r="N68" s="1766"/>
      <c r="O68" s="1766"/>
      <c r="P68" s="1766"/>
      <c r="Q68" s="1766"/>
      <c r="R68" s="1766"/>
      <c r="S68" s="1766"/>
      <c r="T68" s="1766"/>
      <c r="U68" s="1768"/>
    </row>
    <row r="69" spans="1:21">
      <c r="A69" s="1610"/>
      <c r="B69" s="1619"/>
      <c r="C69" s="1552" t="s">
        <v>563</v>
      </c>
      <c r="D69" s="177" t="s">
        <v>564</v>
      </c>
      <c r="E69" s="1769"/>
      <c r="F69" s="1766"/>
      <c r="G69" s="1766"/>
      <c r="H69" s="1766"/>
      <c r="I69" s="1766"/>
      <c r="J69" s="1766"/>
      <c r="K69" s="1766"/>
      <c r="L69" s="1766"/>
      <c r="M69" s="1766"/>
      <c r="N69" s="1766"/>
      <c r="O69" s="1766"/>
      <c r="P69" s="1766"/>
      <c r="Q69" s="1766"/>
      <c r="R69" s="1766"/>
      <c r="S69" s="1766"/>
      <c r="T69" s="1766"/>
      <c r="U69" s="1768"/>
    </row>
    <row r="70" spans="1:21">
      <c r="A70" s="1610"/>
      <c r="B70" s="1620"/>
      <c r="C70" s="1553"/>
      <c r="D70" s="181" t="s">
        <v>565</v>
      </c>
      <c r="E70" s="1769"/>
      <c r="F70" s="1766"/>
      <c r="G70" s="1766"/>
      <c r="H70" s="1766"/>
      <c r="I70" s="1766"/>
      <c r="J70" s="1766"/>
      <c r="K70" s="1766"/>
      <c r="L70" s="1766"/>
      <c r="M70" s="1766"/>
      <c r="N70" s="1766"/>
      <c r="O70" s="1766"/>
      <c r="P70" s="1766"/>
      <c r="Q70" s="1766"/>
      <c r="R70" s="1766"/>
      <c r="S70" s="1766"/>
      <c r="T70" s="1766"/>
      <c r="U70" s="1768"/>
    </row>
    <row r="71" spans="1:21">
      <c r="A71" s="1610"/>
      <c r="B71" s="1616" t="s">
        <v>558</v>
      </c>
      <c r="C71" s="1592" t="s">
        <v>560</v>
      </c>
      <c r="D71" s="173" t="s">
        <v>561</v>
      </c>
      <c r="E71" s="1763"/>
      <c r="F71" s="1760"/>
      <c r="G71" s="1760"/>
      <c r="H71" s="1760"/>
      <c r="I71" s="1760"/>
      <c r="J71" s="1760"/>
      <c r="K71" s="1760"/>
      <c r="L71" s="1760"/>
      <c r="M71" s="1760"/>
      <c r="N71" s="1760"/>
      <c r="O71" s="1760"/>
      <c r="P71" s="1760"/>
      <c r="Q71" s="1760"/>
      <c r="R71" s="1760"/>
      <c r="S71" s="1760"/>
      <c r="T71" s="1761"/>
      <c r="U71" s="1757"/>
    </row>
    <row r="72" spans="1:21">
      <c r="A72" s="1610"/>
      <c r="B72" s="1615"/>
      <c r="C72" s="1593"/>
      <c r="D72" s="177" t="s">
        <v>562</v>
      </c>
      <c r="E72" s="1764"/>
      <c r="F72" s="1761"/>
      <c r="G72" s="1761"/>
      <c r="H72" s="1761"/>
      <c r="I72" s="1761"/>
      <c r="J72" s="1761"/>
      <c r="K72" s="1761"/>
      <c r="L72" s="1761"/>
      <c r="M72" s="1761"/>
      <c r="N72" s="1761"/>
      <c r="O72" s="1761"/>
      <c r="P72" s="1761"/>
      <c r="Q72" s="1761"/>
      <c r="R72" s="1761"/>
      <c r="S72" s="1761"/>
      <c r="T72" s="1761"/>
      <c r="U72" s="1758"/>
    </row>
    <row r="73" spans="1:21">
      <c r="A73" s="1610"/>
      <c r="B73" s="1615"/>
      <c r="C73" s="1552" t="s">
        <v>563</v>
      </c>
      <c r="D73" s="177" t="s">
        <v>564</v>
      </c>
      <c r="E73" s="1764"/>
      <c r="F73" s="1761"/>
      <c r="G73" s="1761"/>
      <c r="H73" s="1761"/>
      <c r="I73" s="1761"/>
      <c r="J73" s="1761"/>
      <c r="K73" s="1761"/>
      <c r="L73" s="1761"/>
      <c r="M73" s="1761"/>
      <c r="N73" s="1761"/>
      <c r="O73" s="1761"/>
      <c r="P73" s="1761"/>
      <c r="Q73" s="1761"/>
      <c r="R73" s="1761"/>
      <c r="S73" s="1761"/>
      <c r="T73" s="1761"/>
      <c r="U73" s="1758"/>
    </row>
    <row r="74" spans="1:21">
      <c r="A74" s="1611"/>
      <c r="B74" s="1617"/>
      <c r="C74" s="1553"/>
      <c r="D74" s="181" t="s">
        <v>565</v>
      </c>
      <c r="E74" s="1765"/>
      <c r="F74" s="1762"/>
      <c r="G74" s="1762"/>
      <c r="H74" s="1762"/>
      <c r="I74" s="1762"/>
      <c r="J74" s="1762"/>
      <c r="K74" s="1762"/>
      <c r="L74" s="1762"/>
      <c r="M74" s="1762"/>
      <c r="N74" s="1762"/>
      <c r="O74" s="1762"/>
      <c r="P74" s="1762"/>
      <c r="Q74" s="1762"/>
      <c r="R74" s="1762"/>
      <c r="S74" s="1762"/>
      <c r="T74" s="1762"/>
      <c r="U74" s="1759"/>
    </row>
    <row r="75" spans="1:21">
      <c r="A75" s="1609" t="s">
        <v>487</v>
      </c>
      <c r="B75" s="1590" t="s">
        <v>559</v>
      </c>
      <c r="C75" s="1592" t="s">
        <v>560</v>
      </c>
      <c r="D75" s="173" t="s">
        <v>561</v>
      </c>
      <c r="E75" s="1769"/>
      <c r="F75" s="1767">
        <v>0.79</v>
      </c>
      <c r="G75" s="1767">
        <v>0.69</v>
      </c>
      <c r="H75" s="1767">
        <v>0.66</v>
      </c>
      <c r="I75" s="1767">
        <v>0.61</v>
      </c>
      <c r="J75" s="1767">
        <v>0.56999999999999995</v>
      </c>
      <c r="K75" s="1767">
        <v>0.54</v>
      </c>
      <c r="L75" s="1767">
        <v>0.52</v>
      </c>
      <c r="M75" s="1767">
        <v>0.48</v>
      </c>
      <c r="N75" s="1767">
        <v>0.47</v>
      </c>
      <c r="O75" s="1767">
        <v>0.46</v>
      </c>
      <c r="P75" s="1767">
        <v>0.45</v>
      </c>
      <c r="Q75" s="1767">
        <v>0.45</v>
      </c>
      <c r="R75" s="1767">
        <v>0.44</v>
      </c>
      <c r="S75" s="1767">
        <v>0.43</v>
      </c>
      <c r="T75" s="1767">
        <v>0.43</v>
      </c>
      <c r="U75" s="1767">
        <v>0.42</v>
      </c>
    </row>
    <row r="76" spans="1:21">
      <c r="A76" s="1610"/>
      <c r="B76" s="1591"/>
      <c r="C76" s="1593"/>
      <c r="D76" s="177" t="s">
        <v>562</v>
      </c>
      <c r="E76" s="1769"/>
      <c r="F76" s="1768"/>
      <c r="G76" s="1768"/>
      <c r="H76" s="1768"/>
      <c r="I76" s="1768"/>
      <c r="J76" s="1768"/>
      <c r="K76" s="1768"/>
      <c r="L76" s="1768"/>
      <c r="M76" s="1768"/>
      <c r="N76" s="1768"/>
      <c r="O76" s="1768"/>
      <c r="P76" s="1768"/>
      <c r="Q76" s="1768"/>
      <c r="R76" s="1768"/>
      <c r="S76" s="1768"/>
      <c r="T76" s="1768"/>
      <c r="U76" s="1768"/>
    </row>
    <row r="77" spans="1:21">
      <c r="A77" s="1610"/>
      <c r="B77" s="1591"/>
      <c r="C77" s="1552" t="s">
        <v>563</v>
      </c>
      <c r="D77" s="177" t="s">
        <v>564</v>
      </c>
      <c r="E77" s="1769"/>
      <c r="F77" s="1768"/>
      <c r="G77" s="1768"/>
      <c r="H77" s="1768"/>
      <c r="I77" s="1768"/>
      <c r="J77" s="1768"/>
      <c r="K77" s="1768"/>
      <c r="L77" s="1768"/>
      <c r="M77" s="1768"/>
      <c r="N77" s="1768"/>
      <c r="O77" s="1768"/>
      <c r="P77" s="1768"/>
      <c r="Q77" s="1768"/>
      <c r="R77" s="1768"/>
      <c r="S77" s="1768"/>
      <c r="T77" s="1768"/>
      <c r="U77" s="1768"/>
    </row>
    <row r="78" spans="1:21">
      <c r="A78" s="1610"/>
      <c r="B78" s="1591"/>
      <c r="C78" s="1553"/>
      <c r="D78" s="181" t="s">
        <v>565</v>
      </c>
      <c r="E78" s="1769"/>
      <c r="F78" s="1768"/>
      <c r="G78" s="1768"/>
      <c r="H78" s="1768"/>
      <c r="I78" s="1768"/>
      <c r="J78" s="1768"/>
      <c r="K78" s="1768"/>
      <c r="L78" s="1768"/>
      <c r="M78" s="1768"/>
      <c r="N78" s="1768"/>
      <c r="O78" s="1768"/>
      <c r="P78" s="1768"/>
      <c r="Q78" s="1768"/>
      <c r="R78" s="1768"/>
      <c r="S78" s="1768"/>
      <c r="T78" s="1768"/>
      <c r="U78" s="1768"/>
    </row>
    <row r="79" spans="1:21">
      <c r="A79" s="1610"/>
      <c r="B79" s="1590" t="s">
        <v>543</v>
      </c>
      <c r="C79" s="1592" t="s">
        <v>560</v>
      </c>
      <c r="D79" s="173" t="s">
        <v>561</v>
      </c>
      <c r="E79" s="1769"/>
      <c r="F79" s="1766"/>
      <c r="G79" s="1767">
        <v>0.87</v>
      </c>
      <c r="H79" s="1767">
        <v>0.84</v>
      </c>
      <c r="I79" s="1767">
        <v>0.77</v>
      </c>
      <c r="J79" s="1767">
        <v>0.72</v>
      </c>
      <c r="K79" s="1767">
        <v>0.69</v>
      </c>
      <c r="L79" s="1767">
        <v>0.66</v>
      </c>
      <c r="M79" s="1767">
        <v>0.61</v>
      </c>
      <c r="N79" s="1767">
        <v>0.59</v>
      </c>
      <c r="O79" s="1767">
        <v>0.57999999999999996</v>
      </c>
      <c r="P79" s="1767">
        <v>0.56999999999999995</v>
      </c>
      <c r="Q79" s="1767">
        <v>0.56000000000000005</v>
      </c>
      <c r="R79" s="1767">
        <v>0.55000000000000004</v>
      </c>
      <c r="S79" s="1767">
        <v>0.55000000000000004</v>
      </c>
      <c r="T79" s="1767">
        <v>0.54</v>
      </c>
      <c r="U79" s="1767">
        <v>0.54</v>
      </c>
    </row>
    <row r="80" spans="1:21">
      <c r="A80" s="1610"/>
      <c r="B80" s="1591"/>
      <c r="C80" s="1593"/>
      <c r="D80" s="177" t="s">
        <v>562</v>
      </c>
      <c r="E80" s="1769"/>
      <c r="F80" s="1766"/>
      <c r="G80" s="1768"/>
      <c r="H80" s="1768"/>
      <c r="I80" s="1768"/>
      <c r="J80" s="1768"/>
      <c r="K80" s="1768"/>
      <c r="L80" s="1768"/>
      <c r="M80" s="1768"/>
      <c r="N80" s="1768"/>
      <c r="O80" s="1768"/>
      <c r="P80" s="1768"/>
      <c r="Q80" s="1768"/>
      <c r="R80" s="1768"/>
      <c r="S80" s="1768"/>
      <c r="T80" s="1768"/>
      <c r="U80" s="1768"/>
    </row>
    <row r="81" spans="1:21">
      <c r="A81" s="1610"/>
      <c r="B81" s="1591"/>
      <c r="C81" s="1552" t="s">
        <v>563</v>
      </c>
      <c r="D81" s="177" t="s">
        <v>564</v>
      </c>
      <c r="E81" s="1769"/>
      <c r="F81" s="1766"/>
      <c r="G81" s="1768"/>
      <c r="H81" s="1768"/>
      <c r="I81" s="1768"/>
      <c r="J81" s="1768"/>
      <c r="K81" s="1768"/>
      <c r="L81" s="1768"/>
      <c r="M81" s="1768"/>
      <c r="N81" s="1768"/>
      <c r="O81" s="1768"/>
      <c r="P81" s="1768"/>
      <c r="Q81" s="1768"/>
      <c r="R81" s="1768"/>
      <c r="S81" s="1768"/>
      <c r="T81" s="1768"/>
      <c r="U81" s="1768"/>
    </row>
    <row r="82" spans="1:21">
      <c r="A82" s="1610"/>
      <c r="B82" s="1591"/>
      <c r="C82" s="1553"/>
      <c r="D82" s="181" t="s">
        <v>565</v>
      </c>
      <c r="E82" s="1769"/>
      <c r="F82" s="1766"/>
      <c r="G82" s="1768"/>
      <c r="H82" s="1768"/>
      <c r="I82" s="1768"/>
      <c r="J82" s="1768"/>
      <c r="K82" s="1768"/>
      <c r="L82" s="1768"/>
      <c r="M82" s="1768"/>
      <c r="N82" s="1768"/>
      <c r="O82" s="1768"/>
      <c r="P82" s="1768"/>
      <c r="Q82" s="1768"/>
      <c r="R82" s="1768"/>
      <c r="S82" s="1768"/>
      <c r="T82" s="1768"/>
      <c r="U82" s="1768"/>
    </row>
    <row r="83" spans="1:21">
      <c r="A83" s="1610"/>
      <c r="B83" s="1614" t="s">
        <v>544</v>
      </c>
      <c r="C83" s="1592" t="s">
        <v>560</v>
      </c>
      <c r="D83" s="173" t="s">
        <v>561</v>
      </c>
      <c r="E83" s="1769"/>
      <c r="F83" s="1762"/>
      <c r="G83" s="1766"/>
      <c r="H83" s="1767">
        <v>0.96</v>
      </c>
      <c r="I83" s="1767">
        <v>0.88</v>
      </c>
      <c r="J83" s="1767">
        <v>0.83</v>
      </c>
      <c r="K83" s="1767">
        <v>0.79</v>
      </c>
      <c r="L83" s="1767">
        <v>0.76</v>
      </c>
      <c r="M83" s="1767">
        <v>0.7</v>
      </c>
      <c r="N83" s="1767">
        <v>0.68</v>
      </c>
      <c r="O83" s="1767">
        <v>0.67</v>
      </c>
      <c r="P83" s="1767">
        <v>0.66</v>
      </c>
      <c r="Q83" s="1767">
        <v>0.65</v>
      </c>
      <c r="R83" s="1767">
        <v>0.64</v>
      </c>
      <c r="S83" s="1767">
        <v>0.63</v>
      </c>
      <c r="T83" s="1767">
        <v>0.62</v>
      </c>
      <c r="U83" s="1767">
        <v>0.62</v>
      </c>
    </row>
    <row r="84" spans="1:21">
      <c r="A84" s="1610"/>
      <c r="B84" s="1615"/>
      <c r="C84" s="1593"/>
      <c r="D84" s="177" t="s">
        <v>562</v>
      </c>
      <c r="E84" s="1769"/>
      <c r="F84" s="1766"/>
      <c r="G84" s="1766"/>
      <c r="H84" s="1768"/>
      <c r="I84" s="1768"/>
      <c r="J84" s="1768"/>
      <c r="K84" s="1768"/>
      <c r="L84" s="1768"/>
      <c r="M84" s="1768"/>
      <c r="N84" s="1768"/>
      <c r="O84" s="1768"/>
      <c r="P84" s="1768"/>
      <c r="Q84" s="1768"/>
      <c r="R84" s="1768"/>
      <c r="S84" s="1768"/>
      <c r="T84" s="1768"/>
      <c r="U84" s="1768"/>
    </row>
    <row r="85" spans="1:21">
      <c r="A85" s="1610"/>
      <c r="B85" s="1615"/>
      <c r="C85" s="1552" t="s">
        <v>563</v>
      </c>
      <c r="D85" s="177" t="s">
        <v>564</v>
      </c>
      <c r="E85" s="1769"/>
      <c r="F85" s="1766"/>
      <c r="G85" s="1766"/>
      <c r="H85" s="1768"/>
      <c r="I85" s="1768"/>
      <c r="J85" s="1768"/>
      <c r="K85" s="1768"/>
      <c r="L85" s="1768"/>
      <c r="M85" s="1768"/>
      <c r="N85" s="1768"/>
      <c r="O85" s="1768"/>
      <c r="P85" s="1768"/>
      <c r="Q85" s="1768"/>
      <c r="R85" s="1768"/>
      <c r="S85" s="1768"/>
      <c r="T85" s="1768"/>
      <c r="U85" s="1768"/>
    </row>
    <row r="86" spans="1:21">
      <c r="A86" s="1610"/>
      <c r="B86" s="1615"/>
      <c r="C86" s="1553"/>
      <c r="D86" s="181" t="s">
        <v>565</v>
      </c>
      <c r="E86" s="1769"/>
      <c r="F86" s="1766"/>
      <c r="G86" s="1766"/>
      <c r="H86" s="1768"/>
      <c r="I86" s="1768"/>
      <c r="J86" s="1768"/>
      <c r="K86" s="1768"/>
      <c r="L86" s="1768"/>
      <c r="M86" s="1768"/>
      <c r="N86" s="1768"/>
      <c r="O86" s="1768"/>
      <c r="P86" s="1768"/>
      <c r="Q86" s="1768"/>
      <c r="R86" s="1768"/>
      <c r="S86" s="1768"/>
      <c r="T86" s="1768"/>
      <c r="U86" s="1768"/>
    </row>
    <row r="87" spans="1:21">
      <c r="A87" s="1610"/>
      <c r="B87" s="1600" t="s">
        <v>545</v>
      </c>
      <c r="C87" s="1592" t="s">
        <v>560</v>
      </c>
      <c r="D87" s="173" t="s">
        <v>561</v>
      </c>
      <c r="E87" s="1769"/>
      <c r="F87" s="1766"/>
      <c r="G87" s="1762"/>
      <c r="H87" s="1766"/>
      <c r="I87" s="1767">
        <v>0.92</v>
      </c>
      <c r="J87" s="1767">
        <v>0.86</v>
      </c>
      <c r="K87" s="1767">
        <v>0.82</v>
      </c>
      <c r="L87" s="1767">
        <v>0.79</v>
      </c>
      <c r="M87" s="1767">
        <v>0.73</v>
      </c>
      <c r="N87" s="1767">
        <v>0.71</v>
      </c>
      <c r="O87" s="1767">
        <v>0.7</v>
      </c>
      <c r="P87" s="1767">
        <v>0.68</v>
      </c>
      <c r="Q87" s="1767">
        <v>0.68</v>
      </c>
      <c r="R87" s="1767">
        <v>0.66</v>
      </c>
      <c r="S87" s="1767">
        <v>0.66</v>
      </c>
      <c r="T87" s="1767">
        <v>0.65</v>
      </c>
      <c r="U87" s="1767">
        <v>0.64</v>
      </c>
    </row>
    <row r="88" spans="1:21">
      <c r="A88" s="1610"/>
      <c r="B88" s="1591"/>
      <c r="C88" s="1593"/>
      <c r="D88" s="177" t="s">
        <v>562</v>
      </c>
      <c r="E88" s="1769"/>
      <c r="F88" s="1766"/>
      <c r="G88" s="1766"/>
      <c r="H88" s="1766"/>
      <c r="I88" s="1768"/>
      <c r="J88" s="1768"/>
      <c r="K88" s="1768"/>
      <c r="L88" s="1768"/>
      <c r="M88" s="1768"/>
      <c r="N88" s="1768"/>
      <c r="O88" s="1768"/>
      <c r="P88" s="1768"/>
      <c r="Q88" s="1768"/>
      <c r="R88" s="1768"/>
      <c r="S88" s="1768"/>
      <c r="T88" s="1768"/>
      <c r="U88" s="1768"/>
    </row>
    <row r="89" spans="1:21">
      <c r="A89" s="1610"/>
      <c r="B89" s="1591"/>
      <c r="C89" s="1552" t="s">
        <v>563</v>
      </c>
      <c r="D89" s="177" t="s">
        <v>564</v>
      </c>
      <c r="E89" s="1769"/>
      <c r="F89" s="1766"/>
      <c r="G89" s="1766"/>
      <c r="H89" s="1766"/>
      <c r="I89" s="1768"/>
      <c r="J89" s="1768"/>
      <c r="K89" s="1768"/>
      <c r="L89" s="1768"/>
      <c r="M89" s="1768"/>
      <c r="N89" s="1768"/>
      <c r="O89" s="1768"/>
      <c r="P89" s="1768"/>
      <c r="Q89" s="1768"/>
      <c r="R89" s="1768"/>
      <c r="S89" s="1768"/>
      <c r="T89" s="1768"/>
      <c r="U89" s="1768"/>
    </row>
    <row r="90" spans="1:21">
      <c r="A90" s="1610"/>
      <c r="B90" s="1591"/>
      <c r="C90" s="1553"/>
      <c r="D90" s="181" t="s">
        <v>565</v>
      </c>
      <c r="E90" s="1769"/>
      <c r="F90" s="1766"/>
      <c r="G90" s="1766"/>
      <c r="H90" s="1766"/>
      <c r="I90" s="1768"/>
      <c r="J90" s="1768"/>
      <c r="K90" s="1768"/>
      <c r="L90" s="1768"/>
      <c r="M90" s="1768"/>
      <c r="N90" s="1768"/>
      <c r="O90" s="1768"/>
      <c r="P90" s="1768"/>
      <c r="Q90" s="1768"/>
      <c r="R90" s="1768"/>
      <c r="S90" s="1768"/>
      <c r="T90" s="1768"/>
      <c r="U90" s="1768"/>
    </row>
    <row r="91" spans="1:21">
      <c r="A91" s="1610"/>
      <c r="B91" s="1600" t="s">
        <v>546</v>
      </c>
      <c r="C91" s="1592" t="s">
        <v>560</v>
      </c>
      <c r="D91" s="173" t="s">
        <v>561</v>
      </c>
      <c r="E91" s="1769"/>
      <c r="F91" s="1766"/>
      <c r="G91" s="1766"/>
      <c r="H91" s="1762"/>
      <c r="I91" s="1766"/>
      <c r="J91" s="1767">
        <v>0.94</v>
      </c>
      <c r="K91" s="1767">
        <v>0.89</v>
      </c>
      <c r="L91" s="1767">
        <v>0.86</v>
      </c>
      <c r="M91" s="1767">
        <v>0.79</v>
      </c>
      <c r="N91" s="1767">
        <v>0.77</v>
      </c>
      <c r="O91" s="1767">
        <v>0.76</v>
      </c>
      <c r="P91" s="1767">
        <v>0.74</v>
      </c>
      <c r="Q91" s="1767">
        <v>0.73</v>
      </c>
      <c r="R91" s="1767">
        <v>0.72</v>
      </c>
      <c r="S91" s="1767">
        <v>0.71</v>
      </c>
      <c r="T91" s="1767">
        <v>0.71</v>
      </c>
      <c r="U91" s="1767">
        <v>0.7</v>
      </c>
    </row>
    <row r="92" spans="1:21">
      <c r="A92" s="1610"/>
      <c r="B92" s="1591"/>
      <c r="C92" s="1593"/>
      <c r="D92" s="177" t="s">
        <v>562</v>
      </c>
      <c r="E92" s="1769"/>
      <c r="F92" s="1766"/>
      <c r="G92" s="1766"/>
      <c r="H92" s="1766"/>
      <c r="I92" s="1766"/>
      <c r="J92" s="1768"/>
      <c r="K92" s="1768"/>
      <c r="L92" s="1768"/>
      <c r="M92" s="1768"/>
      <c r="N92" s="1768"/>
      <c r="O92" s="1768"/>
      <c r="P92" s="1768"/>
      <c r="Q92" s="1768"/>
      <c r="R92" s="1768"/>
      <c r="S92" s="1768"/>
      <c r="T92" s="1768"/>
      <c r="U92" s="1768"/>
    </row>
    <row r="93" spans="1:21">
      <c r="A93" s="1610"/>
      <c r="B93" s="1591"/>
      <c r="C93" s="1552" t="s">
        <v>563</v>
      </c>
      <c r="D93" s="177" t="s">
        <v>564</v>
      </c>
      <c r="E93" s="1769"/>
      <c r="F93" s="1766"/>
      <c r="G93" s="1766"/>
      <c r="H93" s="1766"/>
      <c r="I93" s="1766"/>
      <c r="J93" s="1768"/>
      <c r="K93" s="1768"/>
      <c r="L93" s="1768"/>
      <c r="M93" s="1768"/>
      <c r="N93" s="1768"/>
      <c r="O93" s="1768"/>
      <c r="P93" s="1768"/>
      <c r="Q93" s="1768"/>
      <c r="R93" s="1768"/>
      <c r="S93" s="1768"/>
      <c r="T93" s="1768"/>
      <c r="U93" s="1768"/>
    </row>
    <row r="94" spans="1:21">
      <c r="A94" s="1610"/>
      <c r="B94" s="1591"/>
      <c r="C94" s="1553"/>
      <c r="D94" s="181" t="s">
        <v>565</v>
      </c>
      <c r="E94" s="1769"/>
      <c r="F94" s="1766"/>
      <c r="G94" s="1766"/>
      <c r="H94" s="1766"/>
      <c r="I94" s="1766"/>
      <c r="J94" s="1768"/>
      <c r="K94" s="1768"/>
      <c r="L94" s="1768"/>
      <c r="M94" s="1768"/>
      <c r="N94" s="1768"/>
      <c r="O94" s="1768"/>
      <c r="P94" s="1768"/>
      <c r="Q94" s="1768"/>
      <c r="R94" s="1768"/>
      <c r="S94" s="1768"/>
      <c r="T94" s="1768"/>
      <c r="U94" s="1768"/>
    </row>
    <row r="95" spans="1:21">
      <c r="A95" s="1610"/>
      <c r="B95" s="1600" t="s">
        <v>547</v>
      </c>
      <c r="C95" s="1592" t="s">
        <v>560</v>
      </c>
      <c r="D95" s="173" t="s">
        <v>561</v>
      </c>
      <c r="E95" s="1769"/>
      <c r="F95" s="1766"/>
      <c r="G95" s="1766"/>
      <c r="H95" s="1766"/>
      <c r="I95" s="1762"/>
      <c r="J95" s="1766"/>
      <c r="K95" s="1767">
        <v>0.95</v>
      </c>
      <c r="L95" s="1767">
        <v>0.91</v>
      </c>
      <c r="M95" s="1767">
        <v>0.84</v>
      </c>
      <c r="N95" s="1767">
        <v>0.82</v>
      </c>
      <c r="O95" s="1767">
        <v>0.81</v>
      </c>
      <c r="P95" s="1767">
        <v>0.79</v>
      </c>
      <c r="Q95" s="1767">
        <v>0.78</v>
      </c>
      <c r="R95" s="1767">
        <v>0.77</v>
      </c>
      <c r="S95" s="1767">
        <v>0.76</v>
      </c>
      <c r="T95" s="1767">
        <v>0.75</v>
      </c>
      <c r="U95" s="1767">
        <v>0.74</v>
      </c>
    </row>
    <row r="96" spans="1:21">
      <c r="A96" s="1610"/>
      <c r="B96" s="1591"/>
      <c r="C96" s="1593"/>
      <c r="D96" s="177" t="s">
        <v>562</v>
      </c>
      <c r="E96" s="1769"/>
      <c r="F96" s="1766"/>
      <c r="G96" s="1766"/>
      <c r="H96" s="1766"/>
      <c r="I96" s="1766"/>
      <c r="J96" s="1766"/>
      <c r="K96" s="1768"/>
      <c r="L96" s="1768"/>
      <c r="M96" s="1768"/>
      <c r="N96" s="1768"/>
      <c r="O96" s="1768"/>
      <c r="P96" s="1768"/>
      <c r="Q96" s="1768"/>
      <c r="R96" s="1768"/>
      <c r="S96" s="1768"/>
      <c r="T96" s="1768"/>
      <c r="U96" s="1768"/>
    </row>
    <row r="97" spans="1:21">
      <c r="A97" s="1610"/>
      <c r="B97" s="1591"/>
      <c r="C97" s="1552" t="s">
        <v>563</v>
      </c>
      <c r="D97" s="177" t="s">
        <v>564</v>
      </c>
      <c r="E97" s="1769"/>
      <c r="F97" s="1766"/>
      <c r="G97" s="1766"/>
      <c r="H97" s="1766"/>
      <c r="I97" s="1766"/>
      <c r="J97" s="1766"/>
      <c r="K97" s="1768"/>
      <c r="L97" s="1768"/>
      <c r="M97" s="1768"/>
      <c r="N97" s="1768"/>
      <c r="O97" s="1768"/>
      <c r="P97" s="1768"/>
      <c r="Q97" s="1768"/>
      <c r="R97" s="1768"/>
      <c r="S97" s="1768"/>
      <c r="T97" s="1768"/>
      <c r="U97" s="1768"/>
    </row>
    <row r="98" spans="1:21">
      <c r="A98" s="1610"/>
      <c r="B98" s="1591"/>
      <c r="C98" s="1553"/>
      <c r="D98" s="181" t="s">
        <v>565</v>
      </c>
      <c r="E98" s="1769"/>
      <c r="F98" s="1766"/>
      <c r="G98" s="1766"/>
      <c r="H98" s="1766"/>
      <c r="I98" s="1766"/>
      <c r="J98" s="1766"/>
      <c r="K98" s="1768"/>
      <c r="L98" s="1768"/>
      <c r="M98" s="1768"/>
      <c r="N98" s="1768"/>
      <c r="O98" s="1768"/>
      <c r="P98" s="1768"/>
      <c r="Q98" s="1768"/>
      <c r="R98" s="1768"/>
      <c r="S98" s="1768"/>
      <c r="T98" s="1768"/>
      <c r="U98" s="1768"/>
    </row>
    <row r="99" spans="1:21">
      <c r="A99" s="1610"/>
      <c r="B99" s="1600" t="s">
        <v>548</v>
      </c>
      <c r="C99" s="1592" t="s">
        <v>560</v>
      </c>
      <c r="D99" s="173" t="s">
        <v>561</v>
      </c>
      <c r="E99" s="1769"/>
      <c r="F99" s="1766"/>
      <c r="G99" s="1766"/>
      <c r="H99" s="1766"/>
      <c r="I99" s="1766"/>
      <c r="J99" s="1762"/>
      <c r="K99" s="1766"/>
      <c r="L99" s="1767">
        <v>0.96</v>
      </c>
      <c r="M99" s="1767">
        <v>0.88</v>
      </c>
      <c r="N99" s="1767">
        <v>0.87</v>
      </c>
      <c r="O99" s="1767">
        <v>0.85</v>
      </c>
      <c r="P99" s="1767">
        <v>0.83</v>
      </c>
      <c r="Q99" s="1767">
        <v>0.82</v>
      </c>
      <c r="R99" s="1767">
        <v>0.81</v>
      </c>
      <c r="S99" s="1767">
        <v>0.8</v>
      </c>
      <c r="T99" s="1767">
        <v>0.79</v>
      </c>
      <c r="U99" s="1767">
        <v>0.78</v>
      </c>
    </row>
    <row r="100" spans="1:21">
      <c r="A100" s="1610"/>
      <c r="B100" s="1591"/>
      <c r="C100" s="1593"/>
      <c r="D100" s="177" t="s">
        <v>562</v>
      </c>
      <c r="E100" s="1769"/>
      <c r="F100" s="1766"/>
      <c r="G100" s="1766"/>
      <c r="H100" s="1766"/>
      <c r="I100" s="1766"/>
      <c r="J100" s="1766"/>
      <c r="K100" s="1766"/>
      <c r="L100" s="1768"/>
      <c r="M100" s="1768"/>
      <c r="N100" s="1768"/>
      <c r="O100" s="1768"/>
      <c r="P100" s="1768"/>
      <c r="Q100" s="1768"/>
      <c r="R100" s="1768"/>
      <c r="S100" s="1768"/>
      <c r="T100" s="1768"/>
      <c r="U100" s="1768"/>
    </row>
    <row r="101" spans="1:21">
      <c r="A101" s="1610"/>
      <c r="B101" s="1591"/>
      <c r="C101" s="1552" t="s">
        <v>563</v>
      </c>
      <c r="D101" s="177" t="s">
        <v>564</v>
      </c>
      <c r="E101" s="1769"/>
      <c r="F101" s="1766"/>
      <c r="G101" s="1766"/>
      <c r="H101" s="1766"/>
      <c r="I101" s="1766"/>
      <c r="J101" s="1766"/>
      <c r="K101" s="1766"/>
      <c r="L101" s="1768"/>
      <c r="M101" s="1768"/>
      <c r="N101" s="1768"/>
      <c r="O101" s="1768"/>
      <c r="P101" s="1768"/>
      <c r="Q101" s="1768"/>
      <c r="R101" s="1768"/>
      <c r="S101" s="1768"/>
      <c r="T101" s="1768"/>
      <c r="U101" s="1768"/>
    </row>
    <row r="102" spans="1:21">
      <c r="A102" s="1610"/>
      <c r="B102" s="1591"/>
      <c r="C102" s="1553"/>
      <c r="D102" s="181" t="s">
        <v>565</v>
      </c>
      <c r="E102" s="1769"/>
      <c r="F102" s="1766"/>
      <c r="G102" s="1766"/>
      <c r="H102" s="1766"/>
      <c r="I102" s="1766"/>
      <c r="J102" s="1766"/>
      <c r="K102" s="1766"/>
      <c r="L102" s="1768"/>
      <c r="M102" s="1768"/>
      <c r="N102" s="1768"/>
      <c r="O102" s="1768"/>
      <c r="P102" s="1768"/>
      <c r="Q102" s="1768"/>
      <c r="R102" s="1768"/>
      <c r="S102" s="1768"/>
      <c r="T102" s="1768"/>
      <c r="U102" s="1768"/>
    </row>
    <row r="103" spans="1:21">
      <c r="A103" s="1610"/>
      <c r="B103" s="1600" t="s">
        <v>549</v>
      </c>
      <c r="C103" s="1592" t="s">
        <v>560</v>
      </c>
      <c r="D103" s="173" t="s">
        <v>561</v>
      </c>
      <c r="E103" s="1769"/>
      <c r="F103" s="1766"/>
      <c r="G103" s="1766"/>
      <c r="H103" s="1766"/>
      <c r="I103" s="1766"/>
      <c r="J103" s="1766"/>
      <c r="K103" s="1762"/>
      <c r="L103" s="1766"/>
      <c r="M103" s="1767">
        <v>0.92</v>
      </c>
      <c r="N103" s="1767">
        <v>0.9</v>
      </c>
      <c r="O103" s="1767">
        <v>0.88</v>
      </c>
      <c r="P103" s="1767">
        <v>0.87</v>
      </c>
      <c r="Q103" s="1767">
        <v>0.86</v>
      </c>
      <c r="R103" s="1767">
        <v>0.84</v>
      </c>
      <c r="S103" s="1767">
        <v>0.83</v>
      </c>
      <c r="T103" s="1767">
        <v>0.82</v>
      </c>
      <c r="U103" s="1767">
        <v>0.82</v>
      </c>
    </row>
    <row r="104" spans="1:21">
      <c r="A104" s="1610"/>
      <c r="B104" s="1591"/>
      <c r="C104" s="1593"/>
      <c r="D104" s="177" t="s">
        <v>562</v>
      </c>
      <c r="E104" s="1769"/>
      <c r="F104" s="1766"/>
      <c r="G104" s="1766"/>
      <c r="H104" s="1766"/>
      <c r="I104" s="1766"/>
      <c r="J104" s="1766"/>
      <c r="K104" s="1766"/>
      <c r="L104" s="1766"/>
      <c r="M104" s="1768"/>
      <c r="N104" s="1768"/>
      <c r="O104" s="1768"/>
      <c r="P104" s="1768"/>
      <c r="Q104" s="1768"/>
      <c r="R104" s="1768"/>
      <c r="S104" s="1768"/>
      <c r="T104" s="1768"/>
      <c r="U104" s="1768"/>
    </row>
    <row r="105" spans="1:21">
      <c r="A105" s="1610"/>
      <c r="B105" s="1591"/>
      <c r="C105" s="1552" t="s">
        <v>563</v>
      </c>
      <c r="D105" s="177" t="s">
        <v>564</v>
      </c>
      <c r="E105" s="1769"/>
      <c r="F105" s="1766"/>
      <c r="G105" s="1766"/>
      <c r="H105" s="1766"/>
      <c r="I105" s="1766"/>
      <c r="J105" s="1766"/>
      <c r="K105" s="1766"/>
      <c r="L105" s="1766"/>
      <c r="M105" s="1768"/>
      <c r="N105" s="1768"/>
      <c r="O105" s="1768"/>
      <c r="P105" s="1768"/>
      <c r="Q105" s="1768"/>
      <c r="R105" s="1768"/>
      <c r="S105" s="1768"/>
      <c r="T105" s="1768"/>
      <c r="U105" s="1768"/>
    </row>
    <row r="106" spans="1:21">
      <c r="A106" s="1610"/>
      <c r="B106" s="1591"/>
      <c r="C106" s="1553"/>
      <c r="D106" s="181" t="s">
        <v>565</v>
      </c>
      <c r="E106" s="1769"/>
      <c r="F106" s="1766"/>
      <c r="G106" s="1766"/>
      <c r="H106" s="1766"/>
      <c r="I106" s="1766"/>
      <c r="J106" s="1766"/>
      <c r="K106" s="1766"/>
      <c r="L106" s="1766"/>
      <c r="M106" s="1768"/>
      <c r="N106" s="1768"/>
      <c r="O106" s="1768"/>
      <c r="P106" s="1768"/>
      <c r="Q106" s="1768"/>
      <c r="R106" s="1768"/>
      <c r="S106" s="1768"/>
      <c r="T106" s="1768"/>
      <c r="U106" s="1768"/>
    </row>
    <row r="107" spans="1:21">
      <c r="A107" s="1610"/>
      <c r="B107" s="1600" t="s">
        <v>550</v>
      </c>
      <c r="C107" s="1592" t="s">
        <v>560</v>
      </c>
      <c r="D107" s="173" t="s">
        <v>561</v>
      </c>
      <c r="E107" s="1769"/>
      <c r="F107" s="1766"/>
      <c r="G107" s="1766"/>
      <c r="H107" s="1766"/>
      <c r="I107" s="1766"/>
      <c r="J107" s="1766"/>
      <c r="K107" s="1766"/>
      <c r="L107" s="1762"/>
      <c r="M107" s="1766"/>
      <c r="N107" s="1767">
        <v>0.98</v>
      </c>
      <c r="O107" s="1767">
        <v>0.96</v>
      </c>
      <c r="P107" s="1767">
        <v>0.94</v>
      </c>
      <c r="Q107" s="1767">
        <v>0.93</v>
      </c>
      <c r="R107" s="1767">
        <v>0.91</v>
      </c>
      <c r="S107" s="1767">
        <v>0.9</v>
      </c>
      <c r="T107" s="1767">
        <v>0.89</v>
      </c>
      <c r="U107" s="1767">
        <v>0.89</v>
      </c>
    </row>
    <row r="108" spans="1:21">
      <c r="A108" s="1610"/>
      <c r="B108" s="1591"/>
      <c r="C108" s="1593"/>
      <c r="D108" s="177" t="s">
        <v>562</v>
      </c>
      <c r="E108" s="1769"/>
      <c r="F108" s="1766"/>
      <c r="G108" s="1766"/>
      <c r="H108" s="1766"/>
      <c r="I108" s="1766"/>
      <c r="J108" s="1766"/>
      <c r="K108" s="1766"/>
      <c r="L108" s="1766"/>
      <c r="M108" s="1766"/>
      <c r="N108" s="1768"/>
      <c r="O108" s="1768"/>
      <c r="P108" s="1768"/>
      <c r="Q108" s="1768"/>
      <c r="R108" s="1768"/>
      <c r="S108" s="1768"/>
      <c r="T108" s="1768"/>
      <c r="U108" s="1768"/>
    </row>
    <row r="109" spans="1:21">
      <c r="A109" s="1610"/>
      <c r="B109" s="1591"/>
      <c r="C109" s="1552" t="s">
        <v>563</v>
      </c>
      <c r="D109" s="177" t="s">
        <v>564</v>
      </c>
      <c r="E109" s="1769"/>
      <c r="F109" s="1766"/>
      <c r="G109" s="1766"/>
      <c r="H109" s="1766"/>
      <c r="I109" s="1766"/>
      <c r="J109" s="1766"/>
      <c r="K109" s="1766"/>
      <c r="L109" s="1766"/>
      <c r="M109" s="1766"/>
      <c r="N109" s="1768"/>
      <c r="O109" s="1768"/>
      <c r="P109" s="1768"/>
      <c r="Q109" s="1768"/>
      <c r="R109" s="1768"/>
      <c r="S109" s="1768"/>
      <c r="T109" s="1768"/>
      <c r="U109" s="1768"/>
    </row>
    <row r="110" spans="1:21">
      <c r="A110" s="1610"/>
      <c r="B110" s="1591"/>
      <c r="C110" s="1553"/>
      <c r="D110" s="181" t="s">
        <v>565</v>
      </c>
      <c r="E110" s="1769"/>
      <c r="F110" s="1766"/>
      <c r="G110" s="1766"/>
      <c r="H110" s="1766"/>
      <c r="I110" s="1766"/>
      <c r="J110" s="1766"/>
      <c r="K110" s="1766"/>
      <c r="L110" s="1766"/>
      <c r="M110" s="1766"/>
      <c r="N110" s="1768"/>
      <c r="O110" s="1768"/>
      <c r="P110" s="1768"/>
      <c r="Q110" s="1768"/>
      <c r="R110" s="1768"/>
      <c r="S110" s="1768"/>
      <c r="T110" s="1768"/>
      <c r="U110" s="1768"/>
    </row>
    <row r="111" spans="1:21">
      <c r="A111" s="1610"/>
      <c r="B111" s="1600" t="s">
        <v>551</v>
      </c>
      <c r="C111" s="1592" t="s">
        <v>560</v>
      </c>
      <c r="D111" s="173" t="s">
        <v>561</v>
      </c>
      <c r="E111" s="1769"/>
      <c r="F111" s="1766"/>
      <c r="G111" s="1766"/>
      <c r="H111" s="1766"/>
      <c r="I111" s="1766"/>
      <c r="J111" s="1766"/>
      <c r="K111" s="1766"/>
      <c r="L111" s="1766"/>
      <c r="M111" s="1762"/>
      <c r="N111" s="1766"/>
      <c r="O111" s="1767">
        <v>0.98</v>
      </c>
      <c r="P111" s="1767">
        <v>0.96</v>
      </c>
      <c r="Q111" s="1767">
        <v>0.95</v>
      </c>
      <c r="R111" s="1767">
        <v>0.93</v>
      </c>
      <c r="S111" s="1767">
        <v>0.92</v>
      </c>
      <c r="T111" s="1767">
        <v>0.91</v>
      </c>
      <c r="U111" s="1767">
        <v>0.9</v>
      </c>
    </row>
    <row r="112" spans="1:21">
      <c r="A112" s="1610"/>
      <c r="B112" s="1591"/>
      <c r="C112" s="1593"/>
      <c r="D112" s="177" t="s">
        <v>562</v>
      </c>
      <c r="E112" s="1769"/>
      <c r="F112" s="1766"/>
      <c r="G112" s="1766"/>
      <c r="H112" s="1766"/>
      <c r="I112" s="1766"/>
      <c r="J112" s="1766"/>
      <c r="K112" s="1766"/>
      <c r="L112" s="1766"/>
      <c r="M112" s="1766"/>
      <c r="N112" s="1766"/>
      <c r="O112" s="1768"/>
      <c r="P112" s="1768"/>
      <c r="Q112" s="1768"/>
      <c r="R112" s="1768"/>
      <c r="S112" s="1768"/>
      <c r="T112" s="1768"/>
      <c r="U112" s="1768"/>
    </row>
    <row r="113" spans="1:21">
      <c r="A113" s="1610"/>
      <c r="B113" s="1591"/>
      <c r="C113" s="1552" t="s">
        <v>563</v>
      </c>
      <c r="D113" s="177" t="s">
        <v>564</v>
      </c>
      <c r="E113" s="1769"/>
      <c r="F113" s="1766"/>
      <c r="G113" s="1766"/>
      <c r="H113" s="1766"/>
      <c r="I113" s="1766"/>
      <c r="J113" s="1766"/>
      <c r="K113" s="1766"/>
      <c r="L113" s="1766"/>
      <c r="M113" s="1766"/>
      <c r="N113" s="1766"/>
      <c r="O113" s="1768"/>
      <c r="P113" s="1768"/>
      <c r="Q113" s="1768"/>
      <c r="R113" s="1768"/>
      <c r="S113" s="1768"/>
      <c r="T113" s="1768"/>
      <c r="U113" s="1768"/>
    </row>
    <row r="114" spans="1:21">
      <c r="A114" s="1610"/>
      <c r="B114" s="1591"/>
      <c r="C114" s="1553"/>
      <c r="D114" s="181" t="s">
        <v>565</v>
      </c>
      <c r="E114" s="1769"/>
      <c r="F114" s="1766"/>
      <c r="G114" s="1766"/>
      <c r="H114" s="1766"/>
      <c r="I114" s="1766"/>
      <c r="J114" s="1766"/>
      <c r="K114" s="1766"/>
      <c r="L114" s="1766"/>
      <c r="M114" s="1766"/>
      <c r="N114" s="1766"/>
      <c r="O114" s="1768"/>
      <c r="P114" s="1768"/>
      <c r="Q114" s="1768"/>
      <c r="R114" s="1768"/>
      <c r="S114" s="1768"/>
      <c r="T114" s="1768"/>
      <c r="U114" s="1768"/>
    </row>
    <row r="115" spans="1:21">
      <c r="A115" s="1610"/>
      <c r="B115" s="1600" t="s">
        <v>552</v>
      </c>
      <c r="C115" s="1592" t="s">
        <v>560</v>
      </c>
      <c r="D115" s="173" t="s">
        <v>561</v>
      </c>
      <c r="E115" s="1769"/>
      <c r="F115" s="1766"/>
      <c r="G115" s="1766"/>
      <c r="H115" s="1766"/>
      <c r="I115" s="1766"/>
      <c r="J115" s="1766"/>
      <c r="K115" s="1766"/>
      <c r="L115" s="1766"/>
      <c r="M115" s="1766"/>
      <c r="N115" s="1762"/>
      <c r="O115" s="1766"/>
      <c r="P115" s="1767">
        <v>0.98</v>
      </c>
      <c r="Q115" s="1767">
        <v>0.97</v>
      </c>
      <c r="R115" s="1767">
        <v>0.95</v>
      </c>
      <c r="S115" s="1767">
        <v>0.94</v>
      </c>
      <c r="T115" s="1767">
        <v>0.93</v>
      </c>
      <c r="U115" s="1767">
        <v>0.92</v>
      </c>
    </row>
    <row r="116" spans="1:21">
      <c r="A116" s="1610"/>
      <c r="B116" s="1591"/>
      <c r="C116" s="1593"/>
      <c r="D116" s="177" t="s">
        <v>562</v>
      </c>
      <c r="E116" s="1769"/>
      <c r="F116" s="1766"/>
      <c r="G116" s="1766"/>
      <c r="H116" s="1766"/>
      <c r="I116" s="1766"/>
      <c r="J116" s="1766"/>
      <c r="K116" s="1766"/>
      <c r="L116" s="1766"/>
      <c r="M116" s="1766"/>
      <c r="N116" s="1766"/>
      <c r="O116" s="1766"/>
      <c r="P116" s="1768"/>
      <c r="Q116" s="1768"/>
      <c r="R116" s="1768"/>
      <c r="S116" s="1768"/>
      <c r="T116" s="1768"/>
      <c r="U116" s="1768"/>
    </row>
    <row r="117" spans="1:21">
      <c r="A117" s="1610"/>
      <c r="B117" s="1591"/>
      <c r="C117" s="1552" t="s">
        <v>563</v>
      </c>
      <c r="D117" s="177" t="s">
        <v>564</v>
      </c>
      <c r="E117" s="1769"/>
      <c r="F117" s="1766"/>
      <c r="G117" s="1766"/>
      <c r="H117" s="1766"/>
      <c r="I117" s="1766"/>
      <c r="J117" s="1766"/>
      <c r="K117" s="1766"/>
      <c r="L117" s="1766"/>
      <c r="M117" s="1766"/>
      <c r="N117" s="1766"/>
      <c r="O117" s="1766"/>
      <c r="P117" s="1768"/>
      <c r="Q117" s="1768"/>
      <c r="R117" s="1768"/>
      <c r="S117" s="1768"/>
      <c r="T117" s="1768"/>
      <c r="U117" s="1768"/>
    </row>
    <row r="118" spans="1:21">
      <c r="A118" s="1610"/>
      <c r="B118" s="1591"/>
      <c r="C118" s="1553"/>
      <c r="D118" s="181" t="s">
        <v>565</v>
      </c>
      <c r="E118" s="1769"/>
      <c r="F118" s="1766"/>
      <c r="G118" s="1766"/>
      <c r="H118" s="1766"/>
      <c r="I118" s="1766"/>
      <c r="J118" s="1766"/>
      <c r="K118" s="1766"/>
      <c r="L118" s="1766"/>
      <c r="M118" s="1766"/>
      <c r="N118" s="1766"/>
      <c r="O118" s="1766"/>
      <c r="P118" s="1768"/>
      <c r="Q118" s="1768"/>
      <c r="R118" s="1768"/>
      <c r="S118" s="1768"/>
      <c r="T118" s="1768"/>
      <c r="U118" s="1768"/>
    </row>
    <row r="119" spans="1:21">
      <c r="A119" s="1610"/>
      <c r="B119" s="1600" t="s">
        <v>553</v>
      </c>
      <c r="C119" s="1592" t="s">
        <v>560</v>
      </c>
      <c r="D119" s="173" t="s">
        <v>561</v>
      </c>
      <c r="E119" s="1769"/>
      <c r="F119" s="1766"/>
      <c r="G119" s="1766"/>
      <c r="H119" s="1766"/>
      <c r="I119" s="1766"/>
      <c r="J119" s="1766"/>
      <c r="K119" s="1766"/>
      <c r="L119" s="1766"/>
      <c r="M119" s="1766"/>
      <c r="N119" s="1766"/>
      <c r="O119" s="1762"/>
      <c r="P119" s="1766"/>
      <c r="Q119" s="1767">
        <v>0.99</v>
      </c>
      <c r="R119" s="1767">
        <v>0.97</v>
      </c>
      <c r="S119" s="1767">
        <v>0.96</v>
      </c>
      <c r="T119" s="1767">
        <v>0.95</v>
      </c>
      <c r="U119" s="1767">
        <v>0.94</v>
      </c>
    </row>
    <row r="120" spans="1:21">
      <c r="A120" s="1610"/>
      <c r="B120" s="1591"/>
      <c r="C120" s="1593"/>
      <c r="D120" s="177" t="s">
        <v>562</v>
      </c>
      <c r="E120" s="1769"/>
      <c r="F120" s="1766"/>
      <c r="G120" s="1766"/>
      <c r="H120" s="1766"/>
      <c r="I120" s="1766"/>
      <c r="J120" s="1766"/>
      <c r="K120" s="1766"/>
      <c r="L120" s="1766"/>
      <c r="M120" s="1766"/>
      <c r="N120" s="1766"/>
      <c r="O120" s="1766"/>
      <c r="P120" s="1766"/>
      <c r="Q120" s="1768"/>
      <c r="R120" s="1768"/>
      <c r="S120" s="1768"/>
      <c r="T120" s="1768"/>
      <c r="U120" s="1768"/>
    </row>
    <row r="121" spans="1:21">
      <c r="A121" s="1610"/>
      <c r="B121" s="1591"/>
      <c r="C121" s="1552" t="s">
        <v>563</v>
      </c>
      <c r="D121" s="177" t="s">
        <v>564</v>
      </c>
      <c r="E121" s="1769"/>
      <c r="F121" s="1766"/>
      <c r="G121" s="1766"/>
      <c r="H121" s="1766"/>
      <c r="I121" s="1766"/>
      <c r="J121" s="1766"/>
      <c r="K121" s="1766"/>
      <c r="L121" s="1766"/>
      <c r="M121" s="1766"/>
      <c r="N121" s="1766"/>
      <c r="O121" s="1766"/>
      <c r="P121" s="1766"/>
      <c r="Q121" s="1768"/>
      <c r="R121" s="1768"/>
      <c r="S121" s="1768"/>
      <c r="T121" s="1768"/>
      <c r="U121" s="1768"/>
    </row>
    <row r="122" spans="1:21">
      <c r="A122" s="1610"/>
      <c r="B122" s="1591"/>
      <c r="C122" s="1553"/>
      <c r="D122" s="181" t="s">
        <v>565</v>
      </c>
      <c r="E122" s="1769"/>
      <c r="F122" s="1766"/>
      <c r="G122" s="1766"/>
      <c r="H122" s="1766"/>
      <c r="I122" s="1766"/>
      <c r="J122" s="1766"/>
      <c r="K122" s="1766"/>
      <c r="L122" s="1766"/>
      <c r="M122" s="1766"/>
      <c r="N122" s="1766"/>
      <c r="O122" s="1766"/>
      <c r="P122" s="1766"/>
      <c r="Q122" s="1768"/>
      <c r="R122" s="1768"/>
      <c r="S122" s="1768"/>
      <c r="T122" s="1768"/>
      <c r="U122" s="1768"/>
    </row>
    <row r="123" spans="1:21">
      <c r="A123" s="1610"/>
      <c r="B123" s="1600" t="s">
        <v>554</v>
      </c>
      <c r="C123" s="1592" t="s">
        <v>560</v>
      </c>
      <c r="D123" s="173" t="s">
        <v>561</v>
      </c>
      <c r="E123" s="1769"/>
      <c r="F123" s="1766"/>
      <c r="G123" s="1766"/>
      <c r="H123" s="1766"/>
      <c r="I123" s="1766"/>
      <c r="J123" s="1766"/>
      <c r="K123" s="1766"/>
      <c r="L123" s="1766"/>
      <c r="M123" s="1766"/>
      <c r="N123" s="1766"/>
      <c r="O123" s="1766"/>
      <c r="P123" s="1762"/>
      <c r="Q123" s="1766"/>
      <c r="R123" s="1767">
        <v>0.98</v>
      </c>
      <c r="S123" s="1767">
        <v>0.97</v>
      </c>
      <c r="T123" s="1767">
        <v>0.96</v>
      </c>
      <c r="U123" s="1767">
        <v>0.95</v>
      </c>
    </row>
    <row r="124" spans="1:21">
      <c r="A124" s="1610"/>
      <c r="B124" s="1591"/>
      <c r="C124" s="1593"/>
      <c r="D124" s="177" t="s">
        <v>562</v>
      </c>
      <c r="E124" s="1769"/>
      <c r="F124" s="1766"/>
      <c r="G124" s="1766"/>
      <c r="H124" s="1766"/>
      <c r="I124" s="1766"/>
      <c r="J124" s="1766"/>
      <c r="K124" s="1766"/>
      <c r="L124" s="1766"/>
      <c r="M124" s="1766"/>
      <c r="N124" s="1766"/>
      <c r="O124" s="1766"/>
      <c r="P124" s="1766"/>
      <c r="Q124" s="1766"/>
      <c r="R124" s="1768"/>
      <c r="S124" s="1768"/>
      <c r="T124" s="1768"/>
      <c r="U124" s="1768"/>
    </row>
    <row r="125" spans="1:21">
      <c r="A125" s="1610"/>
      <c r="B125" s="1591"/>
      <c r="C125" s="1552" t="s">
        <v>563</v>
      </c>
      <c r="D125" s="177" t="s">
        <v>564</v>
      </c>
      <c r="E125" s="1769"/>
      <c r="F125" s="1766"/>
      <c r="G125" s="1766"/>
      <c r="H125" s="1766"/>
      <c r="I125" s="1766"/>
      <c r="J125" s="1766"/>
      <c r="K125" s="1766"/>
      <c r="L125" s="1766"/>
      <c r="M125" s="1766"/>
      <c r="N125" s="1766"/>
      <c r="O125" s="1766"/>
      <c r="P125" s="1766"/>
      <c r="Q125" s="1766"/>
      <c r="R125" s="1768"/>
      <c r="S125" s="1768"/>
      <c r="T125" s="1768"/>
      <c r="U125" s="1768"/>
    </row>
    <row r="126" spans="1:21">
      <c r="A126" s="1610"/>
      <c r="B126" s="1591"/>
      <c r="C126" s="1553"/>
      <c r="D126" s="181" t="s">
        <v>565</v>
      </c>
      <c r="E126" s="1769"/>
      <c r="F126" s="1766"/>
      <c r="G126" s="1766"/>
      <c r="H126" s="1766"/>
      <c r="I126" s="1766"/>
      <c r="J126" s="1766"/>
      <c r="K126" s="1766"/>
      <c r="L126" s="1766"/>
      <c r="M126" s="1766"/>
      <c r="N126" s="1766"/>
      <c r="O126" s="1766"/>
      <c r="P126" s="1766"/>
      <c r="Q126" s="1766"/>
      <c r="R126" s="1768"/>
      <c r="S126" s="1768"/>
      <c r="T126" s="1768"/>
      <c r="U126" s="1768"/>
    </row>
    <row r="127" spans="1:21">
      <c r="A127" s="1610"/>
      <c r="B127" s="1600" t="s">
        <v>555</v>
      </c>
      <c r="C127" s="1592" t="s">
        <v>560</v>
      </c>
      <c r="D127" s="173" t="s">
        <v>561</v>
      </c>
      <c r="E127" s="1769"/>
      <c r="F127" s="1766"/>
      <c r="G127" s="1766"/>
      <c r="H127" s="1766"/>
      <c r="I127" s="1766"/>
      <c r="J127" s="1766"/>
      <c r="K127" s="1766"/>
      <c r="L127" s="1766"/>
      <c r="M127" s="1766"/>
      <c r="N127" s="1766"/>
      <c r="O127" s="1766"/>
      <c r="P127" s="1766"/>
      <c r="Q127" s="1762"/>
      <c r="R127" s="1766"/>
      <c r="S127" s="1767">
        <v>0.99</v>
      </c>
      <c r="T127" s="1767">
        <v>0.98</v>
      </c>
      <c r="U127" s="1767">
        <v>0.97</v>
      </c>
    </row>
    <row r="128" spans="1:21">
      <c r="A128" s="1610"/>
      <c r="B128" s="1591"/>
      <c r="C128" s="1593"/>
      <c r="D128" s="177" t="s">
        <v>562</v>
      </c>
      <c r="E128" s="1769"/>
      <c r="F128" s="1766"/>
      <c r="G128" s="1766"/>
      <c r="H128" s="1766"/>
      <c r="I128" s="1766"/>
      <c r="J128" s="1766"/>
      <c r="K128" s="1766"/>
      <c r="L128" s="1766"/>
      <c r="M128" s="1766"/>
      <c r="N128" s="1766"/>
      <c r="O128" s="1766"/>
      <c r="P128" s="1766"/>
      <c r="Q128" s="1766"/>
      <c r="R128" s="1766"/>
      <c r="S128" s="1768"/>
      <c r="T128" s="1768"/>
      <c r="U128" s="1768"/>
    </row>
    <row r="129" spans="1:21">
      <c r="A129" s="1610"/>
      <c r="B129" s="1591"/>
      <c r="C129" s="1552" t="s">
        <v>563</v>
      </c>
      <c r="D129" s="177" t="s">
        <v>564</v>
      </c>
      <c r="E129" s="1769"/>
      <c r="F129" s="1766"/>
      <c r="G129" s="1766"/>
      <c r="H129" s="1766"/>
      <c r="I129" s="1766"/>
      <c r="J129" s="1766"/>
      <c r="K129" s="1766"/>
      <c r="L129" s="1766"/>
      <c r="M129" s="1766"/>
      <c r="N129" s="1766"/>
      <c r="O129" s="1766"/>
      <c r="P129" s="1766"/>
      <c r="Q129" s="1766"/>
      <c r="R129" s="1766"/>
      <c r="S129" s="1768"/>
      <c r="T129" s="1768"/>
      <c r="U129" s="1768"/>
    </row>
    <row r="130" spans="1:21">
      <c r="A130" s="1610"/>
      <c r="B130" s="1591"/>
      <c r="C130" s="1553"/>
      <c r="D130" s="181" t="s">
        <v>565</v>
      </c>
      <c r="E130" s="1769"/>
      <c r="F130" s="1766"/>
      <c r="G130" s="1766"/>
      <c r="H130" s="1766"/>
      <c r="I130" s="1766"/>
      <c r="J130" s="1766"/>
      <c r="K130" s="1766"/>
      <c r="L130" s="1766"/>
      <c r="M130" s="1766"/>
      <c r="N130" s="1766"/>
      <c r="O130" s="1766"/>
      <c r="P130" s="1766"/>
      <c r="Q130" s="1766"/>
      <c r="R130" s="1766"/>
      <c r="S130" s="1768"/>
      <c r="T130" s="1768"/>
      <c r="U130" s="1768"/>
    </row>
    <row r="131" spans="1:21">
      <c r="A131" s="1610"/>
      <c r="B131" s="1600" t="s">
        <v>556</v>
      </c>
      <c r="C131" s="1592" t="s">
        <v>560</v>
      </c>
      <c r="D131" s="173" t="s">
        <v>561</v>
      </c>
      <c r="E131" s="1769"/>
      <c r="F131" s="1766"/>
      <c r="G131" s="1766"/>
      <c r="H131" s="1766"/>
      <c r="I131" s="1766"/>
      <c r="J131" s="1766"/>
      <c r="K131" s="1766"/>
      <c r="L131" s="1766"/>
      <c r="M131" s="1766"/>
      <c r="N131" s="1766"/>
      <c r="O131" s="1766"/>
      <c r="P131" s="1766"/>
      <c r="Q131" s="1766"/>
      <c r="R131" s="1762"/>
      <c r="S131" s="1766"/>
      <c r="T131" s="1767">
        <v>0.99</v>
      </c>
      <c r="U131" s="1767">
        <v>0.98</v>
      </c>
    </row>
    <row r="132" spans="1:21">
      <c r="A132" s="1610"/>
      <c r="B132" s="1591"/>
      <c r="C132" s="1593"/>
      <c r="D132" s="177" t="s">
        <v>562</v>
      </c>
      <c r="E132" s="1769"/>
      <c r="F132" s="1766"/>
      <c r="G132" s="1766"/>
      <c r="H132" s="1766"/>
      <c r="I132" s="1766"/>
      <c r="J132" s="1766"/>
      <c r="K132" s="1766"/>
      <c r="L132" s="1766"/>
      <c r="M132" s="1766"/>
      <c r="N132" s="1766"/>
      <c r="O132" s="1766"/>
      <c r="P132" s="1766"/>
      <c r="Q132" s="1766"/>
      <c r="R132" s="1766"/>
      <c r="S132" s="1766"/>
      <c r="T132" s="1768"/>
      <c r="U132" s="1768"/>
    </row>
    <row r="133" spans="1:21">
      <c r="A133" s="1610"/>
      <c r="B133" s="1591"/>
      <c r="C133" s="1552" t="s">
        <v>563</v>
      </c>
      <c r="D133" s="177" t="s">
        <v>564</v>
      </c>
      <c r="E133" s="1769"/>
      <c r="F133" s="1766"/>
      <c r="G133" s="1766"/>
      <c r="H133" s="1766"/>
      <c r="I133" s="1766"/>
      <c r="J133" s="1766"/>
      <c r="K133" s="1766"/>
      <c r="L133" s="1766"/>
      <c r="M133" s="1766"/>
      <c r="N133" s="1766"/>
      <c r="O133" s="1766"/>
      <c r="P133" s="1766"/>
      <c r="Q133" s="1766"/>
      <c r="R133" s="1766"/>
      <c r="S133" s="1766"/>
      <c r="T133" s="1768"/>
      <c r="U133" s="1768"/>
    </row>
    <row r="134" spans="1:21">
      <c r="A134" s="1610"/>
      <c r="B134" s="1591"/>
      <c r="C134" s="1553"/>
      <c r="D134" s="181" t="s">
        <v>565</v>
      </c>
      <c r="E134" s="1769"/>
      <c r="F134" s="1766"/>
      <c r="G134" s="1766"/>
      <c r="H134" s="1766"/>
      <c r="I134" s="1766"/>
      <c r="J134" s="1766"/>
      <c r="K134" s="1766"/>
      <c r="L134" s="1766"/>
      <c r="M134" s="1766"/>
      <c r="N134" s="1766"/>
      <c r="O134" s="1766"/>
      <c r="P134" s="1766"/>
      <c r="Q134" s="1766"/>
      <c r="R134" s="1766"/>
      <c r="S134" s="1766"/>
      <c r="T134" s="1768"/>
      <c r="U134" s="1768"/>
    </row>
    <row r="135" spans="1:21">
      <c r="A135" s="1610"/>
      <c r="B135" s="1600" t="s">
        <v>557</v>
      </c>
      <c r="C135" s="1592" t="s">
        <v>560</v>
      </c>
      <c r="D135" s="173" t="s">
        <v>561</v>
      </c>
      <c r="E135" s="1769"/>
      <c r="F135" s="1766"/>
      <c r="G135" s="1766"/>
      <c r="H135" s="1766"/>
      <c r="I135" s="1766"/>
      <c r="J135" s="1766"/>
      <c r="K135" s="1766"/>
      <c r="L135" s="1766"/>
      <c r="M135" s="1766"/>
      <c r="N135" s="1766"/>
      <c r="O135" s="1766"/>
      <c r="P135" s="1766"/>
      <c r="Q135" s="1766"/>
      <c r="R135" s="1766"/>
      <c r="S135" s="1762"/>
      <c r="T135" s="1766"/>
      <c r="U135" s="1767">
        <v>0.99</v>
      </c>
    </row>
    <row r="136" spans="1:21">
      <c r="A136" s="1610"/>
      <c r="B136" s="1591"/>
      <c r="C136" s="1593"/>
      <c r="D136" s="177" t="s">
        <v>562</v>
      </c>
      <c r="E136" s="1769"/>
      <c r="F136" s="1766"/>
      <c r="G136" s="1766"/>
      <c r="H136" s="1766"/>
      <c r="I136" s="1766"/>
      <c r="J136" s="1766"/>
      <c r="K136" s="1766"/>
      <c r="L136" s="1766"/>
      <c r="M136" s="1766"/>
      <c r="N136" s="1766"/>
      <c r="O136" s="1766"/>
      <c r="P136" s="1766"/>
      <c r="Q136" s="1766"/>
      <c r="R136" s="1766"/>
      <c r="S136" s="1766"/>
      <c r="T136" s="1766"/>
      <c r="U136" s="1768"/>
    </row>
    <row r="137" spans="1:21">
      <c r="A137" s="1610"/>
      <c r="B137" s="1591"/>
      <c r="C137" s="1552" t="s">
        <v>563</v>
      </c>
      <c r="D137" s="177" t="s">
        <v>564</v>
      </c>
      <c r="E137" s="1769"/>
      <c r="F137" s="1766"/>
      <c r="G137" s="1766"/>
      <c r="H137" s="1766"/>
      <c r="I137" s="1766"/>
      <c r="J137" s="1766"/>
      <c r="K137" s="1766"/>
      <c r="L137" s="1766"/>
      <c r="M137" s="1766"/>
      <c r="N137" s="1766"/>
      <c r="O137" s="1766"/>
      <c r="P137" s="1766"/>
      <c r="Q137" s="1766"/>
      <c r="R137" s="1766"/>
      <c r="S137" s="1766"/>
      <c r="T137" s="1766"/>
      <c r="U137" s="1768"/>
    </row>
    <row r="138" spans="1:21">
      <c r="A138" s="1610"/>
      <c r="B138" s="1591"/>
      <c r="C138" s="1553"/>
      <c r="D138" s="181" t="s">
        <v>565</v>
      </c>
      <c r="E138" s="1769"/>
      <c r="F138" s="1766"/>
      <c r="G138" s="1766"/>
      <c r="H138" s="1766"/>
      <c r="I138" s="1766"/>
      <c r="J138" s="1766"/>
      <c r="K138" s="1766"/>
      <c r="L138" s="1766"/>
      <c r="M138" s="1766"/>
      <c r="N138" s="1766"/>
      <c r="O138" s="1766"/>
      <c r="P138" s="1766"/>
      <c r="Q138" s="1766"/>
      <c r="R138" s="1766"/>
      <c r="S138" s="1766"/>
      <c r="T138" s="1766"/>
      <c r="U138" s="1768"/>
    </row>
    <row r="139" spans="1:21">
      <c r="A139" s="1610"/>
      <c r="B139" s="1600" t="s">
        <v>558</v>
      </c>
      <c r="C139" s="1592" t="s">
        <v>560</v>
      </c>
      <c r="D139" s="173" t="s">
        <v>561</v>
      </c>
      <c r="E139" s="1763"/>
      <c r="F139" s="1760"/>
      <c r="G139" s="1760"/>
      <c r="H139" s="1760"/>
      <c r="I139" s="1760"/>
      <c r="J139" s="1760"/>
      <c r="K139" s="1760"/>
      <c r="L139" s="1760"/>
      <c r="M139" s="1760"/>
      <c r="N139" s="1760"/>
      <c r="O139" s="1760"/>
      <c r="P139" s="1760"/>
      <c r="Q139" s="1760"/>
      <c r="R139" s="1760"/>
      <c r="S139" s="1760"/>
      <c r="T139" s="1760"/>
      <c r="U139" s="1757"/>
    </row>
    <row r="140" spans="1:21">
      <c r="A140" s="1610"/>
      <c r="B140" s="1591"/>
      <c r="C140" s="1593"/>
      <c r="D140" s="177" t="s">
        <v>562</v>
      </c>
      <c r="E140" s="1764"/>
      <c r="F140" s="1761"/>
      <c r="G140" s="1761"/>
      <c r="H140" s="1761"/>
      <c r="I140" s="1761"/>
      <c r="J140" s="1761"/>
      <c r="K140" s="1761"/>
      <c r="L140" s="1761"/>
      <c r="M140" s="1761"/>
      <c r="N140" s="1761"/>
      <c r="O140" s="1761"/>
      <c r="P140" s="1761"/>
      <c r="Q140" s="1761"/>
      <c r="R140" s="1761"/>
      <c r="S140" s="1761"/>
      <c r="T140" s="1761"/>
      <c r="U140" s="1758"/>
    </row>
    <row r="141" spans="1:21">
      <c r="A141" s="1610"/>
      <c r="B141" s="1591"/>
      <c r="C141" s="1552" t="s">
        <v>563</v>
      </c>
      <c r="D141" s="177" t="s">
        <v>564</v>
      </c>
      <c r="E141" s="1764"/>
      <c r="F141" s="1761"/>
      <c r="G141" s="1761"/>
      <c r="H141" s="1761"/>
      <c r="I141" s="1761"/>
      <c r="J141" s="1761"/>
      <c r="K141" s="1761"/>
      <c r="L141" s="1761"/>
      <c r="M141" s="1761"/>
      <c r="N141" s="1761"/>
      <c r="O141" s="1761"/>
      <c r="P141" s="1761"/>
      <c r="Q141" s="1761"/>
      <c r="R141" s="1761"/>
      <c r="S141" s="1761"/>
      <c r="T141" s="1761"/>
      <c r="U141" s="1758"/>
    </row>
    <row r="142" spans="1:21">
      <c r="A142" s="1611"/>
      <c r="B142" s="1591"/>
      <c r="C142" s="1553"/>
      <c r="D142" s="181" t="s">
        <v>565</v>
      </c>
      <c r="E142" s="1765"/>
      <c r="F142" s="1762"/>
      <c r="G142" s="1762"/>
      <c r="H142" s="1762"/>
      <c r="I142" s="1762"/>
      <c r="J142" s="1762"/>
      <c r="K142" s="1762"/>
      <c r="L142" s="1762"/>
      <c r="M142" s="1762"/>
      <c r="N142" s="1762"/>
      <c r="O142" s="1762"/>
      <c r="P142" s="1762"/>
      <c r="Q142" s="1762"/>
      <c r="R142" s="1762"/>
      <c r="S142" s="1762"/>
      <c r="T142" s="1762"/>
      <c r="U142" s="1759"/>
    </row>
    <row r="143" spans="1:21">
      <c r="A143" s="1609" t="s">
        <v>488</v>
      </c>
      <c r="B143" s="1600" t="s">
        <v>559</v>
      </c>
      <c r="C143" s="1592" t="s">
        <v>560</v>
      </c>
      <c r="D143" s="173" t="s">
        <v>561</v>
      </c>
      <c r="E143" s="1769"/>
      <c r="F143" s="1767">
        <v>0.79</v>
      </c>
      <c r="G143" s="1767">
        <v>0.7</v>
      </c>
      <c r="H143" s="1767">
        <v>0.67</v>
      </c>
      <c r="I143" s="1767">
        <v>0.61</v>
      </c>
      <c r="J143" s="1767">
        <v>0.57999999999999996</v>
      </c>
      <c r="K143" s="1767">
        <v>0.55000000000000004</v>
      </c>
      <c r="L143" s="1767">
        <v>0.53</v>
      </c>
      <c r="M143" s="1767">
        <v>0.48</v>
      </c>
      <c r="N143" s="1767">
        <v>0.47</v>
      </c>
      <c r="O143" s="1767">
        <v>0.47</v>
      </c>
      <c r="P143" s="1767">
        <v>0.46</v>
      </c>
      <c r="Q143" s="1767">
        <v>0.45</v>
      </c>
      <c r="R143" s="1767">
        <v>0.45</v>
      </c>
      <c r="S143" s="1767">
        <v>0.44</v>
      </c>
      <c r="T143" s="1767">
        <v>0.44</v>
      </c>
      <c r="U143" s="1767">
        <v>0.43</v>
      </c>
    </row>
    <row r="144" spans="1:21">
      <c r="A144" s="1610"/>
      <c r="B144" s="1591"/>
      <c r="C144" s="1593"/>
      <c r="D144" s="177" t="s">
        <v>562</v>
      </c>
      <c r="E144" s="1769"/>
      <c r="F144" s="1768"/>
      <c r="G144" s="1768"/>
      <c r="H144" s="1768"/>
      <c r="I144" s="1768"/>
      <c r="J144" s="1768"/>
      <c r="K144" s="1768"/>
      <c r="L144" s="1768"/>
      <c r="M144" s="1768"/>
      <c r="N144" s="1768"/>
      <c r="O144" s="1768"/>
      <c r="P144" s="1768"/>
      <c r="Q144" s="1768"/>
      <c r="R144" s="1768"/>
      <c r="S144" s="1768"/>
      <c r="T144" s="1768"/>
      <c r="U144" s="1768"/>
    </row>
    <row r="145" spans="1:21">
      <c r="A145" s="1610"/>
      <c r="B145" s="1591"/>
      <c r="C145" s="1552" t="s">
        <v>563</v>
      </c>
      <c r="D145" s="177" t="s">
        <v>564</v>
      </c>
      <c r="E145" s="1769"/>
      <c r="F145" s="1768"/>
      <c r="G145" s="1768"/>
      <c r="H145" s="1768"/>
      <c r="I145" s="1768"/>
      <c r="J145" s="1768"/>
      <c r="K145" s="1768"/>
      <c r="L145" s="1768"/>
      <c r="M145" s="1768"/>
      <c r="N145" s="1768"/>
      <c r="O145" s="1768"/>
      <c r="P145" s="1768"/>
      <c r="Q145" s="1768"/>
      <c r="R145" s="1768"/>
      <c r="S145" s="1768"/>
      <c r="T145" s="1768"/>
      <c r="U145" s="1768"/>
    </row>
    <row r="146" spans="1:21">
      <c r="A146" s="1610"/>
      <c r="B146" s="1591"/>
      <c r="C146" s="1553"/>
      <c r="D146" s="181" t="s">
        <v>565</v>
      </c>
      <c r="E146" s="1769"/>
      <c r="F146" s="1768"/>
      <c r="G146" s="1768"/>
      <c r="H146" s="1768"/>
      <c r="I146" s="1768"/>
      <c r="J146" s="1768"/>
      <c r="K146" s="1768"/>
      <c r="L146" s="1768"/>
      <c r="M146" s="1768"/>
      <c r="N146" s="1768"/>
      <c r="O146" s="1768"/>
      <c r="P146" s="1768"/>
      <c r="Q146" s="1768"/>
      <c r="R146" s="1768"/>
      <c r="S146" s="1768"/>
      <c r="T146" s="1768"/>
      <c r="U146" s="1768"/>
    </row>
    <row r="147" spans="1:21">
      <c r="A147" s="1610"/>
      <c r="B147" s="1590" t="s">
        <v>543</v>
      </c>
      <c r="C147" s="1592" t="s">
        <v>560</v>
      </c>
      <c r="D147" s="173" t="s">
        <v>561</v>
      </c>
      <c r="E147" s="1769"/>
      <c r="F147" s="1766"/>
      <c r="G147" s="1767">
        <v>0.88</v>
      </c>
      <c r="H147" s="1767">
        <v>0.84</v>
      </c>
      <c r="I147" s="1767">
        <v>0.78</v>
      </c>
      <c r="J147" s="1767">
        <v>0.73</v>
      </c>
      <c r="K147" s="1767">
        <v>0.69</v>
      </c>
      <c r="L147" s="1767">
        <v>0.67</v>
      </c>
      <c r="M147" s="1767">
        <v>0.61</v>
      </c>
      <c r="N147" s="1767">
        <v>0.6</v>
      </c>
      <c r="O147" s="1767">
        <v>0.59</v>
      </c>
      <c r="P147" s="1767">
        <v>0.57999999999999996</v>
      </c>
      <c r="Q147" s="1767">
        <v>0.56999999999999995</v>
      </c>
      <c r="R147" s="1767">
        <v>0.56999999999999995</v>
      </c>
      <c r="S147" s="1767">
        <v>0.56000000000000005</v>
      </c>
      <c r="T147" s="1767">
        <v>0.55000000000000004</v>
      </c>
      <c r="U147" s="1767">
        <v>0.55000000000000004</v>
      </c>
    </row>
    <row r="148" spans="1:21">
      <c r="A148" s="1610"/>
      <c r="B148" s="1591"/>
      <c r="C148" s="1593"/>
      <c r="D148" s="177" t="s">
        <v>562</v>
      </c>
      <c r="E148" s="1769"/>
      <c r="F148" s="1766"/>
      <c r="G148" s="1768"/>
      <c r="H148" s="1768"/>
      <c r="I148" s="1768"/>
      <c r="J148" s="1768"/>
      <c r="K148" s="1768"/>
      <c r="L148" s="1768"/>
      <c r="M148" s="1768"/>
      <c r="N148" s="1768"/>
      <c r="O148" s="1768"/>
      <c r="P148" s="1768"/>
      <c r="Q148" s="1768"/>
      <c r="R148" s="1768"/>
      <c r="S148" s="1768"/>
      <c r="T148" s="1768"/>
      <c r="U148" s="1768"/>
    </row>
    <row r="149" spans="1:21">
      <c r="A149" s="1610"/>
      <c r="B149" s="1591"/>
      <c r="C149" s="1552" t="s">
        <v>563</v>
      </c>
      <c r="D149" s="177" t="s">
        <v>564</v>
      </c>
      <c r="E149" s="1769"/>
      <c r="F149" s="1766"/>
      <c r="G149" s="1768"/>
      <c r="H149" s="1768"/>
      <c r="I149" s="1768"/>
      <c r="J149" s="1768"/>
      <c r="K149" s="1768"/>
      <c r="L149" s="1768"/>
      <c r="M149" s="1768"/>
      <c r="N149" s="1768"/>
      <c r="O149" s="1768"/>
      <c r="P149" s="1768"/>
      <c r="Q149" s="1768"/>
      <c r="R149" s="1768"/>
      <c r="S149" s="1768"/>
      <c r="T149" s="1768"/>
      <c r="U149" s="1768"/>
    </row>
    <row r="150" spans="1:21">
      <c r="A150" s="1610"/>
      <c r="B150" s="1591"/>
      <c r="C150" s="1553"/>
      <c r="D150" s="181" t="s">
        <v>565</v>
      </c>
      <c r="E150" s="1769"/>
      <c r="F150" s="1766"/>
      <c r="G150" s="1768"/>
      <c r="H150" s="1768"/>
      <c r="I150" s="1768"/>
      <c r="J150" s="1768"/>
      <c r="K150" s="1768"/>
      <c r="L150" s="1768"/>
      <c r="M150" s="1768"/>
      <c r="N150" s="1768"/>
      <c r="O150" s="1768"/>
      <c r="P150" s="1768"/>
      <c r="Q150" s="1768"/>
      <c r="R150" s="1768"/>
      <c r="S150" s="1768"/>
      <c r="T150" s="1768"/>
      <c r="U150" s="1768"/>
    </row>
    <row r="151" spans="1:21">
      <c r="A151" s="1610"/>
      <c r="B151" s="1600" t="s">
        <v>544</v>
      </c>
      <c r="C151" s="1592" t="s">
        <v>560</v>
      </c>
      <c r="D151" s="173" t="s">
        <v>561</v>
      </c>
      <c r="E151" s="1769"/>
      <c r="F151" s="1762"/>
      <c r="G151" s="1766"/>
      <c r="H151" s="1767">
        <v>0.96</v>
      </c>
      <c r="I151" s="1767">
        <v>0.88</v>
      </c>
      <c r="J151" s="1767">
        <v>0.83</v>
      </c>
      <c r="K151" s="1767">
        <v>0.79</v>
      </c>
      <c r="L151" s="1767">
        <v>0.76</v>
      </c>
      <c r="M151" s="1767">
        <v>0.7</v>
      </c>
      <c r="N151" s="1767">
        <v>0.68</v>
      </c>
      <c r="O151" s="1767">
        <v>0.67</v>
      </c>
      <c r="P151" s="1767">
        <v>0.66</v>
      </c>
      <c r="Q151" s="1767">
        <v>0.65</v>
      </c>
      <c r="R151" s="1767">
        <v>0.64</v>
      </c>
      <c r="S151" s="1767">
        <v>0.64</v>
      </c>
      <c r="T151" s="1767">
        <v>0.63</v>
      </c>
      <c r="U151" s="1767">
        <v>0.62</v>
      </c>
    </row>
    <row r="152" spans="1:21">
      <c r="A152" s="1610"/>
      <c r="B152" s="1591"/>
      <c r="C152" s="1593"/>
      <c r="D152" s="177" t="s">
        <v>562</v>
      </c>
      <c r="E152" s="1769"/>
      <c r="F152" s="1766"/>
      <c r="G152" s="1766"/>
      <c r="H152" s="1768"/>
      <c r="I152" s="1768"/>
      <c r="J152" s="1768"/>
      <c r="K152" s="1768"/>
      <c r="L152" s="1768"/>
      <c r="M152" s="1768"/>
      <c r="N152" s="1768"/>
      <c r="O152" s="1768"/>
      <c r="P152" s="1768"/>
      <c r="Q152" s="1768"/>
      <c r="R152" s="1768"/>
      <c r="S152" s="1768"/>
      <c r="T152" s="1768"/>
      <c r="U152" s="1768"/>
    </row>
    <row r="153" spans="1:21">
      <c r="A153" s="1610"/>
      <c r="B153" s="1591"/>
      <c r="C153" s="1552" t="s">
        <v>563</v>
      </c>
      <c r="D153" s="177" t="s">
        <v>564</v>
      </c>
      <c r="E153" s="1769"/>
      <c r="F153" s="1766"/>
      <c r="G153" s="1766"/>
      <c r="H153" s="1768"/>
      <c r="I153" s="1768"/>
      <c r="J153" s="1768"/>
      <c r="K153" s="1768"/>
      <c r="L153" s="1768"/>
      <c r="M153" s="1768"/>
      <c r="N153" s="1768"/>
      <c r="O153" s="1768"/>
      <c r="P153" s="1768"/>
      <c r="Q153" s="1768"/>
      <c r="R153" s="1768"/>
      <c r="S153" s="1768"/>
      <c r="T153" s="1768"/>
      <c r="U153" s="1768"/>
    </row>
    <row r="154" spans="1:21">
      <c r="A154" s="1610"/>
      <c r="B154" s="1591"/>
      <c r="C154" s="1553"/>
      <c r="D154" s="181" t="s">
        <v>565</v>
      </c>
      <c r="E154" s="1769"/>
      <c r="F154" s="1766"/>
      <c r="G154" s="1766"/>
      <c r="H154" s="1768"/>
      <c r="I154" s="1768"/>
      <c r="J154" s="1768"/>
      <c r="K154" s="1768"/>
      <c r="L154" s="1768"/>
      <c r="M154" s="1768"/>
      <c r="N154" s="1768"/>
      <c r="O154" s="1768"/>
      <c r="P154" s="1768"/>
      <c r="Q154" s="1768"/>
      <c r="R154" s="1768"/>
      <c r="S154" s="1768"/>
      <c r="T154" s="1768"/>
      <c r="U154" s="1768"/>
    </row>
    <row r="155" spans="1:21">
      <c r="A155" s="1610"/>
      <c r="B155" s="1600" t="s">
        <v>545</v>
      </c>
      <c r="C155" s="1592" t="s">
        <v>560</v>
      </c>
      <c r="D155" s="173" t="s">
        <v>561</v>
      </c>
      <c r="E155" s="1769"/>
      <c r="F155" s="1766"/>
      <c r="G155" s="1762"/>
      <c r="H155" s="1766"/>
      <c r="I155" s="1767">
        <v>0.92</v>
      </c>
      <c r="J155" s="1767">
        <v>0.86</v>
      </c>
      <c r="K155" s="1767">
        <v>0.82</v>
      </c>
      <c r="L155" s="1767">
        <v>0.79</v>
      </c>
      <c r="M155" s="1767">
        <v>0.73</v>
      </c>
      <c r="N155" s="1767">
        <v>0.71</v>
      </c>
      <c r="O155" s="1767">
        <v>0.7</v>
      </c>
      <c r="P155" s="1767">
        <v>0.68</v>
      </c>
      <c r="Q155" s="1767">
        <v>0.68</v>
      </c>
      <c r="R155" s="1767">
        <v>0.67</v>
      </c>
      <c r="S155" s="1767">
        <v>0.66</v>
      </c>
      <c r="T155" s="1767">
        <v>0.66</v>
      </c>
      <c r="U155" s="1767">
        <v>0.65</v>
      </c>
    </row>
    <row r="156" spans="1:21">
      <c r="A156" s="1610"/>
      <c r="B156" s="1591"/>
      <c r="C156" s="1593"/>
      <c r="D156" s="177" t="s">
        <v>562</v>
      </c>
      <c r="E156" s="1769"/>
      <c r="F156" s="1766"/>
      <c r="G156" s="1766"/>
      <c r="H156" s="1766"/>
      <c r="I156" s="1768"/>
      <c r="J156" s="1768"/>
      <c r="K156" s="1768"/>
      <c r="L156" s="1768"/>
      <c r="M156" s="1768"/>
      <c r="N156" s="1768"/>
      <c r="O156" s="1768"/>
      <c r="P156" s="1768"/>
      <c r="Q156" s="1768"/>
      <c r="R156" s="1768"/>
      <c r="S156" s="1768"/>
      <c r="T156" s="1768"/>
      <c r="U156" s="1768"/>
    </row>
    <row r="157" spans="1:21">
      <c r="A157" s="1610"/>
      <c r="B157" s="1591"/>
      <c r="C157" s="1552" t="s">
        <v>563</v>
      </c>
      <c r="D157" s="177" t="s">
        <v>564</v>
      </c>
      <c r="E157" s="1769"/>
      <c r="F157" s="1766"/>
      <c r="G157" s="1766"/>
      <c r="H157" s="1766"/>
      <c r="I157" s="1768"/>
      <c r="J157" s="1768"/>
      <c r="K157" s="1768"/>
      <c r="L157" s="1768"/>
      <c r="M157" s="1768"/>
      <c r="N157" s="1768"/>
      <c r="O157" s="1768"/>
      <c r="P157" s="1768"/>
      <c r="Q157" s="1768"/>
      <c r="R157" s="1768"/>
      <c r="S157" s="1768"/>
      <c r="T157" s="1768"/>
      <c r="U157" s="1768"/>
    </row>
    <row r="158" spans="1:21">
      <c r="A158" s="1610"/>
      <c r="B158" s="1591"/>
      <c r="C158" s="1553"/>
      <c r="D158" s="181" t="s">
        <v>565</v>
      </c>
      <c r="E158" s="1769"/>
      <c r="F158" s="1766"/>
      <c r="G158" s="1766"/>
      <c r="H158" s="1766"/>
      <c r="I158" s="1768"/>
      <c r="J158" s="1768"/>
      <c r="K158" s="1768"/>
      <c r="L158" s="1768"/>
      <c r="M158" s="1768"/>
      <c r="N158" s="1768"/>
      <c r="O158" s="1768"/>
      <c r="P158" s="1768"/>
      <c r="Q158" s="1768"/>
      <c r="R158" s="1768"/>
      <c r="S158" s="1768"/>
      <c r="T158" s="1768"/>
      <c r="U158" s="1768"/>
    </row>
    <row r="159" spans="1:21">
      <c r="A159" s="1610"/>
      <c r="B159" s="1590" t="s">
        <v>546</v>
      </c>
      <c r="C159" s="1592" t="s">
        <v>560</v>
      </c>
      <c r="D159" s="173" t="s">
        <v>561</v>
      </c>
      <c r="E159" s="1769"/>
      <c r="F159" s="1766"/>
      <c r="G159" s="1766"/>
      <c r="H159" s="1762"/>
      <c r="I159" s="1766"/>
      <c r="J159" s="1767">
        <v>0.94</v>
      </c>
      <c r="K159" s="1767">
        <v>0.89</v>
      </c>
      <c r="L159" s="1767">
        <v>0.86</v>
      </c>
      <c r="M159" s="1767">
        <v>0.79</v>
      </c>
      <c r="N159" s="1767">
        <v>0.77</v>
      </c>
      <c r="O159" s="1767">
        <v>0.76</v>
      </c>
      <c r="P159" s="1767">
        <v>0.74</v>
      </c>
      <c r="Q159" s="1767">
        <v>0.73</v>
      </c>
      <c r="R159" s="1767">
        <v>0.73</v>
      </c>
      <c r="S159" s="1767">
        <v>0.72</v>
      </c>
      <c r="T159" s="1767">
        <v>0.71</v>
      </c>
      <c r="U159" s="1767">
        <v>0.71</v>
      </c>
    </row>
    <row r="160" spans="1:21">
      <c r="A160" s="1610"/>
      <c r="B160" s="1591"/>
      <c r="C160" s="1593"/>
      <c r="D160" s="177" t="s">
        <v>562</v>
      </c>
      <c r="E160" s="1769"/>
      <c r="F160" s="1766"/>
      <c r="G160" s="1766"/>
      <c r="H160" s="1766"/>
      <c r="I160" s="1766"/>
      <c r="J160" s="1768"/>
      <c r="K160" s="1768"/>
      <c r="L160" s="1768"/>
      <c r="M160" s="1768"/>
      <c r="N160" s="1768"/>
      <c r="O160" s="1768"/>
      <c r="P160" s="1768"/>
      <c r="Q160" s="1768"/>
      <c r="R160" s="1768"/>
      <c r="S160" s="1768"/>
      <c r="T160" s="1768"/>
      <c r="U160" s="1768"/>
    </row>
    <row r="161" spans="1:21">
      <c r="A161" s="1610"/>
      <c r="B161" s="1591"/>
      <c r="C161" s="1552" t="s">
        <v>563</v>
      </c>
      <c r="D161" s="177" t="s">
        <v>564</v>
      </c>
      <c r="E161" s="1769"/>
      <c r="F161" s="1766"/>
      <c r="G161" s="1766"/>
      <c r="H161" s="1766"/>
      <c r="I161" s="1766"/>
      <c r="J161" s="1768"/>
      <c r="K161" s="1768"/>
      <c r="L161" s="1768"/>
      <c r="M161" s="1768"/>
      <c r="N161" s="1768"/>
      <c r="O161" s="1768"/>
      <c r="P161" s="1768"/>
      <c r="Q161" s="1768"/>
      <c r="R161" s="1768"/>
      <c r="S161" s="1768"/>
      <c r="T161" s="1768"/>
      <c r="U161" s="1768"/>
    </row>
    <row r="162" spans="1:21">
      <c r="A162" s="1610"/>
      <c r="B162" s="1591"/>
      <c r="C162" s="1553"/>
      <c r="D162" s="181" t="s">
        <v>565</v>
      </c>
      <c r="E162" s="1769"/>
      <c r="F162" s="1766"/>
      <c r="G162" s="1766"/>
      <c r="H162" s="1766"/>
      <c r="I162" s="1766"/>
      <c r="J162" s="1768"/>
      <c r="K162" s="1768"/>
      <c r="L162" s="1768"/>
      <c r="M162" s="1768"/>
      <c r="N162" s="1768"/>
      <c r="O162" s="1768"/>
      <c r="P162" s="1768"/>
      <c r="Q162" s="1768"/>
      <c r="R162" s="1768"/>
      <c r="S162" s="1768"/>
      <c r="T162" s="1768"/>
      <c r="U162" s="1768"/>
    </row>
    <row r="163" spans="1:21">
      <c r="A163" s="1610"/>
      <c r="B163" s="1590" t="s">
        <v>547</v>
      </c>
      <c r="C163" s="1592" t="s">
        <v>560</v>
      </c>
      <c r="D163" s="173" t="s">
        <v>561</v>
      </c>
      <c r="E163" s="1769"/>
      <c r="F163" s="1766"/>
      <c r="G163" s="1766"/>
      <c r="H163" s="1766"/>
      <c r="I163" s="1762"/>
      <c r="J163" s="1766"/>
      <c r="K163" s="1767">
        <v>0.95</v>
      </c>
      <c r="L163" s="1767">
        <v>0.91</v>
      </c>
      <c r="M163" s="1767">
        <v>0.84</v>
      </c>
      <c r="N163" s="1767">
        <v>0.82</v>
      </c>
      <c r="O163" s="1767">
        <v>0.81</v>
      </c>
      <c r="P163" s="1767">
        <v>0.79</v>
      </c>
      <c r="Q163" s="1767">
        <v>0.78</v>
      </c>
      <c r="R163" s="1767">
        <v>0.77</v>
      </c>
      <c r="S163" s="1767">
        <v>0.77</v>
      </c>
      <c r="T163" s="1767">
        <v>0.76</v>
      </c>
      <c r="U163" s="1767">
        <v>0.75</v>
      </c>
    </row>
    <row r="164" spans="1:21">
      <c r="A164" s="1610"/>
      <c r="B164" s="1591"/>
      <c r="C164" s="1593"/>
      <c r="D164" s="177" t="s">
        <v>562</v>
      </c>
      <c r="E164" s="1769"/>
      <c r="F164" s="1766"/>
      <c r="G164" s="1766"/>
      <c r="H164" s="1766"/>
      <c r="I164" s="1766"/>
      <c r="J164" s="1766"/>
      <c r="K164" s="1768"/>
      <c r="L164" s="1768"/>
      <c r="M164" s="1768"/>
      <c r="N164" s="1768"/>
      <c r="O164" s="1768"/>
      <c r="P164" s="1768"/>
      <c r="Q164" s="1768"/>
      <c r="R164" s="1768"/>
      <c r="S164" s="1768"/>
      <c r="T164" s="1768"/>
      <c r="U164" s="1768"/>
    </row>
    <row r="165" spans="1:21">
      <c r="A165" s="1610"/>
      <c r="B165" s="1591"/>
      <c r="C165" s="1552" t="s">
        <v>563</v>
      </c>
      <c r="D165" s="177" t="s">
        <v>564</v>
      </c>
      <c r="E165" s="1769"/>
      <c r="F165" s="1766"/>
      <c r="G165" s="1766"/>
      <c r="H165" s="1766"/>
      <c r="I165" s="1766"/>
      <c r="J165" s="1766"/>
      <c r="K165" s="1768"/>
      <c r="L165" s="1768"/>
      <c r="M165" s="1768"/>
      <c r="N165" s="1768"/>
      <c r="O165" s="1768"/>
      <c r="P165" s="1768"/>
      <c r="Q165" s="1768"/>
      <c r="R165" s="1768"/>
      <c r="S165" s="1768"/>
      <c r="T165" s="1768"/>
      <c r="U165" s="1768"/>
    </row>
    <row r="166" spans="1:21">
      <c r="A166" s="1610"/>
      <c r="B166" s="1591"/>
      <c r="C166" s="1553"/>
      <c r="D166" s="181" t="s">
        <v>565</v>
      </c>
      <c r="E166" s="1769"/>
      <c r="F166" s="1766"/>
      <c r="G166" s="1766"/>
      <c r="H166" s="1766"/>
      <c r="I166" s="1766"/>
      <c r="J166" s="1766"/>
      <c r="K166" s="1768"/>
      <c r="L166" s="1768"/>
      <c r="M166" s="1768"/>
      <c r="N166" s="1768"/>
      <c r="O166" s="1768"/>
      <c r="P166" s="1768"/>
      <c r="Q166" s="1768"/>
      <c r="R166" s="1768"/>
      <c r="S166" s="1768"/>
      <c r="T166" s="1768"/>
      <c r="U166" s="1768"/>
    </row>
    <row r="167" spans="1:21">
      <c r="A167" s="1610"/>
      <c r="B167" s="1600" t="s">
        <v>548</v>
      </c>
      <c r="C167" s="1592" t="s">
        <v>560</v>
      </c>
      <c r="D167" s="173" t="s">
        <v>561</v>
      </c>
      <c r="E167" s="1769"/>
      <c r="F167" s="1766"/>
      <c r="G167" s="1766"/>
      <c r="H167" s="1766"/>
      <c r="I167" s="1766"/>
      <c r="J167" s="1762"/>
      <c r="K167" s="1766"/>
      <c r="L167" s="1767">
        <v>0.96</v>
      </c>
      <c r="M167" s="1767">
        <v>0.88</v>
      </c>
      <c r="N167" s="1767">
        <v>0.87</v>
      </c>
      <c r="O167" s="1767">
        <v>0.85</v>
      </c>
      <c r="P167" s="1767">
        <v>0.83</v>
      </c>
      <c r="Q167" s="1767">
        <v>0.82</v>
      </c>
      <c r="R167" s="1767">
        <v>0.81</v>
      </c>
      <c r="S167" s="1767">
        <v>0.81</v>
      </c>
      <c r="T167" s="1767">
        <v>0.8</v>
      </c>
      <c r="U167" s="1767">
        <v>0.79</v>
      </c>
    </row>
    <row r="168" spans="1:21">
      <c r="A168" s="1610"/>
      <c r="B168" s="1591"/>
      <c r="C168" s="1593"/>
      <c r="D168" s="177" t="s">
        <v>562</v>
      </c>
      <c r="E168" s="1769"/>
      <c r="F168" s="1766"/>
      <c r="G168" s="1766"/>
      <c r="H168" s="1766"/>
      <c r="I168" s="1766"/>
      <c r="J168" s="1766"/>
      <c r="K168" s="1766"/>
      <c r="L168" s="1768"/>
      <c r="M168" s="1768"/>
      <c r="N168" s="1768"/>
      <c r="O168" s="1768"/>
      <c r="P168" s="1768"/>
      <c r="Q168" s="1768"/>
      <c r="R168" s="1768"/>
      <c r="S168" s="1768"/>
      <c r="T168" s="1768"/>
      <c r="U168" s="1768"/>
    </row>
    <row r="169" spans="1:21">
      <c r="A169" s="1610"/>
      <c r="B169" s="1591"/>
      <c r="C169" s="1552" t="s">
        <v>563</v>
      </c>
      <c r="D169" s="177" t="s">
        <v>564</v>
      </c>
      <c r="E169" s="1769"/>
      <c r="F169" s="1766"/>
      <c r="G169" s="1766"/>
      <c r="H169" s="1766"/>
      <c r="I169" s="1766"/>
      <c r="J169" s="1766"/>
      <c r="K169" s="1766"/>
      <c r="L169" s="1768"/>
      <c r="M169" s="1768"/>
      <c r="N169" s="1768"/>
      <c r="O169" s="1768"/>
      <c r="P169" s="1768"/>
      <c r="Q169" s="1768"/>
      <c r="R169" s="1768"/>
      <c r="S169" s="1768"/>
      <c r="T169" s="1768"/>
      <c r="U169" s="1768"/>
    </row>
    <row r="170" spans="1:21">
      <c r="A170" s="1610"/>
      <c r="B170" s="1591"/>
      <c r="C170" s="1553"/>
      <c r="D170" s="181" t="s">
        <v>565</v>
      </c>
      <c r="E170" s="1769"/>
      <c r="F170" s="1766"/>
      <c r="G170" s="1766"/>
      <c r="H170" s="1766"/>
      <c r="I170" s="1766"/>
      <c r="J170" s="1766"/>
      <c r="K170" s="1766"/>
      <c r="L170" s="1768"/>
      <c r="M170" s="1768"/>
      <c r="N170" s="1768"/>
      <c r="O170" s="1768"/>
      <c r="P170" s="1768"/>
      <c r="Q170" s="1768"/>
      <c r="R170" s="1768"/>
      <c r="S170" s="1768"/>
      <c r="T170" s="1768"/>
      <c r="U170" s="1768"/>
    </row>
    <row r="171" spans="1:21">
      <c r="A171" s="1610"/>
      <c r="B171" s="1600" t="s">
        <v>549</v>
      </c>
      <c r="C171" s="1592" t="s">
        <v>560</v>
      </c>
      <c r="D171" s="173" t="s">
        <v>561</v>
      </c>
      <c r="E171" s="1769"/>
      <c r="F171" s="1766"/>
      <c r="G171" s="1766"/>
      <c r="H171" s="1766"/>
      <c r="I171" s="1766"/>
      <c r="J171" s="1766"/>
      <c r="K171" s="1762"/>
      <c r="L171" s="1766"/>
      <c r="M171" s="1767">
        <v>0.92</v>
      </c>
      <c r="N171" s="1767">
        <v>0.9</v>
      </c>
      <c r="O171" s="1767">
        <v>0.88</v>
      </c>
      <c r="P171" s="1767">
        <v>0.87</v>
      </c>
      <c r="Q171" s="1767">
        <v>0.86</v>
      </c>
      <c r="R171" s="1767">
        <v>0.85</v>
      </c>
      <c r="S171" s="1767">
        <v>0.84</v>
      </c>
      <c r="T171" s="1767">
        <v>0.83</v>
      </c>
      <c r="U171" s="1767">
        <v>0.82</v>
      </c>
    </row>
    <row r="172" spans="1:21">
      <c r="A172" s="1610"/>
      <c r="B172" s="1591"/>
      <c r="C172" s="1593"/>
      <c r="D172" s="177" t="s">
        <v>562</v>
      </c>
      <c r="E172" s="1769"/>
      <c r="F172" s="1766"/>
      <c r="G172" s="1766"/>
      <c r="H172" s="1766"/>
      <c r="I172" s="1766"/>
      <c r="J172" s="1766"/>
      <c r="K172" s="1766"/>
      <c r="L172" s="1766"/>
      <c r="M172" s="1768"/>
      <c r="N172" s="1768"/>
      <c r="O172" s="1768"/>
      <c r="P172" s="1768"/>
      <c r="Q172" s="1768"/>
      <c r="R172" s="1768"/>
      <c r="S172" s="1768"/>
      <c r="T172" s="1768"/>
      <c r="U172" s="1768"/>
    </row>
    <row r="173" spans="1:21">
      <c r="A173" s="1610"/>
      <c r="B173" s="1591"/>
      <c r="C173" s="1552" t="s">
        <v>563</v>
      </c>
      <c r="D173" s="177" t="s">
        <v>564</v>
      </c>
      <c r="E173" s="1769"/>
      <c r="F173" s="1766"/>
      <c r="G173" s="1766"/>
      <c r="H173" s="1766"/>
      <c r="I173" s="1766"/>
      <c r="J173" s="1766"/>
      <c r="K173" s="1766"/>
      <c r="L173" s="1766"/>
      <c r="M173" s="1768"/>
      <c r="N173" s="1768"/>
      <c r="O173" s="1768"/>
      <c r="P173" s="1768"/>
      <c r="Q173" s="1768"/>
      <c r="R173" s="1768"/>
      <c r="S173" s="1768"/>
      <c r="T173" s="1768"/>
      <c r="U173" s="1768"/>
    </row>
    <row r="174" spans="1:21">
      <c r="A174" s="1610"/>
      <c r="B174" s="1591"/>
      <c r="C174" s="1553"/>
      <c r="D174" s="181" t="s">
        <v>565</v>
      </c>
      <c r="E174" s="1769"/>
      <c r="F174" s="1766"/>
      <c r="G174" s="1766"/>
      <c r="H174" s="1766"/>
      <c r="I174" s="1766"/>
      <c r="J174" s="1766"/>
      <c r="K174" s="1766"/>
      <c r="L174" s="1766"/>
      <c r="M174" s="1768"/>
      <c r="N174" s="1768"/>
      <c r="O174" s="1768"/>
      <c r="P174" s="1768"/>
      <c r="Q174" s="1768"/>
      <c r="R174" s="1768"/>
      <c r="S174" s="1768"/>
      <c r="T174" s="1768"/>
      <c r="U174" s="1768"/>
    </row>
    <row r="175" spans="1:21">
      <c r="A175" s="1610"/>
      <c r="B175" s="1600" t="s">
        <v>550</v>
      </c>
      <c r="C175" s="1592" t="s">
        <v>560</v>
      </c>
      <c r="D175" s="173" t="s">
        <v>561</v>
      </c>
      <c r="E175" s="1769"/>
      <c r="F175" s="1766"/>
      <c r="G175" s="1766"/>
      <c r="H175" s="1766"/>
      <c r="I175" s="1766"/>
      <c r="J175" s="1766"/>
      <c r="K175" s="1766"/>
      <c r="L175" s="1762"/>
      <c r="M175" s="1766"/>
      <c r="N175" s="1767">
        <v>0.98</v>
      </c>
      <c r="O175" s="1767">
        <v>0.96</v>
      </c>
      <c r="P175" s="1767">
        <v>0.94</v>
      </c>
      <c r="Q175" s="1767">
        <v>0.93</v>
      </c>
      <c r="R175" s="1767">
        <v>0.92</v>
      </c>
      <c r="S175" s="1767">
        <v>0.91</v>
      </c>
      <c r="T175" s="1767">
        <v>0.9</v>
      </c>
      <c r="U175" s="1767">
        <v>0.9</v>
      </c>
    </row>
    <row r="176" spans="1:21">
      <c r="A176" s="1610"/>
      <c r="B176" s="1591"/>
      <c r="C176" s="1593"/>
      <c r="D176" s="177" t="s">
        <v>562</v>
      </c>
      <c r="E176" s="1769"/>
      <c r="F176" s="1766"/>
      <c r="G176" s="1766"/>
      <c r="H176" s="1766"/>
      <c r="I176" s="1766"/>
      <c r="J176" s="1766"/>
      <c r="K176" s="1766"/>
      <c r="L176" s="1766"/>
      <c r="M176" s="1766"/>
      <c r="N176" s="1768"/>
      <c r="O176" s="1768"/>
      <c r="P176" s="1768"/>
      <c r="Q176" s="1768"/>
      <c r="R176" s="1768"/>
      <c r="S176" s="1768"/>
      <c r="T176" s="1768"/>
      <c r="U176" s="1768"/>
    </row>
    <row r="177" spans="1:21">
      <c r="A177" s="1610"/>
      <c r="B177" s="1591"/>
      <c r="C177" s="1552" t="s">
        <v>563</v>
      </c>
      <c r="D177" s="177" t="s">
        <v>564</v>
      </c>
      <c r="E177" s="1769"/>
      <c r="F177" s="1766"/>
      <c r="G177" s="1766"/>
      <c r="H177" s="1766"/>
      <c r="I177" s="1766"/>
      <c r="J177" s="1766"/>
      <c r="K177" s="1766"/>
      <c r="L177" s="1766"/>
      <c r="M177" s="1766"/>
      <c r="N177" s="1768"/>
      <c r="O177" s="1768"/>
      <c r="P177" s="1768"/>
      <c r="Q177" s="1768"/>
      <c r="R177" s="1768"/>
      <c r="S177" s="1768"/>
      <c r="T177" s="1768"/>
      <c r="U177" s="1768"/>
    </row>
    <row r="178" spans="1:21">
      <c r="A178" s="1610"/>
      <c r="B178" s="1591"/>
      <c r="C178" s="1553"/>
      <c r="D178" s="181" t="s">
        <v>565</v>
      </c>
      <c r="E178" s="1769"/>
      <c r="F178" s="1766"/>
      <c r="G178" s="1766"/>
      <c r="H178" s="1766"/>
      <c r="I178" s="1766"/>
      <c r="J178" s="1766"/>
      <c r="K178" s="1766"/>
      <c r="L178" s="1766"/>
      <c r="M178" s="1766"/>
      <c r="N178" s="1768"/>
      <c r="O178" s="1768"/>
      <c r="P178" s="1768"/>
      <c r="Q178" s="1768"/>
      <c r="R178" s="1768"/>
      <c r="S178" s="1768"/>
      <c r="T178" s="1768"/>
      <c r="U178" s="1768"/>
    </row>
    <row r="179" spans="1:21">
      <c r="A179" s="1610"/>
      <c r="B179" s="1600" t="s">
        <v>551</v>
      </c>
      <c r="C179" s="1592" t="s">
        <v>560</v>
      </c>
      <c r="D179" s="173" t="s">
        <v>561</v>
      </c>
      <c r="E179" s="1769"/>
      <c r="F179" s="1766"/>
      <c r="G179" s="1766"/>
      <c r="H179" s="1766"/>
      <c r="I179" s="1766"/>
      <c r="J179" s="1766"/>
      <c r="K179" s="1766"/>
      <c r="L179" s="1766"/>
      <c r="M179" s="1762"/>
      <c r="N179" s="1766"/>
      <c r="O179" s="1767">
        <v>0.98</v>
      </c>
      <c r="P179" s="1767">
        <v>0.96</v>
      </c>
      <c r="Q179" s="1767">
        <v>0.95</v>
      </c>
      <c r="R179" s="1767">
        <v>0.94</v>
      </c>
      <c r="S179" s="1767">
        <v>0.93</v>
      </c>
      <c r="T179" s="1767">
        <v>0.92</v>
      </c>
      <c r="U179" s="1767">
        <v>0.91</v>
      </c>
    </row>
    <row r="180" spans="1:21">
      <c r="A180" s="1610"/>
      <c r="B180" s="1591"/>
      <c r="C180" s="1593"/>
      <c r="D180" s="177" t="s">
        <v>562</v>
      </c>
      <c r="E180" s="1769"/>
      <c r="F180" s="1766"/>
      <c r="G180" s="1766"/>
      <c r="H180" s="1766"/>
      <c r="I180" s="1766"/>
      <c r="J180" s="1766"/>
      <c r="K180" s="1766"/>
      <c r="L180" s="1766"/>
      <c r="M180" s="1766"/>
      <c r="N180" s="1766"/>
      <c r="O180" s="1768"/>
      <c r="P180" s="1768"/>
      <c r="Q180" s="1768"/>
      <c r="R180" s="1768"/>
      <c r="S180" s="1768"/>
      <c r="T180" s="1768"/>
      <c r="U180" s="1768"/>
    </row>
    <row r="181" spans="1:21">
      <c r="A181" s="1610"/>
      <c r="B181" s="1591"/>
      <c r="C181" s="1552" t="s">
        <v>563</v>
      </c>
      <c r="D181" s="177" t="s">
        <v>564</v>
      </c>
      <c r="E181" s="1769"/>
      <c r="F181" s="1766"/>
      <c r="G181" s="1766"/>
      <c r="H181" s="1766"/>
      <c r="I181" s="1766"/>
      <c r="J181" s="1766"/>
      <c r="K181" s="1766"/>
      <c r="L181" s="1766"/>
      <c r="M181" s="1766"/>
      <c r="N181" s="1766"/>
      <c r="O181" s="1768"/>
      <c r="P181" s="1768"/>
      <c r="Q181" s="1768"/>
      <c r="R181" s="1768"/>
      <c r="S181" s="1768"/>
      <c r="T181" s="1768"/>
      <c r="U181" s="1768"/>
    </row>
    <row r="182" spans="1:21">
      <c r="A182" s="1610"/>
      <c r="B182" s="1591"/>
      <c r="C182" s="1553"/>
      <c r="D182" s="181" t="s">
        <v>565</v>
      </c>
      <c r="E182" s="1769"/>
      <c r="F182" s="1766"/>
      <c r="G182" s="1766"/>
      <c r="H182" s="1766"/>
      <c r="I182" s="1766"/>
      <c r="J182" s="1766"/>
      <c r="K182" s="1766"/>
      <c r="L182" s="1766"/>
      <c r="M182" s="1766"/>
      <c r="N182" s="1766"/>
      <c r="O182" s="1768"/>
      <c r="P182" s="1768"/>
      <c r="Q182" s="1768"/>
      <c r="R182" s="1768"/>
      <c r="S182" s="1768"/>
      <c r="T182" s="1768"/>
      <c r="U182" s="1768"/>
    </row>
    <row r="183" spans="1:21">
      <c r="A183" s="1610"/>
      <c r="B183" s="1590" t="s">
        <v>552</v>
      </c>
      <c r="C183" s="1592" t="s">
        <v>560</v>
      </c>
      <c r="D183" s="173" t="s">
        <v>561</v>
      </c>
      <c r="E183" s="1769"/>
      <c r="F183" s="1766"/>
      <c r="G183" s="1766"/>
      <c r="H183" s="1766"/>
      <c r="I183" s="1766"/>
      <c r="J183" s="1766"/>
      <c r="K183" s="1766"/>
      <c r="L183" s="1766"/>
      <c r="M183" s="1766"/>
      <c r="N183" s="1762"/>
      <c r="O183" s="1766"/>
      <c r="P183" s="1767">
        <v>0.98</v>
      </c>
      <c r="Q183" s="1767">
        <v>0.97</v>
      </c>
      <c r="R183" s="1767">
        <v>0.96</v>
      </c>
      <c r="S183" s="1767">
        <v>0.95</v>
      </c>
      <c r="T183" s="1767">
        <v>0.94</v>
      </c>
      <c r="U183" s="1767">
        <v>0.93</v>
      </c>
    </row>
    <row r="184" spans="1:21">
      <c r="A184" s="1610"/>
      <c r="B184" s="1591"/>
      <c r="C184" s="1593"/>
      <c r="D184" s="177" t="s">
        <v>562</v>
      </c>
      <c r="E184" s="1769"/>
      <c r="F184" s="1766"/>
      <c r="G184" s="1766"/>
      <c r="H184" s="1766"/>
      <c r="I184" s="1766"/>
      <c r="J184" s="1766"/>
      <c r="K184" s="1766"/>
      <c r="L184" s="1766"/>
      <c r="M184" s="1766"/>
      <c r="N184" s="1766"/>
      <c r="O184" s="1766"/>
      <c r="P184" s="1768"/>
      <c r="Q184" s="1768"/>
      <c r="R184" s="1768"/>
      <c r="S184" s="1768"/>
      <c r="T184" s="1768"/>
      <c r="U184" s="1768"/>
    </row>
    <row r="185" spans="1:21">
      <c r="A185" s="1610"/>
      <c r="B185" s="1591"/>
      <c r="C185" s="1552" t="s">
        <v>563</v>
      </c>
      <c r="D185" s="177" t="s">
        <v>564</v>
      </c>
      <c r="E185" s="1769"/>
      <c r="F185" s="1766"/>
      <c r="G185" s="1766"/>
      <c r="H185" s="1766"/>
      <c r="I185" s="1766"/>
      <c r="J185" s="1766"/>
      <c r="K185" s="1766"/>
      <c r="L185" s="1766"/>
      <c r="M185" s="1766"/>
      <c r="N185" s="1766"/>
      <c r="O185" s="1766"/>
      <c r="P185" s="1768"/>
      <c r="Q185" s="1768"/>
      <c r="R185" s="1768"/>
      <c r="S185" s="1768"/>
      <c r="T185" s="1768"/>
      <c r="U185" s="1768"/>
    </row>
    <row r="186" spans="1:21">
      <c r="A186" s="1610"/>
      <c r="B186" s="1591"/>
      <c r="C186" s="1553"/>
      <c r="D186" s="181" t="s">
        <v>565</v>
      </c>
      <c r="E186" s="1769"/>
      <c r="F186" s="1766"/>
      <c r="G186" s="1766"/>
      <c r="H186" s="1766"/>
      <c r="I186" s="1766"/>
      <c r="J186" s="1766"/>
      <c r="K186" s="1766"/>
      <c r="L186" s="1766"/>
      <c r="M186" s="1766"/>
      <c r="N186" s="1766"/>
      <c r="O186" s="1766"/>
      <c r="P186" s="1768"/>
      <c r="Q186" s="1768"/>
      <c r="R186" s="1768"/>
      <c r="S186" s="1768"/>
      <c r="T186" s="1768"/>
      <c r="U186" s="1768"/>
    </row>
    <row r="187" spans="1:21">
      <c r="A187" s="1610"/>
      <c r="B187" s="1590" t="s">
        <v>553</v>
      </c>
      <c r="C187" s="1592" t="s">
        <v>560</v>
      </c>
      <c r="D187" s="173" t="s">
        <v>561</v>
      </c>
      <c r="E187" s="1769"/>
      <c r="F187" s="1766"/>
      <c r="G187" s="1766"/>
      <c r="H187" s="1766"/>
      <c r="I187" s="1766"/>
      <c r="J187" s="1766"/>
      <c r="K187" s="1766"/>
      <c r="L187" s="1766"/>
      <c r="M187" s="1766"/>
      <c r="N187" s="1766"/>
      <c r="O187" s="1762"/>
      <c r="P187" s="1766"/>
      <c r="Q187" s="1767">
        <v>0.99</v>
      </c>
      <c r="R187" s="1767">
        <v>0.98</v>
      </c>
      <c r="S187" s="1767">
        <v>0.97</v>
      </c>
      <c r="T187" s="1767">
        <v>0.96</v>
      </c>
      <c r="U187" s="1767">
        <v>0.95</v>
      </c>
    </row>
    <row r="188" spans="1:21">
      <c r="A188" s="1610"/>
      <c r="B188" s="1591"/>
      <c r="C188" s="1593"/>
      <c r="D188" s="177" t="s">
        <v>562</v>
      </c>
      <c r="E188" s="1769"/>
      <c r="F188" s="1766"/>
      <c r="G188" s="1766"/>
      <c r="H188" s="1766"/>
      <c r="I188" s="1766"/>
      <c r="J188" s="1766"/>
      <c r="K188" s="1766"/>
      <c r="L188" s="1766"/>
      <c r="M188" s="1766"/>
      <c r="N188" s="1766"/>
      <c r="O188" s="1766"/>
      <c r="P188" s="1766"/>
      <c r="Q188" s="1768"/>
      <c r="R188" s="1768"/>
      <c r="S188" s="1768"/>
      <c r="T188" s="1768"/>
      <c r="U188" s="1768"/>
    </row>
    <row r="189" spans="1:21">
      <c r="A189" s="1610"/>
      <c r="B189" s="1591"/>
      <c r="C189" s="1552" t="s">
        <v>563</v>
      </c>
      <c r="D189" s="177" t="s">
        <v>564</v>
      </c>
      <c r="E189" s="1769"/>
      <c r="F189" s="1766"/>
      <c r="G189" s="1766"/>
      <c r="H189" s="1766"/>
      <c r="I189" s="1766"/>
      <c r="J189" s="1766"/>
      <c r="K189" s="1766"/>
      <c r="L189" s="1766"/>
      <c r="M189" s="1766"/>
      <c r="N189" s="1766"/>
      <c r="O189" s="1766"/>
      <c r="P189" s="1766"/>
      <c r="Q189" s="1768"/>
      <c r="R189" s="1768"/>
      <c r="S189" s="1768"/>
      <c r="T189" s="1768"/>
      <c r="U189" s="1768"/>
    </row>
    <row r="190" spans="1:21">
      <c r="A190" s="1610"/>
      <c r="B190" s="1591"/>
      <c r="C190" s="1553"/>
      <c r="D190" s="181" t="s">
        <v>565</v>
      </c>
      <c r="E190" s="1769"/>
      <c r="F190" s="1766"/>
      <c r="G190" s="1766"/>
      <c r="H190" s="1766"/>
      <c r="I190" s="1766"/>
      <c r="J190" s="1766"/>
      <c r="K190" s="1766"/>
      <c r="L190" s="1766"/>
      <c r="M190" s="1766"/>
      <c r="N190" s="1766"/>
      <c r="O190" s="1766"/>
      <c r="P190" s="1766"/>
      <c r="Q190" s="1768"/>
      <c r="R190" s="1768"/>
      <c r="S190" s="1768"/>
      <c r="T190" s="1768"/>
      <c r="U190" s="1768"/>
    </row>
    <row r="191" spans="1:21">
      <c r="A191" s="1610"/>
      <c r="B191" s="1600" t="s">
        <v>554</v>
      </c>
      <c r="C191" s="1592" t="s">
        <v>560</v>
      </c>
      <c r="D191" s="173" t="s">
        <v>561</v>
      </c>
      <c r="E191" s="1769"/>
      <c r="F191" s="1766"/>
      <c r="G191" s="1766"/>
      <c r="H191" s="1766"/>
      <c r="I191" s="1766"/>
      <c r="J191" s="1766"/>
      <c r="K191" s="1766"/>
      <c r="L191" s="1766"/>
      <c r="M191" s="1766"/>
      <c r="N191" s="1766"/>
      <c r="O191" s="1766"/>
      <c r="P191" s="1762"/>
      <c r="Q191" s="1766"/>
      <c r="R191" s="1767">
        <v>0.99</v>
      </c>
      <c r="S191" s="1767">
        <v>0.98</v>
      </c>
      <c r="T191" s="1767">
        <v>0.97</v>
      </c>
      <c r="U191" s="1767">
        <v>0.96</v>
      </c>
    </row>
    <row r="192" spans="1:21">
      <c r="A192" s="1610"/>
      <c r="B192" s="1591"/>
      <c r="C192" s="1593"/>
      <c r="D192" s="177" t="s">
        <v>562</v>
      </c>
      <c r="E192" s="1769"/>
      <c r="F192" s="1766"/>
      <c r="G192" s="1766"/>
      <c r="H192" s="1766"/>
      <c r="I192" s="1766"/>
      <c r="J192" s="1766"/>
      <c r="K192" s="1766"/>
      <c r="L192" s="1766"/>
      <c r="M192" s="1766"/>
      <c r="N192" s="1766"/>
      <c r="O192" s="1766"/>
      <c r="P192" s="1766"/>
      <c r="Q192" s="1766"/>
      <c r="R192" s="1768"/>
      <c r="S192" s="1768"/>
      <c r="T192" s="1768"/>
      <c r="U192" s="1768"/>
    </row>
    <row r="193" spans="1:21">
      <c r="A193" s="1610"/>
      <c r="B193" s="1591"/>
      <c r="C193" s="1552" t="s">
        <v>563</v>
      </c>
      <c r="D193" s="177" t="s">
        <v>564</v>
      </c>
      <c r="E193" s="1769"/>
      <c r="F193" s="1766"/>
      <c r="G193" s="1766"/>
      <c r="H193" s="1766"/>
      <c r="I193" s="1766"/>
      <c r="J193" s="1766"/>
      <c r="K193" s="1766"/>
      <c r="L193" s="1766"/>
      <c r="M193" s="1766"/>
      <c r="N193" s="1766"/>
      <c r="O193" s="1766"/>
      <c r="P193" s="1766"/>
      <c r="Q193" s="1766"/>
      <c r="R193" s="1768"/>
      <c r="S193" s="1768"/>
      <c r="T193" s="1768"/>
      <c r="U193" s="1768"/>
    </row>
    <row r="194" spans="1:21">
      <c r="A194" s="1610"/>
      <c r="B194" s="1591"/>
      <c r="C194" s="1553"/>
      <c r="D194" s="181" t="s">
        <v>565</v>
      </c>
      <c r="E194" s="1769"/>
      <c r="F194" s="1766"/>
      <c r="G194" s="1766"/>
      <c r="H194" s="1766"/>
      <c r="I194" s="1766"/>
      <c r="J194" s="1766"/>
      <c r="K194" s="1766"/>
      <c r="L194" s="1766"/>
      <c r="M194" s="1766"/>
      <c r="N194" s="1766"/>
      <c r="O194" s="1766"/>
      <c r="P194" s="1766"/>
      <c r="Q194" s="1766"/>
      <c r="R194" s="1768"/>
      <c r="S194" s="1768"/>
      <c r="T194" s="1768"/>
      <c r="U194" s="1768"/>
    </row>
    <row r="195" spans="1:21">
      <c r="A195" s="1610"/>
      <c r="B195" s="1600" t="s">
        <v>555</v>
      </c>
      <c r="C195" s="1592" t="s">
        <v>560</v>
      </c>
      <c r="D195" s="173" t="s">
        <v>561</v>
      </c>
      <c r="E195" s="1769"/>
      <c r="F195" s="1766"/>
      <c r="G195" s="1766"/>
      <c r="H195" s="1766"/>
      <c r="I195" s="1766"/>
      <c r="J195" s="1766"/>
      <c r="K195" s="1766"/>
      <c r="L195" s="1766"/>
      <c r="M195" s="1766"/>
      <c r="N195" s="1766"/>
      <c r="O195" s="1766"/>
      <c r="P195" s="1766"/>
      <c r="Q195" s="1762"/>
      <c r="R195" s="1766"/>
      <c r="S195" s="1767">
        <v>0.99</v>
      </c>
      <c r="T195" s="1767">
        <v>0.98</v>
      </c>
      <c r="U195" s="1767">
        <v>0.97</v>
      </c>
    </row>
    <row r="196" spans="1:21">
      <c r="A196" s="1610"/>
      <c r="B196" s="1591"/>
      <c r="C196" s="1593"/>
      <c r="D196" s="177" t="s">
        <v>562</v>
      </c>
      <c r="E196" s="1769"/>
      <c r="F196" s="1766"/>
      <c r="G196" s="1766"/>
      <c r="H196" s="1766"/>
      <c r="I196" s="1766"/>
      <c r="J196" s="1766"/>
      <c r="K196" s="1766"/>
      <c r="L196" s="1766"/>
      <c r="M196" s="1766"/>
      <c r="N196" s="1766"/>
      <c r="O196" s="1766"/>
      <c r="P196" s="1766"/>
      <c r="Q196" s="1766"/>
      <c r="R196" s="1766"/>
      <c r="S196" s="1768"/>
      <c r="T196" s="1768"/>
      <c r="U196" s="1768"/>
    </row>
    <row r="197" spans="1:21">
      <c r="A197" s="1610"/>
      <c r="B197" s="1591"/>
      <c r="C197" s="1552" t="s">
        <v>563</v>
      </c>
      <c r="D197" s="177" t="s">
        <v>564</v>
      </c>
      <c r="E197" s="1769"/>
      <c r="F197" s="1766"/>
      <c r="G197" s="1766"/>
      <c r="H197" s="1766"/>
      <c r="I197" s="1766"/>
      <c r="J197" s="1766"/>
      <c r="K197" s="1766"/>
      <c r="L197" s="1766"/>
      <c r="M197" s="1766"/>
      <c r="N197" s="1766"/>
      <c r="O197" s="1766"/>
      <c r="P197" s="1766"/>
      <c r="Q197" s="1766"/>
      <c r="R197" s="1766"/>
      <c r="S197" s="1768"/>
      <c r="T197" s="1768"/>
      <c r="U197" s="1768"/>
    </row>
    <row r="198" spans="1:21">
      <c r="A198" s="1610"/>
      <c r="B198" s="1591"/>
      <c r="C198" s="1553"/>
      <c r="D198" s="181" t="s">
        <v>565</v>
      </c>
      <c r="E198" s="1769"/>
      <c r="F198" s="1766"/>
      <c r="G198" s="1766"/>
      <c r="H198" s="1766"/>
      <c r="I198" s="1766"/>
      <c r="J198" s="1766"/>
      <c r="K198" s="1766"/>
      <c r="L198" s="1766"/>
      <c r="M198" s="1766"/>
      <c r="N198" s="1766"/>
      <c r="O198" s="1766"/>
      <c r="P198" s="1766"/>
      <c r="Q198" s="1766"/>
      <c r="R198" s="1766"/>
      <c r="S198" s="1768"/>
      <c r="T198" s="1768"/>
      <c r="U198" s="1768"/>
    </row>
    <row r="199" spans="1:21">
      <c r="A199" s="1610"/>
      <c r="B199" s="1600" t="s">
        <v>556</v>
      </c>
      <c r="C199" s="1592" t="s">
        <v>560</v>
      </c>
      <c r="D199" s="173" t="s">
        <v>561</v>
      </c>
      <c r="E199" s="1769"/>
      <c r="F199" s="1766"/>
      <c r="G199" s="1766"/>
      <c r="H199" s="1766"/>
      <c r="I199" s="1766"/>
      <c r="J199" s="1766"/>
      <c r="K199" s="1766"/>
      <c r="L199" s="1766"/>
      <c r="M199" s="1766"/>
      <c r="N199" s="1766"/>
      <c r="O199" s="1766"/>
      <c r="P199" s="1766"/>
      <c r="Q199" s="1766"/>
      <c r="R199" s="1762"/>
      <c r="S199" s="1766"/>
      <c r="T199" s="1767">
        <v>0.99</v>
      </c>
      <c r="U199" s="1767">
        <v>0.98</v>
      </c>
    </row>
    <row r="200" spans="1:21">
      <c r="A200" s="1610"/>
      <c r="B200" s="1591"/>
      <c r="C200" s="1593"/>
      <c r="D200" s="177" t="s">
        <v>562</v>
      </c>
      <c r="E200" s="1769"/>
      <c r="F200" s="1766"/>
      <c r="G200" s="1766"/>
      <c r="H200" s="1766"/>
      <c r="I200" s="1766"/>
      <c r="J200" s="1766"/>
      <c r="K200" s="1766"/>
      <c r="L200" s="1766"/>
      <c r="M200" s="1766"/>
      <c r="N200" s="1766"/>
      <c r="O200" s="1766"/>
      <c r="P200" s="1766"/>
      <c r="Q200" s="1766"/>
      <c r="R200" s="1766"/>
      <c r="S200" s="1766"/>
      <c r="T200" s="1768"/>
      <c r="U200" s="1768"/>
    </row>
    <row r="201" spans="1:21">
      <c r="A201" s="1610"/>
      <c r="B201" s="1591"/>
      <c r="C201" s="1552" t="s">
        <v>563</v>
      </c>
      <c r="D201" s="177" t="s">
        <v>564</v>
      </c>
      <c r="E201" s="1769"/>
      <c r="F201" s="1766"/>
      <c r="G201" s="1766"/>
      <c r="H201" s="1766"/>
      <c r="I201" s="1766"/>
      <c r="J201" s="1766"/>
      <c r="K201" s="1766"/>
      <c r="L201" s="1766"/>
      <c r="M201" s="1766"/>
      <c r="N201" s="1766"/>
      <c r="O201" s="1766"/>
      <c r="P201" s="1766"/>
      <c r="Q201" s="1766"/>
      <c r="R201" s="1766"/>
      <c r="S201" s="1766"/>
      <c r="T201" s="1768"/>
      <c r="U201" s="1768"/>
    </row>
    <row r="202" spans="1:21">
      <c r="A202" s="1610"/>
      <c r="B202" s="1591"/>
      <c r="C202" s="1553"/>
      <c r="D202" s="181" t="s">
        <v>565</v>
      </c>
      <c r="E202" s="1769"/>
      <c r="F202" s="1766"/>
      <c r="G202" s="1766"/>
      <c r="H202" s="1766"/>
      <c r="I202" s="1766"/>
      <c r="J202" s="1766"/>
      <c r="K202" s="1766"/>
      <c r="L202" s="1766"/>
      <c r="M202" s="1766"/>
      <c r="N202" s="1766"/>
      <c r="O202" s="1766"/>
      <c r="P202" s="1766"/>
      <c r="Q202" s="1766"/>
      <c r="R202" s="1766"/>
      <c r="S202" s="1766"/>
      <c r="T202" s="1768"/>
      <c r="U202" s="1768"/>
    </row>
    <row r="203" spans="1:21">
      <c r="A203" s="1610"/>
      <c r="B203" s="1600" t="s">
        <v>557</v>
      </c>
      <c r="C203" s="1592" t="s">
        <v>560</v>
      </c>
      <c r="D203" s="173" t="s">
        <v>561</v>
      </c>
      <c r="E203" s="1769"/>
      <c r="F203" s="1766"/>
      <c r="G203" s="1766"/>
      <c r="H203" s="1766"/>
      <c r="I203" s="1766"/>
      <c r="J203" s="1766"/>
      <c r="K203" s="1766"/>
      <c r="L203" s="1766"/>
      <c r="M203" s="1766"/>
      <c r="N203" s="1766"/>
      <c r="O203" s="1766"/>
      <c r="P203" s="1766"/>
      <c r="Q203" s="1766"/>
      <c r="R203" s="1766"/>
      <c r="S203" s="1762"/>
      <c r="T203" s="1766"/>
      <c r="U203" s="1767">
        <v>0.99</v>
      </c>
    </row>
    <row r="204" spans="1:21">
      <c r="A204" s="1610"/>
      <c r="B204" s="1591"/>
      <c r="C204" s="1593"/>
      <c r="D204" s="177" t="s">
        <v>562</v>
      </c>
      <c r="E204" s="1769"/>
      <c r="F204" s="1766"/>
      <c r="G204" s="1766"/>
      <c r="H204" s="1766"/>
      <c r="I204" s="1766"/>
      <c r="J204" s="1766"/>
      <c r="K204" s="1766"/>
      <c r="L204" s="1766"/>
      <c r="M204" s="1766"/>
      <c r="N204" s="1766"/>
      <c r="O204" s="1766"/>
      <c r="P204" s="1766"/>
      <c r="Q204" s="1766"/>
      <c r="R204" s="1766"/>
      <c r="S204" s="1766"/>
      <c r="T204" s="1766"/>
      <c r="U204" s="1768"/>
    </row>
    <row r="205" spans="1:21">
      <c r="A205" s="1610"/>
      <c r="B205" s="1591"/>
      <c r="C205" s="1552" t="s">
        <v>563</v>
      </c>
      <c r="D205" s="177" t="s">
        <v>564</v>
      </c>
      <c r="E205" s="1769"/>
      <c r="F205" s="1766"/>
      <c r="G205" s="1766"/>
      <c r="H205" s="1766"/>
      <c r="I205" s="1766"/>
      <c r="J205" s="1766"/>
      <c r="K205" s="1766"/>
      <c r="L205" s="1766"/>
      <c r="M205" s="1766"/>
      <c r="N205" s="1766"/>
      <c r="O205" s="1766"/>
      <c r="P205" s="1766"/>
      <c r="Q205" s="1766"/>
      <c r="R205" s="1766"/>
      <c r="S205" s="1766"/>
      <c r="T205" s="1766"/>
      <c r="U205" s="1768"/>
    </row>
    <row r="206" spans="1:21">
      <c r="A206" s="1610"/>
      <c r="B206" s="1591"/>
      <c r="C206" s="1553"/>
      <c r="D206" s="181" t="s">
        <v>565</v>
      </c>
      <c r="E206" s="1769"/>
      <c r="F206" s="1766"/>
      <c r="G206" s="1766"/>
      <c r="H206" s="1766"/>
      <c r="I206" s="1766"/>
      <c r="J206" s="1766"/>
      <c r="K206" s="1766"/>
      <c r="L206" s="1766"/>
      <c r="M206" s="1766"/>
      <c r="N206" s="1766"/>
      <c r="O206" s="1766"/>
      <c r="P206" s="1766"/>
      <c r="Q206" s="1766"/>
      <c r="R206" s="1766"/>
      <c r="S206" s="1766"/>
      <c r="T206" s="1766"/>
      <c r="U206" s="1768"/>
    </row>
    <row r="207" spans="1:21">
      <c r="A207" s="1610"/>
      <c r="B207" s="1590" t="s">
        <v>558</v>
      </c>
      <c r="C207" s="1592" t="s">
        <v>560</v>
      </c>
      <c r="D207" s="173" t="s">
        <v>561</v>
      </c>
      <c r="E207" s="1763"/>
      <c r="F207" s="1760"/>
      <c r="G207" s="1760"/>
      <c r="H207" s="1760"/>
      <c r="I207" s="1760"/>
      <c r="J207" s="1760"/>
      <c r="K207" s="1760"/>
      <c r="L207" s="1760"/>
      <c r="M207" s="1760"/>
      <c r="N207" s="1760"/>
      <c r="O207" s="1760"/>
      <c r="P207" s="1760"/>
      <c r="Q207" s="1760"/>
      <c r="R207" s="1760"/>
      <c r="S207" s="1760"/>
      <c r="T207" s="1760"/>
      <c r="U207" s="1757"/>
    </row>
    <row r="208" spans="1:21">
      <c r="A208" s="1610"/>
      <c r="B208" s="1591"/>
      <c r="C208" s="1593"/>
      <c r="D208" s="177" t="s">
        <v>562</v>
      </c>
      <c r="E208" s="1764"/>
      <c r="F208" s="1761"/>
      <c r="G208" s="1761"/>
      <c r="H208" s="1761"/>
      <c r="I208" s="1761"/>
      <c r="J208" s="1761"/>
      <c r="K208" s="1761"/>
      <c r="L208" s="1761"/>
      <c r="M208" s="1761"/>
      <c r="N208" s="1761"/>
      <c r="O208" s="1761"/>
      <c r="P208" s="1761"/>
      <c r="Q208" s="1761"/>
      <c r="R208" s="1761"/>
      <c r="S208" s="1761"/>
      <c r="T208" s="1761"/>
      <c r="U208" s="1758"/>
    </row>
    <row r="209" spans="1:21">
      <c r="A209" s="1610"/>
      <c r="B209" s="1591"/>
      <c r="C209" s="1552" t="s">
        <v>563</v>
      </c>
      <c r="D209" s="177" t="s">
        <v>564</v>
      </c>
      <c r="E209" s="1764"/>
      <c r="F209" s="1761"/>
      <c r="G209" s="1761"/>
      <c r="H209" s="1761"/>
      <c r="I209" s="1761"/>
      <c r="J209" s="1761"/>
      <c r="K209" s="1761"/>
      <c r="L209" s="1761"/>
      <c r="M209" s="1761"/>
      <c r="N209" s="1761"/>
      <c r="O209" s="1761"/>
      <c r="P209" s="1761"/>
      <c r="Q209" s="1761"/>
      <c r="R209" s="1761"/>
      <c r="S209" s="1761"/>
      <c r="T209" s="1761"/>
      <c r="U209" s="1758"/>
    </row>
    <row r="210" spans="1:21">
      <c r="A210" s="1611"/>
      <c r="B210" s="1591"/>
      <c r="C210" s="1553"/>
      <c r="D210" s="181" t="s">
        <v>565</v>
      </c>
      <c r="E210" s="1765"/>
      <c r="F210" s="1762"/>
      <c r="G210" s="1762"/>
      <c r="H210" s="1762"/>
      <c r="I210" s="1762"/>
      <c r="J210" s="1762"/>
      <c r="K210" s="1762"/>
      <c r="L210" s="1762"/>
      <c r="M210" s="1762"/>
      <c r="N210" s="1762"/>
      <c r="O210" s="1762"/>
      <c r="P210" s="1762"/>
      <c r="Q210" s="1762"/>
      <c r="R210" s="1762"/>
      <c r="S210" s="1762"/>
      <c r="T210" s="1762"/>
      <c r="U210" s="1759"/>
    </row>
    <row r="211" spans="1:21">
      <c r="A211" s="1609" t="s">
        <v>489</v>
      </c>
      <c r="B211" s="1590" t="s">
        <v>559</v>
      </c>
      <c r="C211" s="1592" t="s">
        <v>560</v>
      </c>
      <c r="D211" s="173" t="s">
        <v>561</v>
      </c>
      <c r="E211" s="1769"/>
      <c r="F211" s="1767">
        <v>0.8</v>
      </c>
      <c r="G211" s="1767">
        <v>0.7</v>
      </c>
      <c r="H211" s="1767">
        <v>0.67</v>
      </c>
      <c r="I211" s="1767">
        <v>0.61</v>
      </c>
      <c r="J211" s="1767">
        <v>0.57999999999999996</v>
      </c>
      <c r="K211" s="1767">
        <v>0.55000000000000004</v>
      </c>
      <c r="L211" s="1767">
        <v>0.53</v>
      </c>
      <c r="M211" s="1767">
        <v>0.49</v>
      </c>
      <c r="N211" s="1767">
        <v>0.48</v>
      </c>
      <c r="O211" s="1767">
        <v>0.47</v>
      </c>
      <c r="P211" s="1767">
        <v>0.46</v>
      </c>
      <c r="Q211" s="1767">
        <v>0.45</v>
      </c>
      <c r="R211" s="1767">
        <v>0.44</v>
      </c>
      <c r="S211" s="1767">
        <v>0.44</v>
      </c>
      <c r="T211" s="1767">
        <v>0.43</v>
      </c>
      <c r="U211" s="1767">
        <v>0.43</v>
      </c>
    </row>
    <row r="212" spans="1:21">
      <c r="A212" s="1610"/>
      <c r="B212" s="1591"/>
      <c r="C212" s="1593"/>
      <c r="D212" s="177" t="s">
        <v>562</v>
      </c>
      <c r="E212" s="1769"/>
      <c r="F212" s="1768"/>
      <c r="G212" s="1768"/>
      <c r="H212" s="1768"/>
      <c r="I212" s="1768"/>
      <c r="J212" s="1768"/>
      <c r="K212" s="1768"/>
      <c r="L212" s="1768"/>
      <c r="M212" s="1768"/>
      <c r="N212" s="1768"/>
      <c r="O212" s="1768"/>
      <c r="P212" s="1768"/>
      <c r="Q212" s="1768"/>
      <c r="R212" s="1768"/>
      <c r="S212" s="1768"/>
      <c r="T212" s="1768"/>
      <c r="U212" s="1768"/>
    </row>
    <row r="213" spans="1:21">
      <c r="A213" s="1610"/>
      <c r="B213" s="1591"/>
      <c r="C213" s="1552" t="s">
        <v>563</v>
      </c>
      <c r="D213" s="177" t="s">
        <v>564</v>
      </c>
      <c r="E213" s="1769"/>
      <c r="F213" s="1768"/>
      <c r="G213" s="1768"/>
      <c r="H213" s="1768"/>
      <c r="I213" s="1768"/>
      <c r="J213" s="1768"/>
      <c r="K213" s="1768"/>
      <c r="L213" s="1768"/>
      <c r="M213" s="1768"/>
      <c r="N213" s="1768"/>
      <c r="O213" s="1768"/>
      <c r="P213" s="1768"/>
      <c r="Q213" s="1768"/>
      <c r="R213" s="1768"/>
      <c r="S213" s="1768"/>
      <c r="T213" s="1768"/>
      <c r="U213" s="1768"/>
    </row>
    <row r="214" spans="1:21">
      <c r="A214" s="1610"/>
      <c r="B214" s="1591"/>
      <c r="C214" s="1553"/>
      <c r="D214" s="181" t="s">
        <v>565</v>
      </c>
      <c r="E214" s="1769"/>
      <c r="F214" s="1768"/>
      <c r="G214" s="1768"/>
      <c r="H214" s="1768"/>
      <c r="I214" s="1768"/>
      <c r="J214" s="1768"/>
      <c r="K214" s="1768"/>
      <c r="L214" s="1768"/>
      <c r="M214" s="1768"/>
      <c r="N214" s="1768"/>
      <c r="O214" s="1768"/>
      <c r="P214" s="1768"/>
      <c r="Q214" s="1768"/>
      <c r="R214" s="1768"/>
      <c r="S214" s="1768"/>
      <c r="T214" s="1768"/>
      <c r="U214" s="1768"/>
    </row>
    <row r="215" spans="1:21">
      <c r="A215" s="1610"/>
      <c r="B215" s="1590" t="s">
        <v>543</v>
      </c>
      <c r="C215" s="1592" t="s">
        <v>560</v>
      </c>
      <c r="D215" s="173" t="s">
        <v>561</v>
      </c>
      <c r="E215" s="1769"/>
      <c r="F215" s="1766"/>
      <c r="G215" s="1767">
        <v>0.87</v>
      </c>
      <c r="H215" s="1767">
        <v>0.84</v>
      </c>
      <c r="I215" s="1767">
        <v>0.77</v>
      </c>
      <c r="J215" s="1767">
        <v>0.72</v>
      </c>
      <c r="K215" s="1767">
        <v>0.69</v>
      </c>
      <c r="L215" s="1767">
        <v>0.66</v>
      </c>
      <c r="M215" s="1767">
        <v>0.61</v>
      </c>
      <c r="N215" s="1767">
        <v>0.59</v>
      </c>
      <c r="O215" s="1767">
        <v>0.57999999999999996</v>
      </c>
      <c r="P215" s="1767">
        <v>0.56999999999999995</v>
      </c>
      <c r="Q215" s="1767">
        <v>0.56000000000000005</v>
      </c>
      <c r="R215" s="1767">
        <v>0.55000000000000004</v>
      </c>
      <c r="S215" s="1767">
        <v>0.55000000000000004</v>
      </c>
      <c r="T215" s="1767">
        <v>0.54</v>
      </c>
      <c r="U215" s="1767">
        <v>0.54</v>
      </c>
    </row>
    <row r="216" spans="1:21">
      <c r="A216" s="1610"/>
      <c r="B216" s="1591"/>
      <c r="C216" s="1593"/>
      <c r="D216" s="177" t="s">
        <v>562</v>
      </c>
      <c r="E216" s="1769"/>
      <c r="F216" s="1766"/>
      <c r="G216" s="1768"/>
      <c r="H216" s="1768"/>
      <c r="I216" s="1768"/>
      <c r="J216" s="1768"/>
      <c r="K216" s="1768"/>
      <c r="L216" s="1768"/>
      <c r="M216" s="1768"/>
      <c r="N216" s="1768"/>
      <c r="O216" s="1768"/>
      <c r="P216" s="1768"/>
      <c r="Q216" s="1768"/>
      <c r="R216" s="1768"/>
      <c r="S216" s="1768"/>
      <c r="T216" s="1768"/>
      <c r="U216" s="1768"/>
    </row>
    <row r="217" spans="1:21">
      <c r="A217" s="1610"/>
      <c r="B217" s="1591"/>
      <c r="C217" s="1552" t="s">
        <v>563</v>
      </c>
      <c r="D217" s="177" t="s">
        <v>564</v>
      </c>
      <c r="E217" s="1769"/>
      <c r="F217" s="1766"/>
      <c r="G217" s="1768"/>
      <c r="H217" s="1768"/>
      <c r="I217" s="1768"/>
      <c r="J217" s="1768"/>
      <c r="K217" s="1768"/>
      <c r="L217" s="1768"/>
      <c r="M217" s="1768"/>
      <c r="N217" s="1768"/>
      <c r="O217" s="1768"/>
      <c r="P217" s="1768"/>
      <c r="Q217" s="1768"/>
      <c r="R217" s="1768"/>
      <c r="S217" s="1768"/>
      <c r="T217" s="1768"/>
      <c r="U217" s="1768"/>
    </row>
    <row r="218" spans="1:21">
      <c r="A218" s="1610"/>
      <c r="B218" s="1591"/>
      <c r="C218" s="1553"/>
      <c r="D218" s="181" t="s">
        <v>565</v>
      </c>
      <c r="E218" s="1769"/>
      <c r="F218" s="1766"/>
      <c r="G218" s="1768"/>
      <c r="H218" s="1768"/>
      <c r="I218" s="1768"/>
      <c r="J218" s="1768"/>
      <c r="K218" s="1768"/>
      <c r="L218" s="1768"/>
      <c r="M218" s="1768"/>
      <c r="N218" s="1768"/>
      <c r="O218" s="1768"/>
      <c r="P218" s="1768"/>
      <c r="Q218" s="1768"/>
      <c r="R218" s="1768"/>
      <c r="S218" s="1768"/>
      <c r="T218" s="1768"/>
      <c r="U218" s="1768"/>
    </row>
    <row r="219" spans="1:21">
      <c r="A219" s="1610"/>
      <c r="B219" s="1600" t="s">
        <v>544</v>
      </c>
      <c r="C219" s="1592" t="s">
        <v>560</v>
      </c>
      <c r="D219" s="173" t="s">
        <v>561</v>
      </c>
      <c r="E219" s="1769"/>
      <c r="F219" s="1762"/>
      <c r="G219" s="1766"/>
      <c r="H219" s="1767">
        <v>0.96</v>
      </c>
      <c r="I219" s="1767">
        <v>0.88</v>
      </c>
      <c r="J219" s="1767">
        <v>0.83</v>
      </c>
      <c r="K219" s="1767">
        <v>0.79</v>
      </c>
      <c r="L219" s="1767">
        <v>0.76</v>
      </c>
      <c r="M219" s="1767">
        <v>0.7</v>
      </c>
      <c r="N219" s="1767">
        <v>0.68</v>
      </c>
      <c r="O219" s="1767">
        <v>0.67</v>
      </c>
      <c r="P219" s="1767">
        <v>0.66</v>
      </c>
      <c r="Q219" s="1767">
        <v>0.64</v>
      </c>
      <c r="R219" s="1767">
        <v>0.64</v>
      </c>
      <c r="S219" s="1767">
        <v>0.63</v>
      </c>
      <c r="T219" s="1767">
        <v>0.62</v>
      </c>
      <c r="U219" s="1767">
        <v>0.62</v>
      </c>
    </row>
    <row r="220" spans="1:21">
      <c r="A220" s="1610"/>
      <c r="B220" s="1591"/>
      <c r="C220" s="1593"/>
      <c r="D220" s="177" t="s">
        <v>562</v>
      </c>
      <c r="E220" s="1769"/>
      <c r="F220" s="1766"/>
      <c r="G220" s="1766"/>
      <c r="H220" s="1768"/>
      <c r="I220" s="1768"/>
      <c r="J220" s="1768"/>
      <c r="K220" s="1768"/>
      <c r="L220" s="1768"/>
      <c r="M220" s="1768"/>
      <c r="N220" s="1768"/>
      <c r="O220" s="1768"/>
      <c r="P220" s="1768"/>
      <c r="Q220" s="1768"/>
      <c r="R220" s="1768"/>
      <c r="S220" s="1768"/>
      <c r="T220" s="1768"/>
      <c r="U220" s="1768"/>
    </row>
    <row r="221" spans="1:21">
      <c r="A221" s="1610"/>
      <c r="B221" s="1591"/>
      <c r="C221" s="1552" t="s">
        <v>563</v>
      </c>
      <c r="D221" s="177" t="s">
        <v>564</v>
      </c>
      <c r="E221" s="1769"/>
      <c r="F221" s="1766"/>
      <c r="G221" s="1766"/>
      <c r="H221" s="1768"/>
      <c r="I221" s="1768"/>
      <c r="J221" s="1768"/>
      <c r="K221" s="1768"/>
      <c r="L221" s="1768"/>
      <c r="M221" s="1768"/>
      <c r="N221" s="1768"/>
      <c r="O221" s="1768"/>
      <c r="P221" s="1768"/>
      <c r="Q221" s="1768"/>
      <c r="R221" s="1768"/>
      <c r="S221" s="1768"/>
      <c r="T221" s="1768"/>
      <c r="U221" s="1768"/>
    </row>
    <row r="222" spans="1:21">
      <c r="A222" s="1610"/>
      <c r="B222" s="1591"/>
      <c r="C222" s="1553"/>
      <c r="D222" s="181" t="s">
        <v>565</v>
      </c>
      <c r="E222" s="1769"/>
      <c r="F222" s="1766"/>
      <c r="G222" s="1766"/>
      <c r="H222" s="1768"/>
      <c r="I222" s="1768"/>
      <c r="J222" s="1768"/>
      <c r="K222" s="1768"/>
      <c r="L222" s="1768"/>
      <c r="M222" s="1768"/>
      <c r="N222" s="1768"/>
      <c r="O222" s="1768"/>
      <c r="P222" s="1768"/>
      <c r="Q222" s="1768"/>
      <c r="R222" s="1768"/>
      <c r="S222" s="1768"/>
      <c r="T222" s="1768"/>
      <c r="U222" s="1768"/>
    </row>
    <row r="223" spans="1:21">
      <c r="A223" s="1610"/>
      <c r="B223" s="1600" t="s">
        <v>545</v>
      </c>
      <c r="C223" s="1592" t="s">
        <v>560</v>
      </c>
      <c r="D223" s="173" t="s">
        <v>561</v>
      </c>
      <c r="E223" s="1769"/>
      <c r="F223" s="1766"/>
      <c r="G223" s="1762"/>
      <c r="H223" s="1766"/>
      <c r="I223" s="1767">
        <v>0.92</v>
      </c>
      <c r="J223" s="1767">
        <v>0.86</v>
      </c>
      <c r="K223" s="1767">
        <v>0.82</v>
      </c>
      <c r="L223" s="1767">
        <v>0.79</v>
      </c>
      <c r="M223" s="1767">
        <v>0.73</v>
      </c>
      <c r="N223" s="1767">
        <v>0.71</v>
      </c>
      <c r="O223" s="1767">
        <v>0.7</v>
      </c>
      <c r="P223" s="1767">
        <v>0.68</v>
      </c>
      <c r="Q223" s="1767">
        <v>0.67</v>
      </c>
      <c r="R223" s="1767">
        <v>0.66</v>
      </c>
      <c r="S223" s="1767">
        <v>0.66</v>
      </c>
      <c r="T223" s="1767">
        <v>0.65</v>
      </c>
      <c r="U223" s="1767">
        <v>0.64</v>
      </c>
    </row>
    <row r="224" spans="1:21">
      <c r="A224" s="1610"/>
      <c r="B224" s="1591"/>
      <c r="C224" s="1593"/>
      <c r="D224" s="177" t="s">
        <v>562</v>
      </c>
      <c r="E224" s="1769"/>
      <c r="F224" s="1766"/>
      <c r="G224" s="1766"/>
      <c r="H224" s="1766"/>
      <c r="I224" s="1768"/>
      <c r="J224" s="1768"/>
      <c r="K224" s="1768"/>
      <c r="L224" s="1768"/>
      <c r="M224" s="1768"/>
      <c r="N224" s="1768"/>
      <c r="O224" s="1768"/>
      <c r="P224" s="1768"/>
      <c r="Q224" s="1768"/>
      <c r="R224" s="1768"/>
      <c r="S224" s="1768"/>
      <c r="T224" s="1768"/>
      <c r="U224" s="1768"/>
    </row>
    <row r="225" spans="1:21">
      <c r="A225" s="1610"/>
      <c r="B225" s="1591"/>
      <c r="C225" s="1552" t="s">
        <v>563</v>
      </c>
      <c r="D225" s="177" t="s">
        <v>564</v>
      </c>
      <c r="E225" s="1769"/>
      <c r="F225" s="1766"/>
      <c r="G225" s="1766"/>
      <c r="H225" s="1766"/>
      <c r="I225" s="1768"/>
      <c r="J225" s="1768"/>
      <c r="K225" s="1768"/>
      <c r="L225" s="1768"/>
      <c r="M225" s="1768"/>
      <c r="N225" s="1768"/>
      <c r="O225" s="1768"/>
      <c r="P225" s="1768"/>
      <c r="Q225" s="1768"/>
      <c r="R225" s="1768"/>
      <c r="S225" s="1768"/>
      <c r="T225" s="1768"/>
      <c r="U225" s="1768"/>
    </row>
    <row r="226" spans="1:21">
      <c r="A226" s="1610"/>
      <c r="B226" s="1591"/>
      <c r="C226" s="1553"/>
      <c r="D226" s="181" t="s">
        <v>565</v>
      </c>
      <c r="E226" s="1769"/>
      <c r="F226" s="1766"/>
      <c r="G226" s="1766"/>
      <c r="H226" s="1766"/>
      <c r="I226" s="1768"/>
      <c r="J226" s="1768"/>
      <c r="K226" s="1768"/>
      <c r="L226" s="1768"/>
      <c r="M226" s="1768"/>
      <c r="N226" s="1768"/>
      <c r="O226" s="1768"/>
      <c r="P226" s="1768"/>
      <c r="Q226" s="1768"/>
      <c r="R226" s="1768"/>
      <c r="S226" s="1768"/>
      <c r="T226" s="1768"/>
      <c r="U226" s="1768"/>
    </row>
    <row r="227" spans="1:21">
      <c r="A227" s="1610"/>
      <c r="B227" s="1600" t="s">
        <v>546</v>
      </c>
      <c r="C227" s="1592" t="s">
        <v>560</v>
      </c>
      <c r="D227" s="173" t="s">
        <v>561</v>
      </c>
      <c r="E227" s="1769"/>
      <c r="F227" s="1766"/>
      <c r="G227" s="1766"/>
      <c r="H227" s="1762"/>
      <c r="I227" s="1766"/>
      <c r="J227" s="1767">
        <v>0.94</v>
      </c>
      <c r="K227" s="1767">
        <v>0.89</v>
      </c>
      <c r="L227" s="1767">
        <v>0.86</v>
      </c>
      <c r="M227" s="1767">
        <v>0.8</v>
      </c>
      <c r="N227" s="1767">
        <v>0.77</v>
      </c>
      <c r="O227" s="1767">
        <v>0.76</v>
      </c>
      <c r="P227" s="1767">
        <v>0.74</v>
      </c>
      <c r="Q227" s="1767">
        <v>0.73</v>
      </c>
      <c r="R227" s="1767">
        <v>0.72</v>
      </c>
      <c r="S227" s="1767">
        <v>0.71</v>
      </c>
      <c r="T227" s="1767">
        <v>0.71</v>
      </c>
      <c r="U227" s="1767">
        <v>0.7</v>
      </c>
    </row>
    <row r="228" spans="1:21">
      <c r="A228" s="1610"/>
      <c r="B228" s="1591"/>
      <c r="C228" s="1593"/>
      <c r="D228" s="177" t="s">
        <v>562</v>
      </c>
      <c r="E228" s="1769"/>
      <c r="F228" s="1766"/>
      <c r="G228" s="1766"/>
      <c r="H228" s="1766"/>
      <c r="I228" s="1766"/>
      <c r="J228" s="1768"/>
      <c r="K228" s="1768"/>
      <c r="L228" s="1768"/>
      <c r="M228" s="1768"/>
      <c r="N228" s="1768"/>
      <c r="O228" s="1768"/>
      <c r="P228" s="1768"/>
      <c r="Q228" s="1768"/>
      <c r="R228" s="1768"/>
      <c r="S228" s="1768"/>
      <c r="T228" s="1768"/>
      <c r="U228" s="1768"/>
    </row>
    <row r="229" spans="1:21">
      <c r="A229" s="1610"/>
      <c r="B229" s="1591"/>
      <c r="C229" s="1552" t="s">
        <v>563</v>
      </c>
      <c r="D229" s="177" t="s">
        <v>564</v>
      </c>
      <c r="E229" s="1769"/>
      <c r="F229" s="1766"/>
      <c r="G229" s="1766"/>
      <c r="H229" s="1766"/>
      <c r="I229" s="1766"/>
      <c r="J229" s="1768"/>
      <c r="K229" s="1768"/>
      <c r="L229" s="1768"/>
      <c r="M229" s="1768"/>
      <c r="N229" s="1768"/>
      <c r="O229" s="1768"/>
      <c r="P229" s="1768"/>
      <c r="Q229" s="1768"/>
      <c r="R229" s="1768"/>
      <c r="S229" s="1768"/>
      <c r="T229" s="1768"/>
      <c r="U229" s="1768"/>
    </row>
    <row r="230" spans="1:21">
      <c r="A230" s="1610"/>
      <c r="B230" s="1591"/>
      <c r="C230" s="1553"/>
      <c r="D230" s="181" t="s">
        <v>565</v>
      </c>
      <c r="E230" s="1769"/>
      <c r="F230" s="1766"/>
      <c r="G230" s="1766"/>
      <c r="H230" s="1766"/>
      <c r="I230" s="1766"/>
      <c r="J230" s="1768"/>
      <c r="K230" s="1768"/>
      <c r="L230" s="1768"/>
      <c r="M230" s="1768"/>
      <c r="N230" s="1768"/>
      <c r="O230" s="1768"/>
      <c r="P230" s="1768"/>
      <c r="Q230" s="1768"/>
      <c r="R230" s="1768"/>
      <c r="S230" s="1768"/>
      <c r="T230" s="1768"/>
      <c r="U230" s="1768"/>
    </row>
    <row r="231" spans="1:21">
      <c r="A231" s="1610"/>
      <c r="B231" s="1600" t="s">
        <v>547</v>
      </c>
      <c r="C231" s="1592" t="s">
        <v>560</v>
      </c>
      <c r="D231" s="173" t="s">
        <v>561</v>
      </c>
      <c r="E231" s="1769"/>
      <c r="F231" s="1766"/>
      <c r="G231" s="1766"/>
      <c r="H231" s="1766"/>
      <c r="I231" s="1762"/>
      <c r="J231" s="1766"/>
      <c r="K231" s="1767">
        <v>0.95</v>
      </c>
      <c r="L231" s="1767">
        <v>0.91</v>
      </c>
      <c r="M231" s="1767">
        <v>0.85</v>
      </c>
      <c r="N231" s="1767">
        <v>0.82</v>
      </c>
      <c r="O231" s="1767">
        <v>0.81</v>
      </c>
      <c r="P231" s="1767">
        <v>0.79</v>
      </c>
      <c r="Q231" s="1767">
        <v>0.77</v>
      </c>
      <c r="R231" s="1767">
        <v>0.77</v>
      </c>
      <c r="S231" s="1767">
        <v>0.76</v>
      </c>
      <c r="T231" s="1767">
        <v>0.75</v>
      </c>
      <c r="U231" s="1767">
        <v>0.74</v>
      </c>
    </row>
    <row r="232" spans="1:21">
      <c r="A232" s="1610"/>
      <c r="B232" s="1591"/>
      <c r="C232" s="1593"/>
      <c r="D232" s="177" t="s">
        <v>562</v>
      </c>
      <c r="E232" s="1769"/>
      <c r="F232" s="1766"/>
      <c r="G232" s="1766"/>
      <c r="H232" s="1766"/>
      <c r="I232" s="1766"/>
      <c r="J232" s="1766"/>
      <c r="K232" s="1768"/>
      <c r="L232" s="1768"/>
      <c r="M232" s="1768"/>
      <c r="N232" s="1768"/>
      <c r="O232" s="1768"/>
      <c r="P232" s="1768"/>
      <c r="Q232" s="1768"/>
      <c r="R232" s="1768"/>
      <c r="S232" s="1768"/>
      <c r="T232" s="1768"/>
      <c r="U232" s="1768"/>
    </row>
    <row r="233" spans="1:21">
      <c r="A233" s="1610"/>
      <c r="B233" s="1591"/>
      <c r="C233" s="1552" t="s">
        <v>563</v>
      </c>
      <c r="D233" s="177" t="s">
        <v>564</v>
      </c>
      <c r="E233" s="1769"/>
      <c r="F233" s="1766"/>
      <c r="G233" s="1766"/>
      <c r="H233" s="1766"/>
      <c r="I233" s="1766"/>
      <c r="J233" s="1766"/>
      <c r="K233" s="1768"/>
      <c r="L233" s="1768"/>
      <c r="M233" s="1768"/>
      <c r="N233" s="1768"/>
      <c r="O233" s="1768"/>
      <c r="P233" s="1768"/>
      <c r="Q233" s="1768"/>
      <c r="R233" s="1768"/>
      <c r="S233" s="1768"/>
      <c r="T233" s="1768"/>
      <c r="U233" s="1768"/>
    </row>
    <row r="234" spans="1:21">
      <c r="A234" s="1610"/>
      <c r="B234" s="1591"/>
      <c r="C234" s="1553"/>
      <c r="D234" s="181" t="s">
        <v>565</v>
      </c>
      <c r="E234" s="1769"/>
      <c r="F234" s="1766"/>
      <c r="G234" s="1766"/>
      <c r="H234" s="1766"/>
      <c r="I234" s="1766"/>
      <c r="J234" s="1766"/>
      <c r="K234" s="1768"/>
      <c r="L234" s="1768"/>
      <c r="M234" s="1768"/>
      <c r="N234" s="1768"/>
      <c r="O234" s="1768"/>
      <c r="P234" s="1768"/>
      <c r="Q234" s="1768"/>
      <c r="R234" s="1768"/>
      <c r="S234" s="1768"/>
      <c r="T234" s="1768"/>
      <c r="U234" s="1768"/>
    </row>
    <row r="235" spans="1:21">
      <c r="A235" s="1610"/>
      <c r="B235" s="1600" t="s">
        <v>548</v>
      </c>
      <c r="C235" s="1592" t="s">
        <v>560</v>
      </c>
      <c r="D235" s="173" t="s">
        <v>561</v>
      </c>
      <c r="E235" s="1769"/>
      <c r="F235" s="1766"/>
      <c r="G235" s="1766"/>
      <c r="H235" s="1766"/>
      <c r="I235" s="1766"/>
      <c r="J235" s="1762"/>
      <c r="K235" s="1766"/>
      <c r="L235" s="1767">
        <v>0.96</v>
      </c>
      <c r="M235" s="1767">
        <v>0.89</v>
      </c>
      <c r="N235" s="1767">
        <v>0.87</v>
      </c>
      <c r="O235" s="1767">
        <v>0.85</v>
      </c>
      <c r="P235" s="1767">
        <v>0.83</v>
      </c>
      <c r="Q235" s="1767">
        <v>0.82</v>
      </c>
      <c r="R235" s="1767">
        <v>0.81</v>
      </c>
      <c r="S235" s="1767">
        <v>0.8</v>
      </c>
      <c r="T235" s="1767">
        <v>0.79</v>
      </c>
      <c r="U235" s="1767">
        <v>0.78</v>
      </c>
    </row>
    <row r="236" spans="1:21">
      <c r="A236" s="1610"/>
      <c r="B236" s="1591"/>
      <c r="C236" s="1593"/>
      <c r="D236" s="177" t="s">
        <v>562</v>
      </c>
      <c r="E236" s="1769"/>
      <c r="F236" s="1766"/>
      <c r="G236" s="1766"/>
      <c r="H236" s="1766"/>
      <c r="I236" s="1766"/>
      <c r="J236" s="1766"/>
      <c r="K236" s="1766"/>
      <c r="L236" s="1768"/>
      <c r="M236" s="1768"/>
      <c r="N236" s="1768"/>
      <c r="O236" s="1768"/>
      <c r="P236" s="1768"/>
      <c r="Q236" s="1768"/>
      <c r="R236" s="1768"/>
      <c r="S236" s="1768"/>
      <c r="T236" s="1768"/>
      <c r="U236" s="1768"/>
    </row>
    <row r="237" spans="1:21">
      <c r="A237" s="1610"/>
      <c r="B237" s="1591"/>
      <c r="C237" s="1552" t="s">
        <v>563</v>
      </c>
      <c r="D237" s="177" t="s">
        <v>564</v>
      </c>
      <c r="E237" s="1769"/>
      <c r="F237" s="1766"/>
      <c r="G237" s="1766"/>
      <c r="H237" s="1766"/>
      <c r="I237" s="1766"/>
      <c r="J237" s="1766"/>
      <c r="K237" s="1766"/>
      <c r="L237" s="1768"/>
      <c r="M237" s="1768"/>
      <c r="N237" s="1768"/>
      <c r="O237" s="1768"/>
      <c r="P237" s="1768"/>
      <c r="Q237" s="1768"/>
      <c r="R237" s="1768"/>
      <c r="S237" s="1768"/>
      <c r="T237" s="1768"/>
      <c r="U237" s="1768"/>
    </row>
    <row r="238" spans="1:21">
      <c r="A238" s="1610"/>
      <c r="B238" s="1591"/>
      <c r="C238" s="1553"/>
      <c r="D238" s="181" t="s">
        <v>565</v>
      </c>
      <c r="E238" s="1769"/>
      <c r="F238" s="1766"/>
      <c r="G238" s="1766"/>
      <c r="H238" s="1766"/>
      <c r="I238" s="1766"/>
      <c r="J238" s="1766"/>
      <c r="K238" s="1766"/>
      <c r="L238" s="1768"/>
      <c r="M238" s="1768"/>
      <c r="N238" s="1768"/>
      <c r="O238" s="1768"/>
      <c r="P238" s="1768"/>
      <c r="Q238" s="1768"/>
      <c r="R238" s="1768"/>
      <c r="S238" s="1768"/>
      <c r="T238" s="1768"/>
      <c r="U238" s="1768"/>
    </row>
    <row r="239" spans="1:21">
      <c r="A239" s="1610"/>
      <c r="B239" s="1590" t="s">
        <v>549</v>
      </c>
      <c r="C239" s="1592" t="s">
        <v>560</v>
      </c>
      <c r="D239" s="173" t="s">
        <v>561</v>
      </c>
      <c r="E239" s="1769"/>
      <c r="F239" s="1766"/>
      <c r="G239" s="1766"/>
      <c r="H239" s="1766"/>
      <c r="I239" s="1766"/>
      <c r="J239" s="1766"/>
      <c r="K239" s="1762"/>
      <c r="L239" s="1766"/>
      <c r="M239" s="1767">
        <v>0.93</v>
      </c>
      <c r="N239" s="1767">
        <v>0.9</v>
      </c>
      <c r="O239" s="1767">
        <v>0.88</v>
      </c>
      <c r="P239" s="1767">
        <v>0.87</v>
      </c>
      <c r="Q239" s="1767">
        <v>0.85</v>
      </c>
      <c r="R239" s="1767">
        <v>0.84</v>
      </c>
      <c r="S239" s="1767">
        <v>0.83</v>
      </c>
      <c r="T239" s="1767">
        <v>0.82</v>
      </c>
      <c r="U239" s="1767">
        <v>0.82</v>
      </c>
    </row>
    <row r="240" spans="1:21">
      <c r="A240" s="1610"/>
      <c r="B240" s="1591"/>
      <c r="C240" s="1593"/>
      <c r="D240" s="177" t="s">
        <v>562</v>
      </c>
      <c r="E240" s="1769"/>
      <c r="F240" s="1766"/>
      <c r="G240" s="1766"/>
      <c r="H240" s="1766"/>
      <c r="I240" s="1766"/>
      <c r="J240" s="1766"/>
      <c r="K240" s="1766"/>
      <c r="L240" s="1766"/>
      <c r="M240" s="1768"/>
      <c r="N240" s="1768"/>
      <c r="O240" s="1768"/>
      <c r="P240" s="1768"/>
      <c r="Q240" s="1768"/>
      <c r="R240" s="1768"/>
      <c r="S240" s="1768"/>
      <c r="T240" s="1768"/>
      <c r="U240" s="1768"/>
    </row>
    <row r="241" spans="1:21">
      <c r="A241" s="1610"/>
      <c r="B241" s="1591"/>
      <c r="C241" s="1552" t="s">
        <v>563</v>
      </c>
      <c r="D241" s="177" t="s">
        <v>564</v>
      </c>
      <c r="E241" s="1769"/>
      <c r="F241" s="1766"/>
      <c r="G241" s="1766"/>
      <c r="H241" s="1766"/>
      <c r="I241" s="1766"/>
      <c r="J241" s="1766"/>
      <c r="K241" s="1766"/>
      <c r="L241" s="1766"/>
      <c r="M241" s="1768"/>
      <c r="N241" s="1768"/>
      <c r="O241" s="1768"/>
      <c r="P241" s="1768"/>
      <c r="Q241" s="1768"/>
      <c r="R241" s="1768"/>
      <c r="S241" s="1768"/>
      <c r="T241" s="1768"/>
      <c r="U241" s="1768"/>
    </row>
    <row r="242" spans="1:21">
      <c r="A242" s="1610"/>
      <c r="B242" s="1591"/>
      <c r="C242" s="1553"/>
      <c r="D242" s="181" t="s">
        <v>565</v>
      </c>
      <c r="E242" s="1769"/>
      <c r="F242" s="1766"/>
      <c r="G242" s="1766"/>
      <c r="H242" s="1766"/>
      <c r="I242" s="1766"/>
      <c r="J242" s="1766"/>
      <c r="K242" s="1766"/>
      <c r="L242" s="1766"/>
      <c r="M242" s="1768"/>
      <c r="N242" s="1768"/>
      <c r="O242" s="1768"/>
      <c r="P242" s="1768"/>
      <c r="Q242" s="1768"/>
      <c r="R242" s="1768"/>
      <c r="S242" s="1768"/>
      <c r="T242" s="1768"/>
      <c r="U242" s="1768"/>
    </row>
    <row r="243" spans="1:21">
      <c r="A243" s="1610"/>
      <c r="B243" s="1600" t="s">
        <v>550</v>
      </c>
      <c r="C243" s="1592" t="s">
        <v>560</v>
      </c>
      <c r="D243" s="173" t="s">
        <v>561</v>
      </c>
      <c r="E243" s="1769"/>
      <c r="F243" s="1766"/>
      <c r="G243" s="1766"/>
      <c r="H243" s="1766"/>
      <c r="I243" s="1766"/>
      <c r="J243" s="1766"/>
      <c r="K243" s="1766"/>
      <c r="L243" s="1762"/>
      <c r="M243" s="1766"/>
      <c r="N243" s="1767">
        <v>0.97</v>
      </c>
      <c r="O243" s="1767">
        <v>0.95</v>
      </c>
      <c r="P243" s="1767">
        <v>0.93</v>
      </c>
      <c r="Q243" s="1767">
        <v>0.91</v>
      </c>
      <c r="R243" s="1767">
        <v>0.9</v>
      </c>
      <c r="S243" s="1767">
        <v>0.89</v>
      </c>
      <c r="T243" s="1767">
        <v>0.89</v>
      </c>
      <c r="U243" s="1767">
        <v>0.88</v>
      </c>
    </row>
    <row r="244" spans="1:21">
      <c r="A244" s="1610"/>
      <c r="B244" s="1591"/>
      <c r="C244" s="1593"/>
      <c r="D244" s="177" t="s">
        <v>562</v>
      </c>
      <c r="E244" s="1769"/>
      <c r="F244" s="1766"/>
      <c r="G244" s="1766"/>
      <c r="H244" s="1766"/>
      <c r="I244" s="1766"/>
      <c r="J244" s="1766"/>
      <c r="K244" s="1766"/>
      <c r="L244" s="1766"/>
      <c r="M244" s="1766"/>
      <c r="N244" s="1768"/>
      <c r="O244" s="1768"/>
      <c r="P244" s="1768"/>
      <c r="Q244" s="1768"/>
      <c r="R244" s="1768"/>
      <c r="S244" s="1768"/>
      <c r="T244" s="1768"/>
      <c r="U244" s="1768"/>
    </row>
    <row r="245" spans="1:21">
      <c r="A245" s="1610"/>
      <c r="B245" s="1591"/>
      <c r="C245" s="1552" t="s">
        <v>563</v>
      </c>
      <c r="D245" s="177" t="s">
        <v>564</v>
      </c>
      <c r="E245" s="1769"/>
      <c r="F245" s="1766"/>
      <c r="G245" s="1766"/>
      <c r="H245" s="1766"/>
      <c r="I245" s="1766"/>
      <c r="J245" s="1766"/>
      <c r="K245" s="1766"/>
      <c r="L245" s="1766"/>
      <c r="M245" s="1766"/>
      <c r="N245" s="1768"/>
      <c r="O245" s="1768"/>
      <c r="P245" s="1768"/>
      <c r="Q245" s="1768"/>
      <c r="R245" s="1768"/>
      <c r="S245" s="1768"/>
      <c r="T245" s="1768"/>
      <c r="U245" s="1768"/>
    </row>
    <row r="246" spans="1:21">
      <c r="A246" s="1610"/>
      <c r="B246" s="1591"/>
      <c r="C246" s="1553"/>
      <c r="D246" s="181" t="s">
        <v>565</v>
      </c>
      <c r="E246" s="1769"/>
      <c r="F246" s="1766"/>
      <c r="G246" s="1766"/>
      <c r="H246" s="1766"/>
      <c r="I246" s="1766"/>
      <c r="J246" s="1766"/>
      <c r="K246" s="1766"/>
      <c r="L246" s="1766"/>
      <c r="M246" s="1766"/>
      <c r="N246" s="1768"/>
      <c r="O246" s="1768"/>
      <c r="P246" s="1768"/>
      <c r="Q246" s="1768"/>
      <c r="R246" s="1768"/>
      <c r="S246" s="1768"/>
      <c r="T246" s="1768"/>
      <c r="U246" s="1768"/>
    </row>
    <row r="247" spans="1:21">
      <c r="A247" s="1610"/>
      <c r="B247" s="1600" t="s">
        <v>551</v>
      </c>
      <c r="C247" s="1592" t="s">
        <v>560</v>
      </c>
      <c r="D247" s="173" t="s">
        <v>561</v>
      </c>
      <c r="E247" s="1769"/>
      <c r="F247" s="1766"/>
      <c r="G247" s="1766"/>
      <c r="H247" s="1766"/>
      <c r="I247" s="1766"/>
      <c r="J247" s="1766"/>
      <c r="K247" s="1766"/>
      <c r="L247" s="1766"/>
      <c r="M247" s="1762"/>
      <c r="N247" s="1766"/>
      <c r="O247" s="1767">
        <v>0.98</v>
      </c>
      <c r="P247" s="1767">
        <v>0.96</v>
      </c>
      <c r="Q247" s="1767">
        <v>0.94</v>
      </c>
      <c r="R247" s="1767">
        <v>0.93</v>
      </c>
      <c r="S247" s="1767">
        <v>0.92</v>
      </c>
      <c r="T247" s="1767">
        <v>0.91</v>
      </c>
      <c r="U247" s="1767">
        <v>0.9</v>
      </c>
    </row>
    <row r="248" spans="1:21">
      <c r="A248" s="1610"/>
      <c r="B248" s="1591"/>
      <c r="C248" s="1593"/>
      <c r="D248" s="177" t="s">
        <v>562</v>
      </c>
      <c r="E248" s="1769"/>
      <c r="F248" s="1766"/>
      <c r="G248" s="1766"/>
      <c r="H248" s="1766"/>
      <c r="I248" s="1766"/>
      <c r="J248" s="1766"/>
      <c r="K248" s="1766"/>
      <c r="L248" s="1766"/>
      <c r="M248" s="1766"/>
      <c r="N248" s="1766"/>
      <c r="O248" s="1768"/>
      <c r="P248" s="1768"/>
      <c r="Q248" s="1768"/>
      <c r="R248" s="1768"/>
      <c r="S248" s="1768"/>
      <c r="T248" s="1768"/>
      <c r="U248" s="1768"/>
    </row>
    <row r="249" spans="1:21">
      <c r="A249" s="1610"/>
      <c r="B249" s="1591"/>
      <c r="C249" s="1552" t="s">
        <v>563</v>
      </c>
      <c r="D249" s="177" t="s">
        <v>564</v>
      </c>
      <c r="E249" s="1769"/>
      <c r="F249" s="1766"/>
      <c r="G249" s="1766"/>
      <c r="H249" s="1766"/>
      <c r="I249" s="1766"/>
      <c r="J249" s="1766"/>
      <c r="K249" s="1766"/>
      <c r="L249" s="1766"/>
      <c r="M249" s="1766"/>
      <c r="N249" s="1766"/>
      <c r="O249" s="1768"/>
      <c r="P249" s="1768"/>
      <c r="Q249" s="1768"/>
      <c r="R249" s="1768"/>
      <c r="S249" s="1768"/>
      <c r="T249" s="1768"/>
      <c r="U249" s="1768"/>
    </row>
    <row r="250" spans="1:21">
      <c r="A250" s="1610"/>
      <c r="B250" s="1591"/>
      <c r="C250" s="1553"/>
      <c r="D250" s="181" t="s">
        <v>565</v>
      </c>
      <c r="E250" s="1769"/>
      <c r="F250" s="1766"/>
      <c r="G250" s="1766"/>
      <c r="H250" s="1766"/>
      <c r="I250" s="1766"/>
      <c r="J250" s="1766"/>
      <c r="K250" s="1766"/>
      <c r="L250" s="1766"/>
      <c r="M250" s="1766"/>
      <c r="N250" s="1766"/>
      <c r="O250" s="1768"/>
      <c r="P250" s="1768"/>
      <c r="Q250" s="1768"/>
      <c r="R250" s="1768"/>
      <c r="S250" s="1768"/>
      <c r="T250" s="1768"/>
      <c r="U250" s="1768"/>
    </row>
    <row r="251" spans="1:21">
      <c r="A251" s="1610"/>
      <c r="B251" s="1600" t="s">
        <v>552</v>
      </c>
      <c r="C251" s="1592" t="s">
        <v>560</v>
      </c>
      <c r="D251" s="173" t="s">
        <v>561</v>
      </c>
      <c r="E251" s="1769"/>
      <c r="F251" s="1766"/>
      <c r="G251" s="1766"/>
      <c r="H251" s="1766"/>
      <c r="I251" s="1766"/>
      <c r="J251" s="1766"/>
      <c r="K251" s="1766"/>
      <c r="L251" s="1766"/>
      <c r="M251" s="1766"/>
      <c r="N251" s="1762"/>
      <c r="O251" s="1766"/>
      <c r="P251" s="1767">
        <v>0.98</v>
      </c>
      <c r="Q251" s="1767">
        <v>0.96</v>
      </c>
      <c r="R251" s="1767">
        <v>0.95</v>
      </c>
      <c r="S251" s="1767">
        <v>0.94</v>
      </c>
      <c r="T251" s="1767">
        <v>0.93</v>
      </c>
      <c r="U251" s="1767">
        <v>0.92</v>
      </c>
    </row>
    <row r="252" spans="1:21">
      <c r="A252" s="1610"/>
      <c r="B252" s="1591"/>
      <c r="C252" s="1593"/>
      <c r="D252" s="177" t="s">
        <v>562</v>
      </c>
      <c r="E252" s="1769"/>
      <c r="F252" s="1766"/>
      <c r="G252" s="1766"/>
      <c r="H252" s="1766"/>
      <c r="I252" s="1766"/>
      <c r="J252" s="1766"/>
      <c r="K252" s="1766"/>
      <c r="L252" s="1766"/>
      <c r="M252" s="1766"/>
      <c r="N252" s="1766"/>
      <c r="O252" s="1766"/>
      <c r="P252" s="1768"/>
      <c r="Q252" s="1768"/>
      <c r="R252" s="1768"/>
      <c r="S252" s="1768"/>
      <c r="T252" s="1768"/>
      <c r="U252" s="1768"/>
    </row>
    <row r="253" spans="1:21">
      <c r="A253" s="1610"/>
      <c r="B253" s="1591"/>
      <c r="C253" s="1552" t="s">
        <v>563</v>
      </c>
      <c r="D253" s="177" t="s">
        <v>564</v>
      </c>
      <c r="E253" s="1769"/>
      <c r="F253" s="1766"/>
      <c r="G253" s="1766"/>
      <c r="H253" s="1766"/>
      <c r="I253" s="1766"/>
      <c r="J253" s="1766"/>
      <c r="K253" s="1766"/>
      <c r="L253" s="1766"/>
      <c r="M253" s="1766"/>
      <c r="N253" s="1766"/>
      <c r="O253" s="1766"/>
      <c r="P253" s="1768"/>
      <c r="Q253" s="1768"/>
      <c r="R253" s="1768"/>
      <c r="S253" s="1768"/>
      <c r="T253" s="1768"/>
      <c r="U253" s="1768"/>
    </row>
    <row r="254" spans="1:21">
      <c r="A254" s="1610"/>
      <c r="B254" s="1591"/>
      <c r="C254" s="1553"/>
      <c r="D254" s="181" t="s">
        <v>565</v>
      </c>
      <c r="E254" s="1769"/>
      <c r="F254" s="1766"/>
      <c r="G254" s="1766"/>
      <c r="H254" s="1766"/>
      <c r="I254" s="1766"/>
      <c r="J254" s="1766"/>
      <c r="K254" s="1766"/>
      <c r="L254" s="1766"/>
      <c r="M254" s="1766"/>
      <c r="N254" s="1766"/>
      <c r="O254" s="1766"/>
      <c r="P254" s="1768"/>
      <c r="Q254" s="1768"/>
      <c r="R254" s="1768"/>
      <c r="S254" s="1768"/>
      <c r="T254" s="1768"/>
      <c r="U254" s="1768"/>
    </row>
    <row r="255" spans="1:21">
      <c r="A255" s="1610"/>
      <c r="B255" s="1600" t="s">
        <v>553</v>
      </c>
      <c r="C255" s="1592" t="s">
        <v>560</v>
      </c>
      <c r="D255" s="173" t="s">
        <v>561</v>
      </c>
      <c r="E255" s="1769"/>
      <c r="F255" s="1766"/>
      <c r="G255" s="1766"/>
      <c r="H255" s="1766"/>
      <c r="I255" s="1766"/>
      <c r="J255" s="1766"/>
      <c r="K255" s="1766"/>
      <c r="L255" s="1766"/>
      <c r="M255" s="1766"/>
      <c r="N255" s="1766"/>
      <c r="O255" s="1762"/>
      <c r="P255" s="1766"/>
      <c r="Q255" s="1767">
        <v>0.98</v>
      </c>
      <c r="R255" s="1767">
        <v>0.97</v>
      </c>
      <c r="S255" s="1767">
        <v>0.96</v>
      </c>
      <c r="T255" s="1767">
        <v>0.95</v>
      </c>
      <c r="U255" s="1767">
        <v>0.94</v>
      </c>
    </row>
    <row r="256" spans="1:21">
      <c r="A256" s="1610"/>
      <c r="B256" s="1591"/>
      <c r="C256" s="1593"/>
      <c r="D256" s="177" t="s">
        <v>562</v>
      </c>
      <c r="E256" s="1769"/>
      <c r="F256" s="1766"/>
      <c r="G256" s="1766"/>
      <c r="H256" s="1766"/>
      <c r="I256" s="1766"/>
      <c r="J256" s="1766"/>
      <c r="K256" s="1766"/>
      <c r="L256" s="1766"/>
      <c r="M256" s="1766"/>
      <c r="N256" s="1766"/>
      <c r="O256" s="1766"/>
      <c r="P256" s="1766"/>
      <c r="Q256" s="1768"/>
      <c r="R256" s="1768"/>
      <c r="S256" s="1768"/>
      <c r="T256" s="1768"/>
      <c r="U256" s="1768"/>
    </row>
    <row r="257" spans="1:21">
      <c r="A257" s="1610"/>
      <c r="B257" s="1591"/>
      <c r="C257" s="1552" t="s">
        <v>563</v>
      </c>
      <c r="D257" s="177" t="s">
        <v>564</v>
      </c>
      <c r="E257" s="1769"/>
      <c r="F257" s="1766"/>
      <c r="G257" s="1766"/>
      <c r="H257" s="1766"/>
      <c r="I257" s="1766"/>
      <c r="J257" s="1766"/>
      <c r="K257" s="1766"/>
      <c r="L257" s="1766"/>
      <c r="M257" s="1766"/>
      <c r="N257" s="1766"/>
      <c r="O257" s="1766"/>
      <c r="P257" s="1766"/>
      <c r="Q257" s="1768"/>
      <c r="R257" s="1768"/>
      <c r="S257" s="1768"/>
      <c r="T257" s="1768"/>
      <c r="U257" s="1768"/>
    </row>
    <row r="258" spans="1:21">
      <c r="A258" s="1610"/>
      <c r="B258" s="1591"/>
      <c r="C258" s="1553"/>
      <c r="D258" s="181" t="s">
        <v>565</v>
      </c>
      <c r="E258" s="1769"/>
      <c r="F258" s="1766"/>
      <c r="G258" s="1766"/>
      <c r="H258" s="1766"/>
      <c r="I258" s="1766"/>
      <c r="J258" s="1766"/>
      <c r="K258" s="1766"/>
      <c r="L258" s="1766"/>
      <c r="M258" s="1766"/>
      <c r="N258" s="1766"/>
      <c r="O258" s="1766"/>
      <c r="P258" s="1766"/>
      <c r="Q258" s="1768"/>
      <c r="R258" s="1768"/>
      <c r="S258" s="1768"/>
      <c r="T258" s="1768"/>
      <c r="U258" s="1768"/>
    </row>
    <row r="259" spans="1:21">
      <c r="A259" s="1610"/>
      <c r="B259" s="1600" t="s">
        <v>554</v>
      </c>
      <c r="C259" s="1592" t="s">
        <v>560</v>
      </c>
      <c r="D259" s="173" t="s">
        <v>561</v>
      </c>
      <c r="E259" s="1769"/>
      <c r="F259" s="1766"/>
      <c r="G259" s="1766"/>
      <c r="H259" s="1766"/>
      <c r="I259" s="1766"/>
      <c r="J259" s="1766"/>
      <c r="K259" s="1766"/>
      <c r="L259" s="1766"/>
      <c r="M259" s="1766"/>
      <c r="N259" s="1766"/>
      <c r="O259" s="1766"/>
      <c r="P259" s="1762"/>
      <c r="Q259" s="1766"/>
      <c r="R259" s="1767">
        <v>0.99</v>
      </c>
      <c r="S259" s="1767">
        <v>0.98</v>
      </c>
      <c r="T259" s="1767">
        <v>0.97</v>
      </c>
      <c r="U259" s="1767">
        <v>0.96</v>
      </c>
    </row>
    <row r="260" spans="1:21">
      <c r="A260" s="1610"/>
      <c r="B260" s="1591"/>
      <c r="C260" s="1593"/>
      <c r="D260" s="177" t="s">
        <v>562</v>
      </c>
      <c r="E260" s="1769"/>
      <c r="F260" s="1766"/>
      <c r="G260" s="1766"/>
      <c r="H260" s="1766"/>
      <c r="I260" s="1766"/>
      <c r="J260" s="1766"/>
      <c r="K260" s="1766"/>
      <c r="L260" s="1766"/>
      <c r="M260" s="1766"/>
      <c r="N260" s="1766"/>
      <c r="O260" s="1766"/>
      <c r="P260" s="1766"/>
      <c r="Q260" s="1766"/>
      <c r="R260" s="1768"/>
      <c r="S260" s="1768"/>
      <c r="T260" s="1768"/>
      <c r="U260" s="1768"/>
    </row>
    <row r="261" spans="1:21">
      <c r="A261" s="1610"/>
      <c r="B261" s="1591"/>
      <c r="C261" s="1552" t="s">
        <v>563</v>
      </c>
      <c r="D261" s="177" t="s">
        <v>564</v>
      </c>
      <c r="E261" s="1769"/>
      <c r="F261" s="1766"/>
      <c r="G261" s="1766"/>
      <c r="H261" s="1766"/>
      <c r="I261" s="1766"/>
      <c r="J261" s="1766"/>
      <c r="K261" s="1766"/>
      <c r="L261" s="1766"/>
      <c r="M261" s="1766"/>
      <c r="N261" s="1766"/>
      <c r="O261" s="1766"/>
      <c r="P261" s="1766"/>
      <c r="Q261" s="1766"/>
      <c r="R261" s="1768"/>
      <c r="S261" s="1768"/>
      <c r="T261" s="1768"/>
      <c r="U261" s="1768"/>
    </row>
    <row r="262" spans="1:21">
      <c r="A262" s="1610"/>
      <c r="B262" s="1591"/>
      <c r="C262" s="1553"/>
      <c r="D262" s="181" t="s">
        <v>565</v>
      </c>
      <c r="E262" s="1769"/>
      <c r="F262" s="1766"/>
      <c r="G262" s="1766"/>
      <c r="H262" s="1766"/>
      <c r="I262" s="1766"/>
      <c r="J262" s="1766"/>
      <c r="K262" s="1766"/>
      <c r="L262" s="1766"/>
      <c r="M262" s="1766"/>
      <c r="N262" s="1766"/>
      <c r="O262" s="1766"/>
      <c r="P262" s="1766"/>
      <c r="Q262" s="1766"/>
      <c r="R262" s="1768"/>
      <c r="S262" s="1768"/>
      <c r="T262" s="1768"/>
      <c r="U262" s="1768"/>
    </row>
    <row r="263" spans="1:21">
      <c r="A263" s="1610"/>
      <c r="B263" s="1600" t="s">
        <v>555</v>
      </c>
      <c r="C263" s="1592" t="s">
        <v>560</v>
      </c>
      <c r="D263" s="173" t="s">
        <v>561</v>
      </c>
      <c r="E263" s="1769"/>
      <c r="F263" s="1766"/>
      <c r="G263" s="1766"/>
      <c r="H263" s="1766"/>
      <c r="I263" s="1766"/>
      <c r="J263" s="1766"/>
      <c r="K263" s="1766"/>
      <c r="L263" s="1766"/>
      <c r="M263" s="1766"/>
      <c r="N263" s="1766"/>
      <c r="O263" s="1766"/>
      <c r="P263" s="1766"/>
      <c r="Q263" s="1762"/>
      <c r="R263" s="1766"/>
      <c r="S263" s="1767">
        <v>0.99</v>
      </c>
      <c r="T263" s="1767">
        <v>0.98</v>
      </c>
      <c r="U263" s="1767">
        <v>0.97</v>
      </c>
    </row>
    <row r="264" spans="1:21">
      <c r="A264" s="1610"/>
      <c r="B264" s="1591"/>
      <c r="C264" s="1593"/>
      <c r="D264" s="177" t="s">
        <v>562</v>
      </c>
      <c r="E264" s="1769"/>
      <c r="F264" s="1766"/>
      <c r="G264" s="1766"/>
      <c r="H264" s="1766"/>
      <c r="I264" s="1766"/>
      <c r="J264" s="1766"/>
      <c r="K264" s="1766"/>
      <c r="L264" s="1766"/>
      <c r="M264" s="1766"/>
      <c r="N264" s="1766"/>
      <c r="O264" s="1766"/>
      <c r="P264" s="1766"/>
      <c r="Q264" s="1766"/>
      <c r="R264" s="1766"/>
      <c r="S264" s="1768"/>
      <c r="T264" s="1768"/>
      <c r="U264" s="1768"/>
    </row>
    <row r="265" spans="1:21">
      <c r="A265" s="1610"/>
      <c r="B265" s="1591"/>
      <c r="C265" s="1552" t="s">
        <v>563</v>
      </c>
      <c r="D265" s="177" t="s">
        <v>564</v>
      </c>
      <c r="E265" s="1769"/>
      <c r="F265" s="1766"/>
      <c r="G265" s="1766"/>
      <c r="H265" s="1766"/>
      <c r="I265" s="1766"/>
      <c r="J265" s="1766"/>
      <c r="K265" s="1766"/>
      <c r="L265" s="1766"/>
      <c r="M265" s="1766"/>
      <c r="N265" s="1766"/>
      <c r="O265" s="1766"/>
      <c r="P265" s="1766"/>
      <c r="Q265" s="1766"/>
      <c r="R265" s="1766"/>
      <c r="S265" s="1768"/>
      <c r="T265" s="1768"/>
      <c r="U265" s="1768"/>
    </row>
    <row r="266" spans="1:21">
      <c r="A266" s="1610"/>
      <c r="B266" s="1591"/>
      <c r="C266" s="1553"/>
      <c r="D266" s="181" t="s">
        <v>565</v>
      </c>
      <c r="E266" s="1769"/>
      <c r="F266" s="1766"/>
      <c r="G266" s="1766"/>
      <c r="H266" s="1766"/>
      <c r="I266" s="1766"/>
      <c r="J266" s="1766"/>
      <c r="K266" s="1766"/>
      <c r="L266" s="1766"/>
      <c r="M266" s="1766"/>
      <c r="N266" s="1766"/>
      <c r="O266" s="1766"/>
      <c r="P266" s="1766"/>
      <c r="Q266" s="1766"/>
      <c r="R266" s="1766"/>
      <c r="S266" s="1768"/>
      <c r="T266" s="1768"/>
      <c r="U266" s="1768"/>
    </row>
    <row r="267" spans="1:21">
      <c r="A267" s="1610"/>
      <c r="B267" s="1600" t="s">
        <v>556</v>
      </c>
      <c r="C267" s="1592" t="s">
        <v>560</v>
      </c>
      <c r="D267" s="173" t="s">
        <v>561</v>
      </c>
      <c r="E267" s="1769"/>
      <c r="F267" s="1766"/>
      <c r="G267" s="1766"/>
      <c r="H267" s="1766"/>
      <c r="I267" s="1766"/>
      <c r="J267" s="1766"/>
      <c r="K267" s="1766"/>
      <c r="L267" s="1766"/>
      <c r="M267" s="1766"/>
      <c r="N267" s="1766"/>
      <c r="O267" s="1766"/>
      <c r="P267" s="1766"/>
      <c r="Q267" s="1766"/>
      <c r="R267" s="1762"/>
      <c r="S267" s="1766"/>
      <c r="T267" s="1767">
        <v>0.99</v>
      </c>
      <c r="U267" s="1767">
        <v>0.98</v>
      </c>
    </row>
    <row r="268" spans="1:21">
      <c r="A268" s="1610"/>
      <c r="B268" s="1591"/>
      <c r="C268" s="1593"/>
      <c r="D268" s="177" t="s">
        <v>562</v>
      </c>
      <c r="E268" s="1769"/>
      <c r="F268" s="1766"/>
      <c r="G268" s="1766"/>
      <c r="H268" s="1766"/>
      <c r="I268" s="1766"/>
      <c r="J268" s="1766"/>
      <c r="K268" s="1766"/>
      <c r="L268" s="1766"/>
      <c r="M268" s="1766"/>
      <c r="N268" s="1766"/>
      <c r="O268" s="1766"/>
      <c r="P268" s="1766"/>
      <c r="Q268" s="1766"/>
      <c r="R268" s="1766"/>
      <c r="S268" s="1766"/>
      <c r="T268" s="1768"/>
      <c r="U268" s="1768"/>
    </row>
    <row r="269" spans="1:21">
      <c r="A269" s="1610"/>
      <c r="B269" s="1591"/>
      <c r="C269" s="1552" t="s">
        <v>563</v>
      </c>
      <c r="D269" s="177" t="s">
        <v>564</v>
      </c>
      <c r="E269" s="1769"/>
      <c r="F269" s="1766"/>
      <c r="G269" s="1766"/>
      <c r="H269" s="1766"/>
      <c r="I269" s="1766"/>
      <c r="J269" s="1766"/>
      <c r="K269" s="1766"/>
      <c r="L269" s="1766"/>
      <c r="M269" s="1766"/>
      <c r="N269" s="1766"/>
      <c r="O269" s="1766"/>
      <c r="P269" s="1766"/>
      <c r="Q269" s="1766"/>
      <c r="R269" s="1766"/>
      <c r="S269" s="1766"/>
      <c r="T269" s="1768"/>
      <c r="U269" s="1768"/>
    </row>
    <row r="270" spans="1:21">
      <c r="A270" s="1610"/>
      <c r="B270" s="1591"/>
      <c r="C270" s="1553"/>
      <c r="D270" s="181" t="s">
        <v>565</v>
      </c>
      <c r="E270" s="1769"/>
      <c r="F270" s="1766"/>
      <c r="G270" s="1766"/>
      <c r="H270" s="1766"/>
      <c r="I270" s="1766"/>
      <c r="J270" s="1766"/>
      <c r="K270" s="1766"/>
      <c r="L270" s="1766"/>
      <c r="M270" s="1766"/>
      <c r="N270" s="1766"/>
      <c r="O270" s="1766"/>
      <c r="P270" s="1766"/>
      <c r="Q270" s="1766"/>
      <c r="R270" s="1766"/>
      <c r="S270" s="1766"/>
      <c r="T270" s="1768"/>
      <c r="U270" s="1768"/>
    </row>
    <row r="271" spans="1:21">
      <c r="A271" s="1610"/>
      <c r="B271" s="1600" t="s">
        <v>557</v>
      </c>
      <c r="C271" s="1592" t="s">
        <v>560</v>
      </c>
      <c r="D271" s="173" t="s">
        <v>561</v>
      </c>
      <c r="E271" s="1769"/>
      <c r="F271" s="1766"/>
      <c r="G271" s="1766"/>
      <c r="H271" s="1766"/>
      <c r="I271" s="1766"/>
      <c r="J271" s="1766"/>
      <c r="K271" s="1766"/>
      <c r="L271" s="1766"/>
      <c r="M271" s="1766"/>
      <c r="N271" s="1766"/>
      <c r="O271" s="1766"/>
      <c r="P271" s="1766"/>
      <c r="Q271" s="1766"/>
      <c r="R271" s="1766"/>
      <c r="S271" s="1762"/>
      <c r="T271" s="1766"/>
      <c r="U271" s="1767">
        <v>0.99</v>
      </c>
    </row>
    <row r="272" spans="1:21">
      <c r="A272" s="1610"/>
      <c r="B272" s="1591"/>
      <c r="C272" s="1593"/>
      <c r="D272" s="177" t="s">
        <v>562</v>
      </c>
      <c r="E272" s="1769"/>
      <c r="F272" s="1766"/>
      <c r="G272" s="1766"/>
      <c r="H272" s="1766"/>
      <c r="I272" s="1766"/>
      <c r="J272" s="1766"/>
      <c r="K272" s="1766"/>
      <c r="L272" s="1766"/>
      <c r="M272" s="1766"/>
      <c r="N272" s="1766"/>
      <c r="O272" s="1766"/>
      <c r="P272" s="1766"/>
      <c r="Q272" s="1766"/>
      <c r="R272" s="1766"/>
      <c r="S272" s="1766"/>
      <c r="T272" s="1766"/>
      <c r="U272" s="1768"/>
    </row>
    <row r="273" spans="1:21">
      <c r="A273" s="1610"/>
      <c r="B273" s="1591"/>
      <c r="C273" s="1552" t="s">
        <v>563</v>
      </c>
      <c r="D273" s="177" t="s">
        <v>564</v>
      </c>
      <c r="E273" s="1769"/>
      <c r="F273" s="1766"/>
      <c r="G273" s="1766"/>
      <c r="H273" s="1766"/>
      <c r="I273" s="1766"/>
      <c r="J273" s="1766"/>
      <c r="K273" s="1766"/>
      <c r="L273" s="1766"/>
      <c r="M273" s="1766"/>
      <c r="N273" s="1766"/>
      <c r="O273" s="1766"/>
      <c r="P273" s="1766"/>
      <c r="Q273" s="1766"/>
      <c r="R273" s="1766"/>
      <c r="S273" s="1766"/>
      <c r="T273" s="1766"/>
      <c r="U273" s="1768"/>
    </row>
    <row r="274" spans="1:21">
      <c r="A274" s="1610"/>
      <c r="B274" s="1591"/>
      <c r="C274" s="1553"/>
      <c r="D274" s="181" t="s">
        <v>565</v>
      </c>
      <c r="E274" s="1769"/>
      <c r="F274" s="1766"/>
      <c r="G274" s="1766"/>
      <c r="H274" s="1766"/>
      <c r="I274" s="1766"/>
      <c r="J274" s="1766"/>
      <c r="K274" s="1766"/>
      <c r="L274" s="1766"/>
      <c r="M274" s="1766"/>
      <c r="N274" s="1766"/>
      <c r="O274" s="1766"/>
      <c r="P274" s="1766"/>
      <c r="Q274" s="1766"/>
      <c r="R274" s="1766"/>
      <c r="S274" s="1766"/>
      <c r="T274" s="1766"/>
      <c r="U274" s="1768"/>
    </row>
    <row r="275" spans="1:21">
      <c r="A275" s="1610"/>
      <c r="B275" s="1600" t="s">
        <v>558</v>
      </c>
      <c r="C275" s="1592" t="s">
        <v>560</v>
      </c>
      <c r="D275" s="173" t="s">
        <v>561</v>
      </c>
      <c r="E275" s="1763"/>
      <c r="F275" s="1760"/>
      <c r="G275" s="1760"/>
      <c r="H275" s="1760"/>
      <c r="I275" s="1760"/>
      <c r="J275" s="1760"/>
      <c r="K275" s="1760"/>
      <c r="L275" s="1760"/>
      <c r="M275" s="1760"/>
      <c r="N275" s="1760"/>
      <c r="O275" s="1760"/>
      <c r="P275" s="1760"/>
      <c r="Q275" s="1760"/>
      <c r="R275" s="1760"/>
      <c r="S275" s="1760"/>
      <c r="T275" s="1760"/>
      <c r="U275" s="1757"/>
    </row>
    <row r="276" spans="1:21">
      <c r="A276" s="1610"/>
      <c r="B276" s="1591"/>
      <c r="C276" s="1593"/>
      <c r="D276" s="177" t="s">
        <v>562</v>
      </c>
      <c r="E276" s="1764"/>
      <c r="F276" s="1761"/>
      <c r="G276" s="1761"/>
      <c r="H276" s="1761"/>
      <c r="I276" s="1761"/>
      <c r="J276" s="1761"/>
      <c r="K276" s="1761"/>
      <c r="L276" s="1761"/>
      <c r="M276" s="1761"/>
      <c r="N276" s="1761"/>
      <c r="O276" s="1761"/>
      <c r="P276" s="1761"/>
      <c r="Q276" s="1761"/>
      <c r="R276" s="1761"/>
      <c r="S276" s="1761"/>
      <c r="T276" s="1761"/>
      <c r="U276" s="1758"/>
    </row>
    <row r="277" spans="1:21">
      <c r="A277" s="1610"/>
      <c r="B277" s="1591"/>
      <c r="C277" s="1552" t="s">
        <v>563</v>
      </c>
      <c r="D277" s="177" t="s">
        <v>564</v>
      </c>
      <c r="E277" s="1764"/>
      <c r="F277" s="1761"/>
      <c r="G277" s="1761"/>
      <c r="H277" s="1761"/>
      <c r="I277" s="1761"/>
      <c r="J277" s="1761"/>
      <c r="K277" s="1761"/>
      <c r="L277" s="1761"/>
      <c r="M277" s="1761"/>
      <c r="N277" s="1761"/>
      <c r="O277" s="1761"/>
      <c r="P277" s="1761"/>
      <c r="Q277" s="1761"/>
      <c r="R277" s="1761"/>
      <c r="S277" s="1761"/>
      <c r="T277" s="1761"/>
      <c r="U277" s="1758"/>
    </row>
    <row r="278" spans="1:21">
      <c r="A278" s="1611"/>
      <c r="B278" s="1591"/>
      <c r="C278" s="1553"/>
      <c r="D278" s="181" t="s">
        <v>565</v>
      </c>
      <c r="E278" s="1765"/>
      <c r="F278" s="1762"/>
      <c r="G278" s="1762"/>
      <c r="H278" s="1762"/>
      <c r="I278" s="1762"/>
      <c r="J278" s="1762"/>
      <c r="K278" s="1762"/>
      <c r="L278" s="1762"/>
      <c r="M278" s="1762"/>
      <c r="N278" s="1762"/>
      <c r="O278" s="1762"/>
      <c r="P278" s="1762"/>
      <c r="Q278" s="1762"/>
      <c r="R278" s="1762"/>
      <c r="S278" s="1762"/>
      <c r="T278" s="1762"/>
      <c r="U278" s="1759"/>
    </row>
    <row r="279" spans="1:21">
      <c r="A279" s="1609" t="s">
        <v>490</v>
      </c>
      <c r="B279" s="1600" t="s">
        <v>559</v>
      </c>
      <c r="C279" s="1592" t="s">
        <v>560</v>
      </c>
      <c r="D279" s="173" t="s">
        <v>561</v>
      </c>
      <c r="E279" s="1769"/>
      <c r="F279" s="1767">
        <v>0.79</v>
      </c>
      <c r="G279" s="1767">
        <v>0.69</v>
      </c>
      <c r="H279" s="1767">
        <v>0.66</v>
      </c>
      <c r="I279" s="1767">
        <v>0.61</v>
      </c>
      <c r="J279" s="1767">
        <v>0.56999999999999995</v>
      </c>
      <c r="K279" s="1767">
        <v>0.54</v>
      </c>
      <c r="L279" s="1767">
        <v>0.52</v>
      </c>
      <c r="M279" s="1767">
        <v>0.48</v>
      </c>
      <c r="N279" s="1767">
        <v>0.47</v>
      </c>
      <c r="O279" s="1767">
        <v>0.46</v>
      </c>
      <c r="P279" s="1767">
        <v>0.46</v>
      </c>
      <c r="Q279" s="1767">
        <v>0.45</v>
      </c>
      <c r="R279" s="1767">
        <v>0.45</v>
      </c>
      <c r="S279" s="1767">
        <v>0.44</v>
      </c>
      <c r="T279" s="1767">
        <v>0.44</v>
      </c>
      <c r="U279" s="1767">
        <v>0.43</v>
      </c>
    </row>
    <row r="280" spans="1:21">
      <c r="A280" s="1610"/>
      <c r="B280" s="1591"/>
      <c r="C280" s="1593"/>
      <c r="D280" s="177" t="s">
        <v>562</v>
      </c>
      <c r="E280" s="1769"/>
      <c r="F280" s="1768"/>
      <c r="G280" s="1768"/>
      <c r="H280" s="1768"/>
      <c r="I280" s="1768"/>
      <c r="J280" s="1768"/>
      <c r="K280" s="1768"/>
      <c r="L280" s="1768"/>
      <c r="M280" s="1768"/>
      <c r="N280" s="1768"/>
      <c r="O280" s="1768"/>
      <c r="P280" s="1768"/>
      <c r="Q280" s="1768"/>
      <c r="R280" s="1768"/>
      <c r="S280" s="1768"/>
      <c r="T280" s="1768"/>
      <c r="U280" s="1768"/>
    </row>
    <row r="281" spans="1:21">
      <c r="A281" s="1610"/>
      <c r="B281" s="1591"/>
      <c r="C281" s="1552" t="s">
        <v>563</v>
      </c>
      <c r="D281" s="177" t="s">
        <v>564</v>
      </c>
      <c r="E281" s="1769"/>
      <c r="F281" s="1768"/>
      <c r="G281" s="1768"/>
      <c r="H281" s="1768"/>
      <c r="I281" s="1768"/>
      <c r="J281" s="1768"/>
      <c r="K281" s="1768"/>
      <c r="L281" s="1768"/>
      <c r="M281" s="1768"/>
      <c r="N281" s="1768"/>
      <c r="O281" s="1768"/>
      <c r="P281" s="1768"/>
      <c r="Q281" s="1768"/>
      <c r="R281" s="1768"/>
      <c r="S281" s="1768"/>
      <c r="T281" s="1768"/>
      <c r="U281" s="1768"/>
    </row>
    <row r="282" spans="1:21">
      <c r="A282" s="1610"/>
      <c r="B282" s="1591"/>
      <c r="C282" s="1553"/>
      <c r="D282" s="181" t="s">
        <v>565</v>
      </c>
      <c r="E282" s="1769"/>
      <c r="F282" s="1768"/>
      <c r="G282" s="1768"/>
      <c r="H282" s="1768"/>
      <c r="I282" s="1768"/>
      <c r="J282" s="1768"/>
      <c r="K282" s="1768"/>
      <c r="L282" s="1768"/>
      <c r="M282" s="1768"/>
      <c r="N282" s="1768"/>
      <c r="O282" s="1768"/>
      <c r="P282" s="1768"/>
      <c r="Q282" s="1768"/>
      <c r="R282" s="1768"/>
      <c r="S282" s="1768"/>
      <c r="T282" s="1768"/>
      <c r="U282" s="1768"/>
    </row>
    <row r="283" spans="1:21">
      <c r="A283" s="1610"/>
      <c r="B283" s="1590" t="s">
        <v>543</v>
      </c>
      <c r="C283" s="1592" t="s">
        <v>560</v>
      </c>
      <c r="D283" s="173" t="s">
        <v>561</v>
      </c>
      <c r="E283" s="1769"/>
      <c r="F283" s="1766"/>
      <c r="G283" s="1767">
        <v>0.87</v>
      </c>
      <c r="H283" s="1767">
        <v>0.84</v>
      </c>
      <c r="I283" s="1767">
        <v>0.77</v>
      </c>
      <c r="J283" s="1767">
        <v>0.72</v>
      </c>
      <c r="K283" s="1767">
        <v>0.69</v>
      </c>
      <c r="L283" s="1767">
        <v>0.66</v>
      </c>
      <c r="M283" s="1767">
        <v>0.61</v>
      </c>
      <c r="N283" s="1767">
        <v>0.6</v>
      </c>
      <c r="O283" s="1767">
        <v>0.59</v>
      </c>
      <c r="P283" s="1767">
        <v>0.57999999999999996</v>
      </c>
      <c r="Q283" s="1767">
        <v>0.56999999999999995</v>
      </c>
      <c r="R283" s="1767">
        <v>0.56999999999999995</v>
      </c>
      <c r="S283" s="1767">
        <v>0.56000000000000005</v>
      </c>
      <c r="T283" s="1767">
        <v>0.55000000000000004</v>
      </c>
      <c r="U283" s="1767">
        <v>0.55000000000000004</v>
      </c>
    </row>
    <row r="284" spans="1:21">
      <c r="A284" s="1610"/>
      <c r="B284" s="1591"/>
      <c r="C284" s="1593"/>
      <c r="D284" s="177" t="s">
        <v>562</v>
      </c>
      <c r="E284" s="1769"/>
      <c r="F284" s="1766"/>
      <c r="G284" s="1768"/>
      <c r="H284" s="1768"/>
      <c r="I284" s="1768"/>
      <c r="J284" s="1768"/>
      <c r="K284" s="1768"/>
      <c r="L284" s="1768"/>
      <c r="M284" s="1768"/>
      <c r="N284" s="1768"/>
      <c r="O284" s="1768"/>
      <c r="P284" s="1768"/>
      <c r="Q284" s="1768"/>
      <c r="R284" s="1768"/>
      <c r="S284" s="1768"/>
      <c r="T284" s="1768"/>
      <c r="U284" s="1768"/>
    </row>
    <row r="285" spans="1:21">
      <c r="A285" s="1610"/>
      <c r="B285" s="1591"/>
      <c r="C285" s="1552" t="s">
        <v>563</v>
      </c>
      <c r="D285" s="177" t="s">
        <v>564</v>
      </c>
      <c r="E285" s="1769"/>
      <c r="F285" s="1766"/>
      <c r="G285" s="1768"/>
      <c r="H285" s="1768"/>
      <c r="I285" s="1768"/>
      <c r="J285" s="1768"/>
      <c r="K285" s="1768"/>
      <c r="L285" s="1768"/>
      <c r="M285" s="1768"/>
      <c r="N285" s="1768"/>
      <c r="O285" s="1768"/>
      <c r="P285" s="1768"/>
      <c r="Q285" s="1768"/>
      <c r="R285" s="1768"/>
      <c r="S285" s="1768"/>
      <c r="T285" s="1768"/>
      <c r="U285" s="1768"/>
    </row>
    <row r="286" spans="1:21">
      <c r="A286" s="1610"/>
      <c r="B286" s="1591"/>
      <c r="C286" s="1553"/>
      <c r="D286" s="181" t="s">
        <v>565</v>
      </c>
      <c r="E286" s="1769"/>
      <c r="F286" s="1766"/>
      <c r="G286" s="1768"/>
      <c r="H286" s="1768"/>
      <c r="I286" s="1768"/>
      <c r="J286" s="1768"/>
      <c r="K286" s="1768"/>
      <c r="L286" s="1768"/>
      <c r="M286" s="1768"/>
      <c r="N286" s="1768"/>
      <c r="O286" s="1768"/>
      <c r="P286" s="1768"/>
      <c r="Q286" s="1768"/>
      <c r="R286" s="1768"/>
      <c r="S286" s="1768"/>
      <c r="T286" s="1768"/>
      <c r="U286" s="1768"/>
    </row>
    <row r="287" spans="1:21">
      <c r="A287" s="1610"/>
      <c r="B287" s="1590" t="s">
        <v>544</v>
      </c>
      <c r="C287" s="1592" t="s">
        <v>560</v>
      </c>
      <c r="D287" s="173" t="s">
        <v>561</v>
      </c>
      <c r="E287" s="1769"/>
      <c r="F287" s="1762"/>
      <c r="G287" s="1766"/>
      <c r="H287" s="1767">
        <v>0.96</v>
      </c>
      <c r="I287" s="1767">
        <v>0.88</v>
      </c>
      <c r="J287" s="1767">
        <v>0.83</v>
      </c>
      <c r="K287" s="1767">
        <v>0.79</v>
      </c>
      <c r="L287" s="1767">
        <v>0.76</v>
      </c>
      <c r="M287" s="1767">
        <v>0.7</v>
      </c>
      <c r="N287" s="1767">
        <v>0.69</v>
      </c>
      <c r="O287" s="1767">
        <v>0.68</v>
      </c>
      <c r="P287" s="1767">
        <v>0.66</v>
      </c>
      <c r="Q287" s="1767">
        <v>0.66</v>
      </c>
      <c r="R287" s="1767">
        <v>0.65</v>
      </c>
      <c r="S287" s="1767">
        <v>0.64</v>
      </c>
      <c r="T287" s="1767">
        <v>0.64</v>
      </c>
      <c r="U287" s="1767">
        <v>0.63</v>
      </c>
    </row>
    <row r="288" spans="1:21">
      <c r="A288" s="1610"/>
      <c r="B288" s="1591"/>
      <c r="C288" s="1593"/>
      <c r="D288" s="177" t="s">
        <v>562</v>
      </c>
      <c r="E288" s="1769"/>
      <c r="F288" s="1766"/>
      <c r="G288" s="1766"/>
      <c r="H288" s="1768"/>
      <c r="I288" s="1768"/>
      <c r="J288" s="1768"/>
      <c r="K288" s="1768"/>
      <c r="L288" s="1768"/>
      <c r="M288" s="1768"/>
      <c r="N288" s="1768"/>
      <c r="O288" s="1768"/>
      <c r="P288" s="1768"/>
      <c r="Q288" s="1768"/>
      <c r="R288" s="1768"/>
      <c r="S288" s="1768"/>
      <c r="T288" s="1768"/>
      <c r="U288" s="1768"/>
    </row>
    <row r="289" spans="1:21">
      <c r="A289" s="1610"/>
      <c r="B289" s="1591"/>
      <c r="C289" s="1552" t="s">
        <v>563</v>
      </c>
      <c r="D289" s="177" t="s">
        <v>564</v>
      </c>
      <c r="E289" s="1769"/>
      <c r="F289" s="1766"/>
      <c r="G289" s="1766"/>
      <c r="H289" s="1768"/>
      <c r="I289" s="1768"/>
      <c r="J289" s="1768"/>
      <c r="K289" s="1768"/>
      <c r="L289" s="1768"/>
      <c r="M289" s="1768"/>
      <c r="N289" s="1768"/>
      <c r="O289" s="1768"/>
      <c r="P289" s="1768"/>
      <c r="Q289" s="1768"/>
      <c r="R289" s="1768"/>
      <c r="S289" s="1768"/>
      <c r="T289" s="1768"/>
      <c r="U289" s="1768"/>
    </row>
    <row r="290" spans="1:21">
      <c r="A290" s="1610"/>
      <c r="B290" s="1591"/>
      <c r="C290" s="1553"/>
      <c r="D290" s="181" t="s">
        <v>565</v>
      </c>
      <c r="E290" s="1769"/>
      <c r="F290" s="1766"/>
      <c r="G290" s="1766"/>
      <c r="H290" s="1768"/>
      <c r="I290" s="1768"/>
      <c r="J290" s="1768"/>
      <c r="K290" s="1768"/>
      <c r="L290" s="1768"/>
      <c r="M290" s="1768"/>
      <c r="N290" s="1768"/>
      <c r="O290" s="1768"/>
      <c r="P290" s="1768"/>
      <c r="Q290" s="1768"/>
      <c r="R290" s="1768"/>
      <c r="S290" s="1768"/>
      <c r="T290" s="1768"/>
      <c r="U290" s="1768"/>
    </row>
    <row r="291" spans="1:21">
      <c r="A291" s="1610"/>
      <c r="B291" s="1600" t="s">
        <v>545</v>
      </c>
      <c r="C291" s="1592" t="s">
        <v>560</v>
      </c>
      <c r="D291" s="173" t="s">
        <v>561</v>
      </c>
      <c r="E291" s="1769"/>
      <c r="F291" s="1766"/>
      <c r="G291" s="1762"/>
      <c r="H291" s="1766"/>
      <c r="I291" s="1767">
        <v>0.92</v>
      </c>
      <c r="J291" s="1767">
        <v>0.86</v>
      </c>
      <c r="K291" s="1767">
        <v>0.82</v>
      </c>
      <c r="L291" s="1767">
        <v>0.79</v>
      </c>
      <c r="M291" s="1767">
        <v>0.73</v>
      </c>
      <c r="N291" s="1767">
        <v>0.72</v>
      </c>
      <c r="O291" s="1767">
        <v>0.7</v>
      </c>
      <c r="P291" s="1767">
        <v>0.69</v>
      </c>
      <c r="Q291" s="1767">
        <v>0.68</v>
      </c>
      <c r="R291" s="1767">
        <v>0.68</v>
      </c>
      <c r="S291" s="1767">
        <v>0.67</v>
      </c>
      <c r="T291" s="1767">
        <v>0.66</v>
      </c>
      <c r="U291" s="1767">
        <v>0.66</v>
      </c>
    </row>
    <row r="292" spans="1:21">
      <c r="A292" s="1610"/>
      <c r="B292" s="1591"/>
      <c r="C292" s="1593"/>
      <c r="D292" s="177" t="s">
        <v>562</v>
      </c>
      <c r="E292" s="1769"/>
      <c r="F292" s="1766"/>
      <c r="G292" s="1766"/>
      <c r="H292" s="1766"/>
      <c r="I292" s="1768"/>
      <c r="J292" s="1768"/>
      <c r="K292" s="1768"/>
      <c r="L292" s="1768"/>
      <c r="M292" s="1768"/>
      <c r="N292" s="1768"/>
      <c r="O292" s="1768"/>
      <c r="P292" s="1768"/>
      <c r="Q292" s="1768"/>
      <c r="R292" s="1768"/>
      <c r="S292" s="1768"/>
      <c r="T292" s="1768"/>
      <c r="U292" s="1768"/>
    </row>
    <row r="293" spans="1:21">
      <c r="A293" s="1610"/>
      <c r="B293" s="1591"/>
      <c r="C293" s="1552" t="s">
        <v>563</v>
      </c>
      <c r="D293" s="177" t="s">
        <v>564</v>
      </c>
      <c r="E293" s="1769"/>
      <c r="F293" s="1766"/>
      <c r="G293" s="1766"/>
      <c r="H293" s="1766"/>
      <c r="I293" s="1768"/>
      <c r="J293" s="1768"/>
      <c r="K293" s="1768"/>
      <c r="L293" s="1768"/>
      <c r="M293" s="1768"/>
      <c r="N293" s="1768"/>
      <c r="O293" s="1768"/>
      <c r="P293" s="1768"/>
      <c r="Q293" s="1768"/>
      <c r="R293" s="1768"/>
      <c r="S293" s="1768"/>
      <c r="T293" s="1768"/>
      <c r="U293" s="1768"/>
    </row>
    <row r="294" spans="1:21">
      <c r="A294" s="1610"/>
      <c r="B294" s="1591"/>
      <c r="C294" s="1553"/>
      <c r="D294" s="181" t="s">
        <v>565</v>
      </c>
      <c r="E294" s="1769"/>
      <c r="F294" s="1766"/>
      <c r="G294" s="1766"/>
      <c r="H294" s="1766"/>
      <c r="I294" s="1768"/>
      <c r="J294" s="1768"/>
      <c r="K294" s="1768"/>
      <c r="L294" s="1768"/>
      <c r="M294" s="1768"/>
      <c r="N294" s="1768"/>
      <c r="O294" s="1768"/>
      <c r="P294" s="1768"/>
      <c r="Q294" s="1768"/>
      <c r="R294" s="1768"/>
      <c r="S294" s="1768"/>
      <c r="T294" s="1768"/>
      <c r="U294" s="1768"/>
    </row>
    <row r="295" spans="1:21">
      <c r="A295" s="1610"/>
      <c r="B295" s="1600" t="s">
        <v>546</v>
      </c>
      <c r="C295" s="1592" t="s">
        <v>560</v>
      </c>
      <c r="D295" s="173" t="s">
        <v>561</v>
      </c>
      <c r="E295" s="1769"/>
      <c r="F295" s="1766"/>
      <c r="G295" s="1766"/>
      <c r="H295" s="1762"/>
      <c r="I295" s="1766"/>
      <c r="J295" s="1767">
        <v>0.94</v>
      </c>
      <c r="K295" s="1767">
        <v>0.89</v>
      </c>
      <c r="L295" s="1767">
        <v>0.86</v>
      </c>
      <c r="M295" s="1767">
        <v>0.8</v>
      </c>
      <c r="N295" s="1767">
        <v>0.78</v>
      </c>
      <c r="O295" s="1767">
        <v>0.77</v>
      </c>
      <c r="P295" s="1767">
        <v>0.75</v>
      </c>
      <c r="Q295" s="1767">
        <v>0.74</v>
      </c>
      <c r="R295" s="1767">
        <v>0.74</v>
      </c>
      <c r="S295" s="1767">
        <v>0.73</v>
      </c>
      <c r="T295" s="1767">
        <v>0.72</v>
      </c>
      <c r="U295" s="1767">
        <v>0.71</v>
      </c>
    </row>
    <row r="296" spans="1:21">
      <c r="A296" s="1610"/>
      <c r="B296" s="1591"/>
      <c r="C296" s="1593"/>
      <c r="D296" s="177" t="s">
        <v>562</v>
      </c>
      <c r="E296" s="1769"/>
      <c r="F296" s="1766"/>
      <c r="G296" s="1766"/>
      <c r="H296" s="1766"/>
      <c r="I296" s="1766"/>
      <c r="J296" s="1768"/>
      <c r="K296" s="1768"/>
      <c r="L296" s="1768"/>
      <c r="M296" s="1768"/>
      <c r="N296" s="1768"/>
      <c r="O296" s="1768"/>
      <c r="P296" s="1768"/>
      <c r="Q296" s="1768"/>
      <c r="R296" s="1768"/>
      <c r="S296" s="1768"/>
      <c r="T296" s="1768"/>
      <c r="U296" s="1768"/>
    </row>
    <row r="297" spans="1:21">
      <c r="A297" s="1610"/>
      <c r="B297" s="1591"/>
      <c r="C297" s="1552" t="s">
        <v>563</v>
      </c>
      <c r="D297" s="177" t="s">
        <v>564</v>
      </c>
      <c r="E297" s="1769"/>
      <c r="F297" s="1766"/>
      <c r="G297" s="1766"/>
      <c r="H297" s="1766"/>
      <c r="I297" s="1766"/>
      <c r="J297" s="1768"/>
      <c r="K297" s="1768"/>
      <c r="L297" s="1768"/>
      <c r="M297" s="1768"/>
      <c r="N297" s="1768"/>
      <c r="O297" s="1768"/>
      <c r="P297" s="1768"/>
      <c r="Q297" s="1768"/>
      <c r="R297" s="1768"/>
      <c r="S297" s="1768"/>
      <c r="T297" s="1768"/>
      <c r="U297" s="1768"/>
    </row>
    <row r="298" spans="1:21">
      <c r="A298" s="1610"/>
      <c r="B298" s="1591"/>
      <c r="C298" s="1553"/>
      <c r="D298" s="181" t="s">
        <v>565</v>
      </c>
      <c r="E298" s="1769"/>
      <c r="F298" s="1766"/>
      <c r="G298" s="1766"/>
      <c r="H298" s="1766"/>
      <c r="I298" s="1766"/>
      <c r="J298" s="1768"/>
      <c r="K298" s="1768"/>
      <c r="L298" s="1768"/>
      <c r="M298" s="1768"/>
      <c r="N298" s="1768"/>
      <c r="O298" s="1768"/>
      <c r="P298" s="1768"/>
      <c r="Q298" s="1768"/>
      <c r="R298" s="1768"/>
      <c r="S298" s="1768"/>
      <c r="T298" s="1768"/>
      <c r="U298" s="1768"/>
    </row>
    <row r="299" spans="1:21">
      <c r="A299" s="1610"/>
      <c r="B299" s="1600" t="s">
        <v>547</v>
      </c>
      <c r="C299" s="1592" t="s">
        <v>560</v>
      </c>
      <c r="D299" s="173" t="s">
        <v>561</v>
      </c>
      <c r="E299" s="1769"/>
      <c r="F299" s="1766"/>
      <c r="G299" s="1766"/>
      <c r="H299" s="1766"/>
      <c r="I299" s="1762"/>
      <c r="J299" s="1766"/>
      <c r="K299" s="1767">
        <v>0.95</v>
      </c>
      <c r="L299" s="1767">
        <v>0.91</v>
      </c>
      <c r="M299" s="1767">
        <v>0.85</v>
      </c>
      <c r="N299" s="1767">
        <v>0.83</v>
      </c>
      <c r="O299" s="1767">
        <v>0.81</v>
      </c>
      <c r="P299" s="1767">
        <v>0.8</v>
      </c>
      <c r="Q299" s="1767">
        <v>0.79</v>
      </c>
      <c r="R299" s="1767">
        <v>0.78</v>
      </c>
      <c r="S299" s="1767">
        <v>0.77</v>
      </c>
      <c r="T299" s="1767">
        <v>0.77</v>
      </c>
      <c r="U299" s="1767">
        <v>0.76</v>
      </c>
    </row>
    <row r="300" spans="1:21">
      <c r="A300" s="1610"/>
      <c r="B300" s="1591"/>
      <c r="C300" s="1593"/>
      <c r="D300" s="177" t="s">
        <v>562</v>
      </c>
      <c r="E300" s="1769"/>
      <c r="F300" s="1766"/>
      <c r="G300" s="1766"/>
      <c r="H300" s="1766"/>
      <c r="I300" s="1766"/>
      <c r="J300" s="1766"/>
      <c r="K300" s="1768"/>
      <c r="L300" s="1768"/>
      <c r="M300" s="1768"/>
      <c r="N300" s="1768"/>
      <c r="O300" s="1768"/>
      <c r="P300" s="1768"/>
      <c r="Q300" s="1768"/>
      <c r="R300" s="1768"/>
      <c r="S300" s="1768"/>
      <c r="T300" s="1768"/>
      <c r="U300" s="1768"/>
    </row>
    <row r="301" spans="1:21">
      <c r="A301" s="1610"/>
      <c r="B301" s="1591"/>
      <c r="C301" s="1552" t="s">
        <v>563</v>
      </c>
      <c r="D301" s="177" t="s">
        <v>564</v>
      </c>
      <c r="E301" s="1769"/>
      <c r="F301" s="1766"/>
      <c r="G301" s="1766"/>
      <c r="H301" s="1766"/>
      <c r="I301" s="1766"/>
      <c r="J301" s="1766"/>
      <c r="K301" s="1768"/>
      <c r="L301" s="1768"/>
      <c r="M301" s="1768"/>
      <c r="N301" s="1768"/>
      <c r="O301" s="1768"/>
      <c r="P301" s="1768"/>
      <c r="Q301" s="1768"/>
      <c r="R301" s="1768"/>
      <c r="S301" s="1768"/>
      <c r="T301" s="1768"/>
      <c r="U301" s="1768"/>
    </row>
    <row r="302" spans="1:21">
      <c r="A302" s="1610"/>
      <c r="B302" s="1591"/>
      <c r="C302" s="1553"/>
      <c r="D302" s="181" t="s">
        <v>565</v>
      </c>
      <c r="E302" s="1769"/>
      <c r="F302" s="1766"/>
      <c r="G302" s="1766"/>
      <c r="H302" s="1766"/>
      <c r="I302" s="1766"/>
      <c r="J302" s="1766"/>
      <c r="K302" s="1768"/>
      <c r="L302" s="1768"/>
      <c r="M302" s="1768"/>
      <c r="N302" s="1768"/>
      <c r="O302" s="1768"/>
      <c r="P302" s="1768"/>
      <c r="Q302" s="1768"/>
      <c r="R302" s="1768"/>
      <c r="S302" s="1768"/>
      <c r="T302" s="1768"/>
      <c r="U302" s="1768"/>
    </row>
    <row r="303" spans="1:21">
      <c r="A303" s="1610"/>
      <c r="B303" s="1600" t="s">
        <v>548</v>
      </c>
      <c r="C303" s="1592" t="s">
        <v>560</v>
      </c>
      <c r="D303" s="173" t="s">
        <v>561</v>
      </c>
      <c r="E303" s="1769"/>
      <c r="F303" s="1766"/>
      <c r="G303" s="1766"/>
      <c r="H303" s="1766"/>
      <c r="I303" s="1766"/>
      <c r="J303" s="1762"/>
      <c r="K303" s="1766"/>
      <c r="L303" s="1767">
        <v>0.96</v>
      </c>
      <c r="M303" s="1767">
        <v>0.89</v>
      </c>
      <c r="N303" s="1767">
        <v>0.87</v>
      </c>
      <c r="O303" s="1767">
        <v>0.86</v>
      </c>
      <c r="P303" s="1767">
        <v>0.84</v>
      </c>
      <c r="Q303" s="1767">
        <v>0.83</v>
      </c>
      <c r="R303" s="1767">
        <v>0.82</v>
      </c>
      <c r="S303" s="1767">
        <v>0.82</v>
      </c>
      <c r="T303" s="1767">
        <v>0.81</v>
      </c>
      <c r="U303" s="1767">
        <v>0.8</v>
      </c>
    </row>
    <row r="304" spans="1:21">
      <c r="A304" s="1610"/>
      <c r="B304" s="1591"/>
      <c r="C304" s="1593"/>
      <c r="D304" s="177" t="s">
        <v>562</v>
      </c>
      <c r="E304" s="1769"/>
      <c r="F304" s="1766"/>
      <c r="G304" s="1766"/>
      <c r="H304" s="1766"/>
      <c r="I304" s="1766"/>
      <c r="J304" s="1766"/>
      <c r="K304" s="1766"/>
      <c r="L304" s="1768"/>
      <c r="M304" s="1768"/>
      <c r="N304" s="1768"/>
      <c r="O304" s="1768"/>
      <c r="P304" s="1768"/>
      <c r="Q304" s="1768"/>
      <c r="R304" s="1768"/>
      <c r="S304" s="1768"/>
      <c r="T304" s="1768"/>
      <c r="U304" s="1768"/>
    </row>
    <row r="305" spans="1:21">
      <c r="A305" s="1610"/>
      <c r="B305" s="1591"/>
      <c r="C305" s="1552" t="s">
        <v>563</v>
      </c>
      <c r="D305" s="177" t="s">
        <v>564</v>
      </c>
      <c r="E305" s="1769"/>
      <c r="F305" s="1766"/>
      <c r="G305" s="1766"/>
      <c r="H305" s="1766"/>
      <c r="I305" s="1766"/>
      <c r="J305" s="1766"/>
      <c r="K305" s="1766"/>
      <c r="L305" s="1768"/>
      <c r="M305" s="1768"/>
      <c r="N305" s="1768"/>
      <c r="O305" s="1768"/>
      <c r="P305" s="1768"/>
      <c r="Q305" s="1768"/>
      <c r="R305" s="1768"/>
      <c r="S305" s="1768"/>
      <c r="T305" s="1768"/>
      <c r="U305" s="1768"/>
    </row>
    <row r="306" spans="1:21">
      <c r="A306" s="1610"/>
      <c r="B306" s="1591"/>
      <c r="C306" s="1553"/>
      <c r="D306" s="181" t="s">
        <v>565</v>
      </c>
      <c r="E306" s="1769"/>
      <c r="F306" s="1766"/>
      <c r="G306" s="1766"/>
      <c r="H306" s="1766"/>
      <c r="I306" s="1766"/>
      <c r="J306" s="1766"/>
      <c r="K306" s="1766"/>
      <c r="L306" s="1768"/>
      <c r="M306" s="1768"/>
      <c r="N306" s="1768"/>
      <c r="O306" s="1768"/>
      <c r="P306" s="1768"/>
      <c r="Q306" s="1768"/>
      <c r="R306" s="1768"/>
      <c r="S306" s="1768"/>
      <c r="T306" s="1768"/>
      <c r="U306" s="1768"/>
    </row>
    <row r="307" spans="1:21">
      <c r="A307" s="1610"/>
      <c r="B307" s="1600" t="s">
        <v>549</v>
      </c>
      <c r="C307" s="1592" t="s">
        <v>560</v>
      </c>
      <c r="D307" s="173" t="s">
        <v>561</v>
      </c>
      <c r="E307" s="1769"/>
      <c r="F307" s="1766"/>
      <c r="G307" s="1766"/>
      <c r="H307" s="1766"/>
      <c r="I307" s="1766"/>
      <c r="J307" s="1766"/>
      <c r="K307" s="1762"/>
      <c r="L307" s="1766"/>
      <c r="M307" s="1767">
        <v>0.93</v>
      </c>
      <c r="N307" s="1767">
        <v>0.91</v>
      </c>
      <c r="O307" s="1767">
        <v>0.89</v>
      </c>
      <c r="P307" s="1767">
        <v>0.88</v>
      </c>
      <c r="Q307" s="1767">
        <v>0.87</v>
      </c>
      <c r="R307" s="1767">
        <v>0.86</v>
      </c>
      <c r="S307" s="1767">
        <v>0.85</v>
      </c>
      <c r="T307" s="1767">
        <v>0.84</v>
      </c>
      <c r="U307" s="1767">
        <v>0.83</v>
      </c>
    </row>
    <row r="308" spans="1:21">
      <c r="A308" s="1610"/>
      <c r="B308" s="1591"/>
      <c r="C308" s="1593"/>
      <c r="D308" s="177" t="s">
        <v>562</v>
      </c>
      <c r="E308" s="1769"/>
      <c r="F308" s="1766"/>
      <c r="G308" s="1766"/>
      <c r="H308" s="1766"/>
      <c r="I308" s="1766"/>
      <c r="J308" s="1766"/>
      <c r="K308" s="1766"/>
      <c r="L308" s="1766"/>
      <c r="M308" s="1768"/>
      <c r="N308" s="1768"/>
      <c r="O308" s="1768"/>
      <c r="P308" s="1768"/>
      <c r="Q308" s="1768"/>
      <c r="R308" s="1768"/>
      <c r="S308" s="1768"/>
      <c r="T308" s="1768"/>
      <c r="U308" s="1768"/>
    </row>
    <row r="309" spans="1:21">
      <c r="A309" s="1610"/>
      <c r="B309" s="1591"/>
      <c r="C309" s="1552" t="s">
        <v>563</v>
      </c>
      <c r="D309" s="177" t="s">
        <v>564</v>
      </c>
      <c r="E309" s="1769"/>
      <c r="F309" s="1766"/>
      <c r="G309" s="1766"/>
      <c r="H309" s="1766"/>
      <c r="I309" s="1766"/>
      <c r="J309" s="1766"/>
      <c r="K309" s="1766"/>
      <c r="L309" s="1766"/>
      <c r="M309" s="1768"/>
      <c r="N309" s="1768"/>
      <c r="O309" s="1768"/>
      <c r="P309" s="1768"/>
      <c r="Q309" s="1768"/>
      <c r="R309" s="1768"/>
      <c r="S309" s="1768"/>
      <c r="T309" s="1768"/>
      <c r="U309" s="1768"/>
    </row>
    <row r="310" spans="1:21">
      <c r="A310" s="1610"/>
      <c r="B310" s="1591"/>
      <c r="C310" s="1553"/>
      <c r="D310" s="181" t="s">
        <v>565</v>
      </c>
      <c r="E310" s="1769"/>
      <c r="F310" s="1766"/>
      <c r="G310" s="1766"/>
      <c r="H310" s="1766"/>
      <c r="I310" s="1766"/>
      <c r="J310" s="1766"/>
      <c r="K310" s="1766"/>
      <c r="L310" s="1766"/>
      <c r="M310" s="1768"/>
      <c r="N310" s="1768"/>
      <c r="O310" s="1768"/>
      <c r="P310" s="1768"/>
      <c r="Q310" s="1768"/>
      <c r="R310" s="1768"/>
      <c r="S310" s="1768"/>
      <c r="T310" s="1768"/>
      <c r="U310" s="1768"/>
    </row>
    <row r="311" spans="1:21">
      <c r="A311" s="1610"/>
      <c r="B311" s="1590" t="s">
        <v>550</v>
      </c>
      <c r="C311" s="1592" t="s">
        <v>560</v>
      </c>
      <c r="D311" s="173" t="s">
        <v>561</v>
      </c>
      <c r="E311" s="1769"/>
      <c r="F311" s="1766"/>
      <c r="G311" s="1766"/>
      <c r="H311" s="1766"/>
      <c r="I311" s="1766"/>
      <c r="J311" s="1766"/>
      <c r="K311" s="1766"/>
      <c r="L311" s="1762"/>
      <c r="M311" s="1766"/>
      <c r="N311" s="1767">
        <v>0.98</v>
      </c>
      <c r="O311" s="1767">
        <v>0.96</v>
      </c>
      <c r="P311" s="1767">
        <v>0.94</v>
      </c>
      <c r="Q311" s="1767">
        <v>0.93</v>
      </c>
      <c r="R311" s="1767">
        <v>0.92</v>
      </c>
      <c r="S311" s="1767">
        <v>0.91</v>
      </c>
      <c r="T311" s="1767">
        <v>0.9</v>
      </c>
      <c r="U311" s="1767">
        <v>0.9</v>
      </c>
    </row>
    <row r="312" spans="1:21">
      <c r="A312" s="1610"/>
      <c r="B312" s="1591"/>
      <c r="C312" s="1593"/>
      <c r="D312" s="177" t="s">
        <v>562</v>
      </c>
      <c r="E312" s="1769"/>
      <c r="F312" s="1766"/>
      <c r="G312" s="1766"/>
      <c r="H312" s="1766"/>
      <c r="I312" s="1766"/>
      <c r="J312" s="1766"/>
      <c r="K312" s="1766"/>
      <c r="L312" s="1766"/>
      <c r="M312" s="1766"/>
      <c r="N312" s="1768"/>
      <c r="O312" s="1768"/>
      <c r="P312" s="1768"/>
      <c r="Q312" s="1768"/>
      <c r="R312" s="1768"/>
      <c r="S312" s="1768"/>
      <c r="T312" s="1768"/>
      <c r="U312" s="1768"/>
    </row>
    <row r="313" spans="1:21">
      <c r="A313" s="1610"/>
      <c r="B313" s="1591"/>
      <c r="C313" s="1552" t="s">
        <v>563</v>
      </c>
      <c r="D313" s="177" t="s">
        <v>564</v>
      </c>
      <c r="E313" s="1769"/>
      <c r="F313" s="1766"/>
      <c r="G313" s="1766"/>
      <c r="H313" s="1766"/>
      <c r="I313" s="1766"/>
      <c r="J313" s="1766"/>
      <c r="K313" s="1766"/>
      <c r="L313" s="1766"/>
      <c r="M313" s="1766"/>
      <c r="N313" s="1768"/>
      <c r="O313" s="1768"/>
      <c r="P313" s="1768"/>
      <c r="Q313" s="1768"/>
      <c r="R313" s="1768"/>
      <c r="S313" s="1768"/>
      <c r="T313" s="1768"/>
      <c r="U313" s="1768"/>
    </row>
    <row r="314" spans="1:21">
      <c r="A314" s="1610"/>
      <c r="B314" s="1591"/>
      <c r="C314" s="1553"/>
      <c r="D314" s="181" t="s">
        <v>565</v>
      </c>
      <c r="E314" s="1769"/>
      <c r="F314" s="1766"/>
      <c r="G314" s="1766"/>
      <c r="H314" s="1766"/>
      <c r="I314" s="1766"/>
      <c r="J314" s="1766"/>
      <c r="K314" s="1766"/>
      <c r="L314" s="1766"/>
      <c r="M314" s="1766"/>
      <c r="N314" s="1768"/>
      <c r="O314" s="1768"/>
      <c r="P314" s="1768"/>
      <c r="Q314" s="1768"/>
      <c r="R314" s="1768"/>
      <c r="S314" s="1768"/>
      <c r="T314" s="1768"/>
      <c r="U314" s="1768"/>
    </row>
    <row r="315" spans="1:21">
      <c r="A315" s="1610"/>
      <c r="B315" s="1600" t="s">
        <v>551</v>
      </c>
      <c r="C315" s="1592" t="s">
        <v>560</v>
      </c>
      <c r="D315" s="173" t="s">
        <v>561</v>
      </c>
      <c r="E315" s="1769"/>
      <c r="F315" s="1766"/>
      <c r="G315" s="1766"/>
      <c r="H315" s="1766"/>
      <c r="I315" s="1766"/>
      <c r="J315" s="1766"/>
      <c r="K315" s="1766"/>
      <c r="L315" s="1766"/>
      <c r="M315" s="1762"/>
      <c r="N315" s="1766"/>
      <c r="O315" s="1767">
        <v>0.98</v>
      </c>
      <c r="P315" s="1767">
        <v>0.96</v>
      </c>
      <c r="Q315" s="1767">
        <v>0.95</v>
      </c>
      <c r="R315" s="1767">
        <v>0.94</v>
      </c>
      <c r="S315" s="1767">
        <v>0.93</v>
      </c>
      <c r="T315" s="1767">
        <v>0.92</v>
      </c>
      <c r="U315" s="1767">
        <v>0.91</v>
      </c>
    </row>
    <row r="316" spans="1:21">
      <c r="A316" s="1610"/>
      <c r="B316" s="1591"/>
      <c r="C316" s="1593"/>
      <c r="D316" s="177" t="s">
        <v>562</v>
      </c>
      <c r="E316" s="1769"/>
      <c r="F316" s="1766"/>
      <c r="G316" s="1766"/>
      <c r="H316" s="1766"/>
      <c r="I316" s="1766"/>
      <c r="J316" s="1766"/>
      <c r="K316" s="1766"/>
      <c r="L316" s="1766"/>
      <c r="M316" s="1766"/>
      <c r="N316" s="1766"/>
      <c r="O316" s="1768"/>
      <c r="P316" s="1768"/>
      <c r="Q316" s="1768"/>
      <c r="R316" s="1768"/>
      <c r="S316" s="1768"/>
      <c r="T316" s="1768"/>
      <c r="U316" s="1768"/>
    </row>
    <row r="317" spans="1:21">
      <c r="A317" s="1610"/>
      <c r="B317" s="1591"/>
      <c r="C317" s="1552" t="s">
        <v>563</v>
      </c>
      <c r="D317" s="177" t="s">
        <v>564</v>
      </c>
      <c r="E317" s="1769"/>
      <c r="F317" s="1766"/>
      <c r="G317" s="1766"/>
      <c r="H317" s="1766"/>
      <c r="I317" s="1766"/>
      <c r="J317" s="1766"/>
      <c r="K317" s="1766"/>
      <c r="L317" s="1766"/>
      <c r="M317" s="1766"/>
      <c r="N317" s="1766"/>
      <c r="O317" s="1768"/>
      <c r="P317" s="1768"/>
      <c r="Q317" s="1768"/>
      <c r="R317" s="1768"/>
      <c r="S317" s="1768"/>
      <c r="T317" s="1768"/>
      <c r="U317" s="1768"/>
    </row>
    <row r="318" spans="1:21">
      <c r="A318" s="1610"/>
      <c r="B318" s="1591"/>
      <c r="C318" s="1553"/>
      <c r="D318" s="181" t="s">
        <v>565</v>
      </c>
      <c r="E318" s="1769"/>
      <c r="F318" s="1766"/>
      <c r="G318" s="1766"/>
      <c r="H318" s="1766"/>
      <c r="I318" s="1766"/>
      <c r="J318" s="1766"/>
      <c r="K318" s="1766"/>
      <c r="L318" s="1766"/>
      <c r="M318" s="1766"/>
      <c r="N318" s="1766"/>
      <c r="O318" s="1768"/>
      <c r="P318" s="1768"/>
      <c r="Q318" s="1768"/>
      <c r="R318" s="1768"/>
      <c r="S318" s="1768"/>
      <c r="T318" s="1768"/>
      <c r="U318" s="1768"/>
    </row>
    <row r="319" spans="1:21">
      <c r="A319" s="1610"/>
      <c r="B319" s="1600" t="s">
        <v>552</v>
      </c>
      <c r="C319" s="1592" t="s">
        <v>560</v>
      </c>
      <c r="D319" s="173" t="s">
        <v>561</v>
      </c>
      <c r="E319" s="1769"/>
      <c r="F319" s="1766"/>
      <c r="G319" s="1766"/>
      <c r="H319" s="1766"/>
      <c r="I319" s="1766"/>
      <c r="J319" s="1766"/>
      <c r="K319" s="1766"/>
      <c r="L319" s="1766"/>
      <c r="M319" s="1766"/>
      <c r="N319" s="1762"/>
      <c r="O319" s="1766"/>
      <c r="P319" s="1767">
        <v>0.98</v>
      </c>
      <c r="Q319" s="1767">
        <v>0.97</v>
      </c>
      <c r="R319" s="1767">
        <v>0.96</v>
      </c>
      <c r="S319" s="1767">
        <v>0.95</v>
      </c>
      <c r="T319" s="1767">
        <v>0.94</v>
      </c>
      <c r="U319" s="1767">
        <v>0.93</v>
      </c>
    </row>
    <row r="320" spans="1:21">
      <c r="A320" s="1610"/>
      <c r="B320" s="1591"/>
      <c r="C320" s="1593"/>
      <c r="D320" s="177" t="s">
        <v>562</v>
      </c>
      <c r="E320" s="1769"/>
      <c r="F320" s="1766"/>
      <c r="G320" s="1766"/>
      <c r="H320" s="1766"/>
      <c r="I320" s="1766"/>
      <c r="J320" s="1766"/>
      <c r="K320" s="1766"/>
      <c r="L320" s="1766"/>
      <c r="M320" s="1766"/>
      <c r="N320" s="1766"/>
      <c r="O320" s="1766"/>
      <c r="P320" s="1768"/>
      <c r="Q320" s="1768"/>
      <c r="R320" s="1768"/>
      <c r="S320" s="1768"/>
      <c r="T320" s="1768"/>
      <c r="U320" s="1768"/>
    </row>
    <row r="321" spans="1:21">
      <c r="A321" s="1610"/>
      <c r="B321" s="1591"/>
      <c r="C321" s="1552" t="s">
        <v>563</v>
      </c>
      <c r="D321" s="177" t="s">
        <v>564</v>
      </c>
      <c r="E321" s="1769"/>
      <c r="F321" s="1766"/>
      <c r="G321" s="1766"/>
      <c r="H321" s="1766"/>
      <c r="I321" s="1766"/>
      <c r="J321" s="1766"/>
      <c r="K321" s="1766"/>
      <c r="L321" s="1766"/>
      <c r="M321" s="1766"/>
      <c r="N321" s="1766"/>
      <c r="O321" s="1766"/>
      <c r="P321" s="1768"/>
      <c r="Q321" s="1768"/>
      <c r="R321" s="1768"/>
      <c r="S321" s="1768"/>
      <c r="T321" s="1768"/>
      <c r="U321" s="1768"/>
    </row>
    <row r="322" spans="1:21">
      <c r="A322" s="1610"/>
      <c r="B322" s="1591"/>
      <c r="C322" s="1553"/>
      <c r="D322" s="181" t="s">
        <v>565</v>
      </c>
      <c r="E322" s="1769"/>
      <c r="F322" s="1766"/>
      <c r="G322" s="1766"/>
      <c r="H322" s="1766"/>
      <c r="I322" s="1766"/>
      <c r="J322" s="1766"/>
      <c r="K322" s="1766"/>
      <c r="L322" s="1766"/>
      <c r="M322" s="1766"/>
      <c r="N322" s="1766"/>
      <c r="O322" s="1766"/>
      <c r="P322" s="1768"/>
      <c r="Q322" s="1768"/>
      <c r="R322" s="1768"/>
      <c r="S322" s="1768"/>
      <c r="T322" s="1768"/>
      <c r="U322" s="1768"/>
    </row>
    <row r="323" spans="1:21">
      <c r="A323" s="1610"/>
      <c r="B323" s="1600" t="s">
        <v>553</v>
      </c>
      <c r="C323" s="1592" t="s">
        <v>560</v>
      </c>
      <c r="D323" s="173" t="s">
        <v>561</v>
      </c>
      <c r="E323" s="1769"/>
      <c r="F323" s="1766"/>
      <c r="G323" s="1766"/>
      <c r="H323" s="1766"/>
      <c r="I323" s="1766"/>
      <c r="J323" s="1766"/>
      <c r="K323" s="1766"/>
      <c r="L323" s="1766"/>
      <c r="M323" s="1766"/>
      <c r="N323" s="1766"/>
      <c r="O323" s="1762"/>
      <c r="P323" s="1766"/>
      <c r="Q323" s="1767">
        <v>0.99</v>
      </c>
      <c r="R323" s="1767">
        <v>0.98</v>
      </c>
      <c r="S323" s="1767">
        <v>0.97</v>
      </c>
      <c r="T323" s="1767">
        <v>0.96</v>
      </c>
      <c r="U323" s="1767">
        <v>0.95</v>
      </c>
    </row>
    <row r="324" spans="1:21">
      <c r="A324" s="1610"/>
      <c r="B324" s="1591"/>
      <c r="C324" s="1593"/>
      <c r="D324" s="177" t="s">
        <v>562</v>
      </c>
      <c r="E324" s="1769"/>
      <c r="F324" s="1766"/>
      <c r="G324" s="1766"/>
      <c r="H324" s="1766"/>
      <c r="I324" s="1766"/>
      <c r="J324" s="1766"/>
      <c r="K324" s="1766"/>
      <c r="L324" s="1766"/>
      <c r="M324" s="1766"/>
      <c r="N324" s="1766"/>
      <c r="O324" s="1766"/>
      <c r="P324" s="1766"/>
      <c r="Q324" s="1768"/>
      <c r="R324" s="1768"/>
      <c r="S324" s="1768"/>
      <c r="T324" s="1768"/>
      <c r="U324" s="1768"/>
    </row>
    <row r="325" spans="1:21">
      <c r="A325" s="1610"/>
      <c r="B325" s="1591"/>
      <c r="C325" s="1552" t="s">
        <v>563</v>
      </c>
      <c r="D325" s="177" t="s">
        <v>564</v>
      </c>
      <c r="E325" s="1769"/>
      <c r="F325" s="1766"/>
      <c r="G325" s="1766"/>
      <c r="H325" s="1766"/>
      <c r="I325" s="1766"/>
      <c r="J325" s="1766"/>
      <c r="K325" s="1766"/>
      <c r="L325" s="1766"/>
      <c r="M325" s="1766"/>
      <c r="N325" s="1766"/>
      <c r="O325" s="1766"/>
      <c r="P325" s="1766"/>
      <c r="Q325" s="1768"/>
      <c r="R325" s="1768"/>
      <c r="S325" s="1768"/>
      <c r="T325" s="1768"/>
      <c r="U325" s="1768"/>
    </row>
    <row r="326" spans="1:21">
      <c r="A326" s="1610"/>
      <c r="B326" s="1591"/>
      <c r="C326" s="1553"/>
      <c r="D326" s="181" t="s">
        <v>565</v>
      </c>
      <c r="E326" s="1769"/>
      <c r="F326" s="1766"/>
      <c r="G326" s="1766"/>
      <c r="H326" s="1766"/>
      <c r="I326" s="1766"/>
      <c r="J326" s="1766"/>
      <c r="K326" s="1766"/>
      <c r="L326" s="1766"/>
      <c r="M326" s="1766"/>
      <c r="N326" s="1766"/>
      <c r="O326" s="1766"/>
      <c r="P326" s="1766"/>
      <c r="Q326" s="1768"/>
      <c r="R326" s="1768"/>
      <c r="S326" s="1768"/>
      <c r="T326" s="1768"/>
      <c r="U326" s="1768"/>
    </row>
    <row r="327" spans="1:21">
      <c r="A327" s="1610"/>
      <c r="B327" s="1600" t="s">
        <v>554</v>
      </c>
      <c r="C327" s="1592" t="s">
        <v>560</v>
      </c>
      <c r="D327" s="173" t="s">
        <v>561</v>
      </c>
      <c r="E327" s="1769"/>
      <c r="F327" s="1766"/>
      <c r="G327" s="1766"/>
      <c r="H327" s="1766"/>
      <c r="I327" s="1766"/>
      <c r="J327" s="1766"/>
      <c r="K327" s="1766"/>
      <c r="L327" s="1766"/>
      <c r="M327" s="1766"/>
      <c r="N327" s="1766"/>
      <c r="O327" s="1766"/>
      <c r="P327" s="1762"/>
      <c r="Q327" s="1766"/>
      <c r="R327" s="1767">
        <v>0.99</v>
      </c>
      <c r="S327" s="1767">
        <v>0.98</v>
      </c>
      <c r="T327" s="1767">
        <v>0.97</v>
      </c>
      <c r="U327" s="1767">
        <v>0.96</v>
      </c>
    </row>
    <row r="328" spans="1:21">
      <c r="A328" s="1610"/>
      <c r="B328" s="1591"/>
      <c r="C328" s="1593"/>
      <c r="D328" s="177" t="s">
        <v>562</v>
      </c>
      <c r="E328" s="1769"/>
      <c r="F328" s="1766"/>
      <c r="G328" s="1766"/>
      <c r="H328" s="1766"/>
      <c r="I328" s="1766"/>
      <c r="J328" s="1766"/>
      <c r="K328" s="1766"/>
      <c r="L328" s="1766"/>
      <c r="M328" s="1766"/>
      <c r="N328" s="1766"/>
      <c r="O328" s="1766"/>
      <c r="P328" s="1766"/>
      <c r="Q328" s="1766"/>
      <c r="R328" s="1768"/>
      <c r="S328" s="1768"/>
      <c r="T328" s="1768"/>
      <c r="U328" s="1768"/>
    </row>
    <row r="329" spans="1:21">
      <c r="A329" s="1610"/>
      <c r="B329" s="1591"/>
      <c r="C329" s="1552" t="s">
        <v>563</v>
      </c>
      <c r="D329" s="177" t="s">
        <v>564</v>
      </c>
      <c r="E329" s="1769"/>
      <c r="F329" s="1766"/>
      <c r="G329" s="1766"/>
      <c r="H329" s="1766"/>
      <c r="I329" s="1766"/>
      <c r="J329" s="1766"/>
      <c r="K329" s="1766"/>
      <c r="L329" s="1766"/>
      <c r="M329" s="1766"/>
      <c r="N329" s="1766"/>
      <c r="O329" s="1766"/>
      <c r="P329" s="1766"/>
      <c r="Q329" s="1766"/>
      <c r="R329" s="1768"/>
      <c r="S329" s="1768"/>
      <c r="T329" s="1768"/>
      <c r="U329" s="1768"/>
    </row>
    <row r="330" spans="1:21">
      <c r="A330" s="1610"/>
      <c r="B330" s="1591"/>
      <c r="C330" s="1553"/>
      <c r="D330" s="181" t="s">
        <v>565</v>
      </c>
      <c r="E330" s="1769"/>
      <c r="F330" s="1766"/>
      <c r="G330" s="1766"/>
      <c r="H330" s="1766"/>
      <c r="I330" s="1766"/>
      <c r="J330" s="1766"/>
      <c r="K330" s="1766"/>
      <c r="L330" s="1766"/>
      <c r="M330" s="1766"/>
      <c r="N330" s="1766"/>
      <c r="O330" s="1766"/>
      <c r="P330" s="1766"/>
      <c r="Q330" s="1766"/>
      <c r="R330" s="1768"/>
      <c r="S330" s="1768"/>
      <c r="T330" s="1768"/>
      <c r="U330" s="1768"/>
    </row>
    <row r="331" spans="1:21">
      <c r="A331" s="1610"/>
      <c r="B331" s="1590" t="s">
        <v>555</v>
      </c>
      <c r="C331" s="1592" t="s">
        <v>560</v>
      </c>
      <c r="D331" s="173" t="s">
        <v>561</v>
      </c>
      <c r="E331" s="1769"/>
      <c r="F331" s="1766"/>
      <c r="G331" s="1766"/>
      <c r="H331" s="1766"/>
      <c r="I331" s="1766"/>
      <c r="J331" s="1766"/>
      <c r="K331" s="1766"/>
      <c r="L331" s="1766"/>
      <c r="M331" s="1766"/>
      <c r="N331" s="1766"/>
      <c r="O331" s="1766"/>
      <c r="P331" s="1766"/>
      <c r="Q331" s="1762"/>
      <c r="R331" s="1766"/>
      <c r="S331" s="1767">
        <v>0.99</v>
      </c>
      <c r="T331" s="1767">
        <v>0.98</v>
      </c>
      <c r="U331" s="1767">
        <v>0.97</v>
      </c>
    </row>
    <row r="332" spans="1:21">
      <c r="A332" s="1610"/>
      <c r="B332" s="1591"/>
      <c r="C332" s="1593"/>
      <c r="D332" s="177" t="s">
        <v>562</v>
      </c>
      <c r="E332" s="1769"/>
      <c r="F332" s="1766"/>
      <c r="G332" s="1766"/>
      <c r="H332" s="1766"/>
      <c r="I332" s="1766"/>
      <c r="J332" s="1766"/>
      <c r="K332" s="1766"/>
      <c r="L332" s="1766"/>
      <c r="M332" s="1766"/>
      <c r="N332" s="1766"/>
      <c r="O332" s="1766"/>
      <c r="P332" s="1766"/>
      <c r="Q332" s="1766"/>
      <c r="R332" s="1766"/>
      <c r="S332" s="1768"/>
      <c r="T332" s="1768"/>
      <c r="U332" s="1768"/>
    </row>
    <row r="333" spans="1:21">
      <c r="A333" s="1610"/>
      <c r="B333" s="1591"/>
      <c r="C333" s="1552" t="s">
        <v>563</v>
      </c>
      <c r="D333" s="177" t="s">
        <v>564</v>
      </c>
      <c r="E333" s="1769"/>
      <c r="F333" s="1766"/>
      <c r="G333" s="1766"/>
      <c r="H333" s="1766"/>
      <c r="I333" s="1766"/>
      <c r="J333" s="1766"/>
      <c r="K333" s="1766"/>
      <c r="L333" s="1766"/>
      <c r="M333" s="1766"/>
      <c r="N333" s="1766"/>
      <c r="O333" s="1766"/>
      <c r="P333" s="1766"/>
      <c r="Q333" s="1766"/>
      <c r="R333" s="1766"/>
      <c r="S333" s="1768"/>
      <c r="T333" s="1768"/>
      <c r="U333" s="1768"/>
    </row>
    <row r="334" spans="1:21">
      <c r="A334" s="1610"/>
      <c r="B334" s="1591"/>
      <c r="C334" s="1553"/>
      <c r="D334" s="181" t="s">
        <v>565</v>
      </c>
      <c r="E334" s="1769"/>
      <c r="F334" s="1766"/>
      <c r="G334" s="1766"/>
      <c r="H334" s="1766"/>
      <c r="I334" s="1766"/>
      <c r="J334" s="1766"/>
      <c r="K334" s="1766"/>
      <c r="L334" s="1766"/>
      <c r="M334" s="1766"/>
      <c r="N334" s="1766"/>
      <c r="O334" s="1766"/>
      <c r="P334" s="1766"/>
      <c r="Q334" s="1766"/>
      <c r="R334" s="1766"/>
      <c r="S334" s="1768"/>
      <c r="T334" s="1768"/>
      <c r="U334" s="1768"/>
    </row>
    <row r="335" spans="1:21">
      <c r="A335" s="1610"/>
      <c r="B335" s="1600" t="s">
        <v>556</v>
      </c>
      <c r="C335" s="1592" t="s">
        <v>560</v>
      </c>
      <c r="D335" s="173" t="s">
        <v>561</v>
      </c>
      <c r="E335" s="1769"/>
      <c r="F335" s="1766"/>
      <c r="G335" s="1766"/>
      <c r="H335" s="1766"/>
      <c r="I335" s="1766"/>
      <c r="J335" s="1766"/>
      <c r="K335" s="1766"/>
      <c r="L335" s="1766"/>
      <c r="M335" s="1766"/>
      <c r="N335" s="1766"/>
      <c r="O335" s="1766"/>
      <c r="P335" s="1766"/>
      <c r="Q335" s="1766"/>
      <c r="R335" s="1762"/>
      <c r="S335" s="1766"/>
      <c r="T335" s="1767">
        <v>0.99</v>
      </c>
      <c r="U335" s="1767">
        <v>0.98</v>
      </c>
    </row>
    <row r="336" spans="1:21">
      <c r="A336" s="1610"/>
      <c r="B336" s="1591"/>
      <c r="C336" s="1593"/>
      <c r="D336" s="177" t="s">
        <v>562</v>
      </c>
      <c r="E336" s="1769"/>
      <c r="F336" s="1766"/>
      <c r="G336" s="1766"/>
      <c r="H336" s="1766"/>
      <c r="I336" s="1766"/>
      <c r="J336" s="1766"/>
      <c r="K336" s="1766"/>
      <c r="L336" s="1766"/>
      <c r="M336" s="1766"/>
      <c r="N336" s="1766"/>
      <c r="O336" s="1766"/>
      <c r="P336" s="1766"/>
      <c r="Q336" s="1766"/>
      <c r="R336" s="1766"/>
      <c r="S336" s="1766"/>
      <c r="T336" s="1768"/>
      <c r="U336" s="1768"/>
    </row>
    <row r="337" spans="1:21">
      <c r="A337" s="1610"/>
      <c r="B337" s="1591"/>
      <c r="C337" s="1552" t="s">
        <v>563</v>
      </c>
      <c r="D337" s="177" t="s">
        <v>564</v>
      </c>
      <c r="E337" s="1769"/>
      <c r="F337" s="1766"/>
      <c r="G337" s="1766"/>
      <c r="H337" s="1766"/>
      <c r="I337" s="1766"/>
      <c r="J337" s="1766"/>
      <c r="K337" s="1766"/>
      <c r="L337" s="1766"/>
      <c r="M337" s="1766"/>
      <c r="N337" s="1766"/>
      <c r="O337" s="1766"/>
      <c r="P337" s="1766"/>
      <c r="Q337" s="1766"/>
      <c r="R337" s="1766"/>
      <c r="S337" s="1766"/>
      <c r="T337" s="1768"/>
      <c r="U337" s="1768"/>
    </row>
    <row r="338" spans="1:21">
      <c r="A338" s="1610"/>
      <c r="B338" s="1591"/>
      <c r="C338" s="1553"/>
      <c r="D338" s="181" t="s">
        <v>565</v>
      </c>
      <c r="E338" s="1769"/>
      <c r="F338" s="1766"/>
      <c r="G338" s="1766"/>
      <c r="H338" s="1766"/>
      <c r="I338" s="1766"/>
      <c r="J338" s="1766"/>
      <c r="K338" s="1766"/>
      <c r="L338" s="1766"/>
      <c r="M338" s="1766"/>
      <c r="N338" s="1766"/>
      <c r="O338" s="1766"/>
      <c r="P338" s="1766"/>
      <c r="Q338" s="1766"/>
      <c r="R338" s="1766"/>
      <c r="S338" s="1766"/>
      <c r="T338" s="1768"/>
      <c r="U338" s="1768"/>
    </row>
    <row r="339" spans="1:21">
      <c r="A339" s="1610"/>
      <c r="B339" s="1600" t="s">
        <v>557</v>
      </c>
      <c r="C339" s="1592" t="s">
        <v>560</v>
      </c>
      <c r="D339" s="173" t="s">
        <v>561</v>
      </c>
      <c r="E339" s="1769"/>
      <c r="F339" s="1766"/>
      <c r="G339" s="1766"/>
      <c r="H339" s="1766"/>
      <c r="I339" s="1766"/>
      <c r="J339" s="1766"/>
      <c r="K339" s="1766"/>
      <c r="L339" s="1766"/>
      <c r="M339" s="1766"/>
      <c r="N339" s="1766"/>
      <c r="O339" s="1766"/>
      <c r="P339" s="1766"/>
      <c r="Q339" s="1766"/>
      <c r="R339" s="1766"/>
      <c r="S339" s="1762"/>
      <c r="T339" s="1766"/>
      <c r="U339" s="1767">
        <v>0.99</v>
      </c>
    </row>
    <row r="340" spans="1:21">
      <c r="A340" s="1610"/>
      <c r="B340" s="1591"/>
      <c r="C340" s="1593"/>
      <c r="D340" s="177" t="s">
        <v>562</v>
      </c>
      <c r="E340" s="1769"/>
      <c r="F340" s="1766"/>
      <c r="G340" s="1766"/>
      <c r="H340" s="1766"/>
      <c r="I340" s="1766"/>
      <c r="J340" s="1766"/>
      <c r="K340" s="1766"/>
      <c r="L340" s="1766"/>
      <c r="M340" s="1766"/>
      <c r="N340" s="1766"/>
      <c r="O340" s="1766"/>
      <c r="P340" s="1766"/>
      <c r="Q340" s="1766"/>
      <c r="R340" s="1766"/>
      <c r="S340" s="1766"/>
      <c r="T340" s="1766"/>
      <c r="U340" s="1768"/>
    </row>
    <row r="341" spans="1:21">
      <c r="A341" s="1610"/>
      <c r="B341" s="1591"/>
      <c r="C341" s="1552" t="s">
        <v>563</v>
      </c>
      <c r="D341" s="177" t="s">
        <v>564</v>
      </c>
      <c r="E341" s="1769"/>
      <c r="F341" s="1766"/>
      <c r="G341" s="1766"/>
      <c r="H341" s="1766"/>
      <c r="I341" s="1766"/>
      <c r="J341" s="1766"/>
      <c r="K341" s="1766"/>
      <c r="L341" s="1766"/>
      <c r="M341" s="1766"/>
      <c r="N341" s="1766"/>
      <c r="O341" s="1766"/>
      <c r="P341" s="1766"/>
      <c r="Q341" s="1766"/>
      <c r="R341" s="1766"/>
      <c r="S341" s="1766"/>
      <c r="T341" s="1766"/>
      <c r="U341" s="1768"/>
    </row>
    <row r="342" spans="1:21">
      <c r="A342" s="1610"/>
      <c r="B342" s="1591"/>
      <c r="C342" s="1553"/>
      <c r="D342" s="181" t="s">
        <v>565</v>
      </c>
      <c r="E342" s="1769"/>
      <c r="F342" s="1766"/>
      <c r="G342" s="1766"/>
      <c r="H342" s="1766"/>
      <c r="I342" s="1766"/>
      <c r="J342" s="1766"/>
      <c r="K342" s="1766"/>
      <c r="L342" s="1766"/>
      <c r="M342" s="1766"/>
      <c r="N342" s="1766"/>
      <c r="O342" s="1766"/>
      <c r="P342" s="1766"/>
      <c r="Q342" s="1766"/>
      <c r="R342" s="1766"/>
      <c r="S342" s="1766"/>
      <c r="T342" s="1766"/>
      <c r="U342" s="1768"/>
    </row>
    <row r="343" spans="1:21">
      <c r="A343" s="1610"/>
      <c r="B343" s="1600" t="s">
        <v>558</v>
      </c>
      <c r="C343" s="1592" t="s">
        <v>560</v>
      </c>
      <c r="D343" s="173" t="s">
        <v>561</v>
      </c>
      <c r="E343" s="1763"/>
      <c r="F343" s="1760"/>
      <c r="G343" s="1760"/>
      <c r="H343" s="1760"/>
      <c r="I343" s="1760"/>
      <c r="J343" s="1760"/>
      <c r="K343" s="1760"/>
      <c r="L343" s="1760"/>
      <c r="M343" s="1760"/>
      <c r="N343" s="1760"/>
      <c r="O343" s="1760"/>
      <c r="P343" s="1760"/>
      <c r="Q343" s="1760"/>
      <c r="R343" s="1760"/>
      <c r="S343" s="1760"/>
      <c r="T343" s="1760"/>
      <c r="U343" s="1757"/>
    </row>
    <row r="344" spans="1:21">
      <c r="A344" s="1610"/>
      <c r="B344" s="1591"/>
      <c r="C344" s="1593"/>
      <c r="D344" s="177" t="s">
        <v>562</v>
      </c>
      <c r="E344" s="1764"/>
      <c r="F344" s="1761"/>
      <c r="G344" s="1761"/>
      <c r="H344" s="1761"/>
      <c r="I344" s="1761"/>
      <c r="J344" s="1761"/>
      <c r="K344" s="1761"/>
      <c r="L344" s="1761"/>
      <c r="M344" s="1761"/>
      <c r="N344" s="1761"/>
      <c r="O344" s="1761"/>
      <c r="P344" s="1761"/>
      <c r="Q344" s="1761"/>
      <c r="R344" s="1761"/>
      <c r="S344" s="1761"/>
      <c r="T344" s="1761"/>
      <c r="U344" s="1758"/>
    </row>
    <row r="345" spans="1:21">
      <c r="A345" s="1610"/>
      <c r="B345" s="1591"/>
      <c r="C345" s="1552" t="s">
        <v>563</v>
      </c>
      <c r="D345" s="177" t="s">
        <v>564</v>
      </c>
      <c r="E345" s="1764"/>
      <c r="F345" s="1761"/>
      <c r="G345" s="1761"/>
      <c r="H345" s="1761"/>
      <c r="I345" s="1761"/>
      <c r="J345" s="1761"/>
      <c r="K345" s="1761"/>
      <c r="L345" s="1761"/>
      <c r="M345" s="1761"/>
      <c r="N345" s="1761"/>
      <c r="O345" s="1761"/>
      <c r="P345" s="1761"/>
      <c r="Q345" s="1761"/>
      <c r="R345" s="1761"/>
      <c r="S345" s="1761"/>
      <c r="T345" s="1761"/>
      <c r="U345" s="1758"/>
    </row>
    <row r="346" spans="1:21">
      <c r="A346" s="1611"/>
      <c r="B346" s="1591"/>
      <c r="C346" s="1553"/>
      <c r="D346" s="181" t="s">
        <v>565</v>
      </c>
      <c r="E346" s="1765"/>
      <c r="F346" s="1762"/>
      <c r="G346" s="1762"/>
      <c r="H346" s="1762"/>
      <c r="I346" s="1762"/>
      <c r="J346" s="1762"/>
      <c r="K346" s="1762"/>
      <c r="L346" s="1762"/>
      <c r="M346" s="1762"/>
      <c r="N346" s="1762"/>
      <c r="O346" s="1762"/>
      <c r="P346" s="1762"/>
      <c r="Q346" s="1762"/>
      <c r="R346" s="1762"/>
      <c r="S346" s="1762"/>
      <c r="T346" s="1762"/>
      <c r="U346" s="1759"/>
    </row>
    <row r="347" spans="1:21">
      <c r="A347" s="1609" t="s">
        <v>491</v>
      </c>
      <c r="B347" s="1600" t="s">
        <v>559</v>
      </c>
      <c r="C347" s="1592" t="s">
        <v>560</v>
      </c>
      <c r="D347" s="173" t="s">
        <v>561</v>
      </c>
      <c r="E347" s="1769"/>
      <c r="F347" s="1767">
        <v>0.79</v>
      </c>
      <c r="G347" s="1767">
        <v>0.69</v>
      </c>
      <c r="H347" s="1767">
        <v>0.66</v>
      </c>
      <c r="I347" s="1767">
        <v>0.61</v>
      </c>
      <c r="J347" s="1767">
        <v>0.56999999999999995</v>
      </c>
      <c r="K347" s="1767">
        <v>0.54</v>
      </c>
      <c r="L347" s="1767">
        <v>0.52</v>
      </c>
      <c r="M347" s="1767">
        <v>0.48</v>
      </c>
      <c r="N347" s="1767">
        <v>0.47</v>
      </c>
      <c r="O347" s="1767">
        <v>0.46</v>
      </c>
      <c r="P347" s="1767">
        <v>0.46</v>
      </c>
      <c r="Q347" s="1767">
        <v>0.45</v>
      </c>
      <c r="R347" s="1767">
        <v>0.45</v>
      </c>
      <c r="S347" s="1767">
        <v>0.44</v>
      </c>
      <c r="T347" s="1767">
        <v>0.44</v>
      </c>
      <c r="U347" s="1767">
        <v>0.43</v>
      </c>
    </row>
    <row r="348" spans="1:21">
      <c r="A348" s="1610"/>
      <c r="B348" s="1591"/>
      <c r="C348" s="1593"/>
      <c r="D348" s="177" t="s">
        <v>562</v>
      </c>
      <c r="E348" s="1769"/>
      <c r="F348" s="1768"/>
      <c r="G348" s="1768"/>
      <c r="H348" s="1768"/>
      <c r="I348" s="1768"/>
      <c r="J348" s="1768"/>
      <c r="K348" s="1768"/>
      <c r="L348" s="1768"/>
      <c r="M348" s="1768"/>
      <c r="N348" s="1768"/>
      <c r="O348" s="1768"/>
      <c r="P348" s="1768"/>
      <c r="Q348" s="1768"/>
      <c r="R348" s="1768"/>
      <c r="S348" s="1768"/>
      <c r="T348" s="1768"/>
      <c r="U348" s="1768"/>
    </row>
    <row r="349" spans="1:21">
      <c r="A349" s="1610"/>
      <c r="B349" s="1591"/>
      <c r="C349" s="1552" t="s">
        <v>563</v>
      </c>
      <c r="D349" s="177" t="s">
        <v>564</v>
      </c>
      <c r="E349" s="1769"/>
      <c r="F349" s="1768"/>
      <c r="G349" s="1768"/>
      <c r="H349" s="1768"/>
      <c r="I349" s="1768"/>
      <c r="J349" s="1768"/>
      <c r="K349" s="1768"/>
      <c r="L349" s="1768"/>
      <c r="M349" s="1768"/>
      <c r="N349" s="1768"/>
      <c r="O349" s="1768"/>
      <c r="P349" s="1768"/>
      <c r="Q349" s="1768"/>
      <c r="R349" s="1768"/>
      <c r="S349" s="1768"/>
      <c r="T349" s="1768"/>
      <c r="U349" s="1768"/>
    </row>
    <row r="350" spans="1:21">
      <c r="A350" s="1610"/>
      <c r="B350" s="1591"/>
      <c r="C350" s="1553"/>
      <c r="D350" s="181" t="s">
        <v>565</v>
      </c>
      <c r="E350" s="1769"/>
      <c r="F350" s="1768"/>
      <c r="G350" s="1768"/>
      <c r="H350" s="1768"/>
      <c r="I350" s="1768"/>
      <c r="J350" s="1768"/>
      <c r="K350" s="1768"/>
      <c r="L350" s="1768"/>
      <c r="M350" s="1768"/>
      <c r="N350" s="1768"/>
      <c r="O350" s="1768"/>
      <c r="P350" s="1768"/>
      <c r="Q350" s="1768"/>
      <c r="R350" s="1768"/>
      <c r="S350" s="1768"/>
      <c r="T350" s="1768"/>
      <c r="U350" s="1768"/>
    </row>
    <row r="351" spans="1:21">
      <c r="A351" s="1610"/>
      <c r="B351" s="1590" t="s">
        <v>543</v>
      </c>
      <c r="C351" s="1592" t="s">
        <v>560</v>
      </c>
      <c r="D351" s="173" t="s">
        <v>561</v>
      </c>
      <c r="E351" s="1769"/>
      <c r="F351" s="1766"/>
      <c r="G351" s="1767">
        <v>0.87</v>
      </c>
      <c r="H351" s="1767">
        <v>0.84</v>
      </c>
      <c r="I351" s="1767">
        <v>0.77</v>
      </c>
      <c r="J351" s="1767">
        <v>0.72</v>
      </c>
      <c r="K351" s="1767">
        <v>0.69</v>
      </c>
      <c r="L351" s="1767">
        <v>0.66</v>
      </c>
      <c r="M351" s="1767">
        <v>0.61</v>
      </c>
      <c r="N351" s="1767">
        <v>0.6</v>
      </c>
      <c r="O351" s="1767">
        <v>0.59</v>
      </c>
      <c r="P351" s="1767">
        <v>0.57999999999999996</v>
      </c>
      <c r="Q351" s="1767">
        <v>0.56999999999999995</v>
      </c>
      <c r="R351" s="1767">
        <v>0.56999999999999995</v>
      </c>
      <c r="S351" s="1767">
        <v>0.56000000000000005</v>
      </c>
      <c r="T351" s="1767">
        <v>0.55000000000000004</v>
      </c>
      <c r="U351" s="1767">
        <v>0.55000000000000004</v>
      </c>
    </row>
    <row r="352" spans="1:21">
      <c r="A352" s="1610"/>
      <c r="B352" s="1591"/>
      <c r="C352" s="1593"/>
      <c r="D352" s="177" t="s">
        <v>562</v>
      </c>
      <c r="E352" s="1769"/>
      <c r="F352" s="1766"/>
      <c r="G352" s="1768"/>
      <c r="H352" s="1768"/>
      <c r="I352" s="1768"/>
      <c r="J352" s="1768"/>
      <c r="K352" s="1768"/>
      <c r="L352" s="1768"/>
      <c r="M352" s="1768"/>
      <c r="N352" s="1768"/>
      <c r="O352" s="1768"/>
      <c r="P352" s="1768"/>
      <c r="Q352" s="1768"/>
      <c r="R352" s="1768"/>
      <c r="S352" s="1768"/>
      <c r="T352" s="1768"/>
      <c r="U352" s="1768"/>
    </row>
    <row r="353" spans="1:21">
      <c r="A353" s="1610"/>
      <c r="B353" s="1591"/>
      <c r="C353" s="1552" t="s">
        <v>563</v>
      </c>
      <c r="D353" s="177" t="s">
        <v>564</v>
      </c>
      <c r="E353" s="1769"/>
      <c r="F353" s="1766"/>
      <c r="G353" s="1768"/>
      <c r="H353" s="1768"/>
      <c r="I353" s="1768"/>
      <c r="J353" s="1768"/>
      <c r="K353" s="1768"/>
      <c r="L353" s="1768"/>
      <c r="M353" s="1768"/>
      <c r="N353" s="1768"/>
      <c r="O353" s="1768"/>
      <c r="P353" s="1768"/>
      <c r="Q353" s="1768"/>
      <c r="R353" s="1768"/>
      <c r="S353" s="1768"/>
      <c r="T353" s="1768"/>
      <c r="U353" s="1768"/>
    </row>
    <row r="354" spans="1:21">
      <c r="A354" s="1610"/>
      <c r="B354" s="1591"/>
      <c r="C354" s="1553"/>
      <c r="D354" s="181" t="s">
        <v>565</v>
      </c>
      <c r="E354" s="1769"/>
      <c r="F354" s="1766"/>
      <c r="G354" s="1768"/>
      <c r="H354" s="1768"/>
      <c r="I354" s="1768"/>
      <c r="J354" s="1768"/>
      <c r="K354" s="1768"/>
      <c r="L354" s="1768"/>
      <c r="M354" s="1768"/>
      <c r="N354" s="1768"/>
      <c r="O354" s="1768"/>
      <c r="P354" s="1768"/>
      <c r="Q354" s="1768"/>
      <c r="R354" s="1768"/>
      <c r="S354" s="1768"/>
      <c r="T354" s="1768"/>
      <c r="U354" s="1768"/>
    </row>
    <row r="355" spans="1:21">
      <c r="A355" s="1610"/>
      <c r="B355" s="1600" t="s">
        <v>544</v>
      </c>
      <c r="C355" s="1592" t="s">
        <v>560</v>
      </c>
      <c r="D355" s="173" t="s">
        <v>561</v>
      </c>
      <c r="E355" s="1769"/>
      <c r="F355" s="1762"/>
      <c r="G355" s="1766"/>
      <c r="H355" s="1767">
        <v>0.96</v>
      </c>
      <c r="I355" s="1767">
        <v>0.88</v>
      </c>
      <c r="J355" s="1767">
        <v>0.83</v>
      </c>
      <c r="K355" s="1767">
        <v>0.79</v>
      </c>
      <c r="L355" s="1767">
        <v>0.76</v>
      </c>
      <c r="M355" s="1767">
        <v>0.7</v>
      </c>
      <c r="N355" s="1767">
        <v>0.69</v>
      </c>
      <c r="O355" s="1767">
        <v>0.68</v>
      </c>
      <c r="P355" s="1767">
        <v>0.66</v>
      </c>
      <c r="Q355" s="1767">
        <v>0.66</v>
      </c>
      <c r="R355" s="1767">
        <v>0.65</v>
      </c>
      <c r="S355" s="1767">
        <v>0.64</v>
      </c>
      <c r="T355" s="1767">
        <v>0.64</v>
      </c>
      <c r="U355" s="1767">
        <v>0.63</v>
      </c>
    </row>
    <row r="356" spans="1:21">
      <c r="A356" s="1610"/>
      <c r="B356" s="1591"/>
      <c r="C356" s="1593"/>
      <c r="D356" s="177" t="s">
        <v>562</v>
      </c>
      <c r="E356" s="1769"/>
      <c r="F356" s="1766"/>
      <c r="G356" s="1766"/>
      <c r="H356" s="1768"/>
      <c r="I356" s="1768"/>
      <c r="J356" s="1768"/>
      <c r="K356" s="1768"/>
      <c r="L356" s="1768"/>
      <c r="M356" s="1768"/>
      <c r="N356" s="1768"/>
      <c r="O356" s="1768"/>
      <c r="P356" s="1768"/>
      <c r="Q356" s="1768"/>
      <c r="R356" s="1768"/>
      <c r="S356" s="1768"/>
      <c r="T356" s="1768"/>
      <c r="U356" s="1768"/>
    </row>
    <row r="357" spans="1:21">
      <c r="A357" s="1610"/>
      <c r="B357" s="1591"/>
      <c r="C357" s="1552" t="s">
        <v>563</v>
      </c>
      <c r="D357" s="177" t="s">
        <v>564</v>
      </c>
      <c r="E357" s="1769"/>
      <c r="F357" s="1766"/>
      <c r="G357" s="1766"/>
      <c r="H357" s="1768"/>
      <c r="I357" s="1768"/>
      <c r="J357" s="1768"/>
      <c r="K357" s="1768"/>
      <c r="L357" s="1768"/>
      <c r="M357" s="1768"/>
      <c r="N357" s="1768"/>
      <c r="O357" s="1768"/>
      <c r="P357" s="1768"/>
      <c r="Q357" s="1768"/>
      <c r="R357" s="1768"/>
      <c r="S357" s="1768"/>
      <c r="T357" s="1768"/>
      <c r="U357" s="1768"/>
    </row>
    <row r="358" spans="1:21">
      <c r="A358" s="1610"/>
      <c r="B358" s="1591"/>
      <c r="C358" s="1553"/>
      <c r="D358" s="181" t="s">
        <v>565</v>
      </c>
      <c r="E358" s="1769"/>
      <c r="F358" s="1766"/>
      <c r="G358" s="1766"/>
      <c r="H358" s="1768"/>
      <c r="I358" s="1768"/>
      <c r="J358" s="1768"/>
      <c r="K358" s="1768"/>
      <c r="L358" s="1768"/>
      <c r="M358" s="1768"/>
      <c r="N358" s="1768"/>
      <c r="O358" s="1768"/>
      <c r="P358" s="1768"/>
      <c r="Q358" s="1768"/>
      <c r="R358" s="1768"/>
      <c r="S358" s="1768"/>
      <c r="T358" s="1768"/>
      <c r="U358" s="1768"/>
    </row>
    <row r="359" spans="1:21">
      <c r="A359" s="1610"/>
      <c r="B359" s="1600" t="s">
        <v>566</v>
      </c>
      <c r="C359" s="1592" t="s">
        <v>560</v>
      </c>
      <c r="D359" s="173" t="s">
        <v>561</v>
      </c>
      <c r="E359" s="1769"/>
      <c r="F359" s="1766"/>
      <c r="G359" s="1762"/>
      <c r="H359" s="1766"/>
      <c r="I359" s="1767">
        <v>0.92</v>
      </c>
      <c r="J359" s="1767">
        <v>0.86</v>
      </c>
      <c r="K359" s="1767">
        <v>0.82</v>
      </c>
      <c r="L359" s="1767">
        <v>0.79</v>
      </c>
      <c r="M359" s="1767">
        <v>0.73</v>
      </c>
      <c r="N359" s="1767">
        <v>0.72</v>
      </c>
      <c r="O359" s="1767">
        <v>0.7</v>
      </c>
      <c r="P359" s="1767">
        <v>0.69</v>
      </c>
      <c r="Q359" s="1767">
        <v>0.68</v>
      </c>
      <c r="R359" s="1767">
        <v>0.68</v>
      </c>
      <c r="S359" s="1767">
        <v>0.67</v>
      </c>
      <c r="T359" s="1767">
        <v>0.66</v>
      </c>
      <c r="U359" s="1767">
        <v>0.66</v>
      </c>
    </row>
    <row r="360" spans="1:21">
      <c r="A360" s="1610"/>
      <c r="B360" s="1591"/>
      <c r="C360" s="1593"/>
      <c r="D360" s="177" t="s">
        <v>562</v>
      </c>
      <c r="E360" s="1769"/>
      <c r="F360" s="1766"/>
      <c r="G360" s="1766"/>
      <c r="H360" s="1766"/>
      <c r="I360" s="1768"/>
      <c r="J360" s="1768"/>
      <c r="K360" s="1768"/>
      <c r="L360" s="1768"/>
      <c r="M360" s="1768"/>
      <c r="N360" s="1768"/>
      <c r="O360" s="1768"/>
      <c r="P360" s="1768"/>
      <c r="Q360" s="1768"/>
      <c r="R360" s="1768"/>
      <c r="S360" s="1768"/>
      <c r="T360" s="1768"/>
      <c r="U360" s="1768"/>
    </row>
    <row r="361" spans="1:21">
      <c r="A361" s="1610"/>
      <c r="B361" s="1591"/>
      <c r="C361" s="1552" t="s">
        <v>563</v>
      </c>
      <c r="D361" s="177" t="s">
        <v>564</v>
      </c>
      <c r="E361" s="1769"/>
      <c r="F361" s="1766"/>
      <c r="G361" s="1766"/>
      <c r="H361" s="1766"/>
      <c r="I361" s="1768"/>
      <c r="J361" s="1768"/>
      <c r="K361" s="1768"/>
      <c r="L361" s="1768"/>
      <c r="M361" s="1768"/>
      <c r="N361" s="1768"/>
      <c r="O361" s="1768"/>
      <c r="P361" s="1768"/>
      <c r="Q361" s="1768"/>
      <c r="R361" s="1768"/>
      <c r="S361" s="1768"/>
      <c r="T361" s="1768"/>
      <c r="U361" s="1768"/>
    </row>
    <row r="362" spans="1:21">
      <c r="A362" s="1610"/>
      <c r="B362" s="1591"/>
      <c r="C362" s="1553"/>
      <c r="D362" s="181" t="s">
        <v>565</v>
      </c>
      <c r="E362" s="1769"/>
      <c r="F362" s="1766"/>
      <c r="G362" s="1766"/>
      <c r="H362" s="1766"/>
      <c r="I362" s="1768"/>
      <c r="J362" s="1768"/>
      <c r="K362" s="1768"/>
      <c r="L362" s="1768"/>
      <c r="M362" s="1768"/>
      <c r="N362" s="1768"/>
      <c r="O362" s="1768"/>
      <c r="P362" s="1768"/>
      <c r="Q362" s="1768"/>
      <c r="R362" s="1768"/>
      <c r="S362" s="1768"/>
      <c r="T362" s="1768"/>
      <c r="U362" s="1768"/>
    </row>
    <row r="363" spans="1:21">
      <c r="A363" s="1610"/>
      <c r="B363" s="1600" t="s">
        <v>546</v>
      </c>
      <c r="C363" s="1592" t="s">
        <v>560</v>
      </c>
      <c r="D363" s="173" t="s">
        <v>561</v>
      </c>
      <c r="E363" s="1769"/>
      <c r="F363" s="1766"/>
      <c r="G363" s="1766"/>
      <c r="H363" s="1762"/>
      <c r="I363" s="1766"/>
      <c r="J363" s="1767">
        <v>0.94</v>
      </c>
      <c r="K363" s="1767">
        <v>0.89</v>
      </c>
      <c r="L363" s="1767">
        <v>0.86</v>
      </c>
      <c r="M363" s="1767">
        <v>0.8</v>
      </c>
      <c r="N363" s="1767">
        <v>0.78</v>
      </c>
      <c r="O363" s="1767">
        <v>0.77</v>
      </c>
      <c r="P363" s="1767">
        <v>0.75</v>
      </c>
      <c r="Q363" s="1767">
        <v>0.74</v>
      </c>
      <c r="R363" s="1767">
        <v>0.74</v>
      </c>
      <c r="S363" s="1767">
        <v>0.73</v>
      </c>
      <c r="T363" s="1767">
        <v>0.72</v>
      </c>
      <c r="U363" s="1767">
        <v>0.71</v>
      </c>
    </row>
    <row r="364" spans="1:21">
      <c r="A364" s="1610"/>
      <c r="B364" s="1591"/>
      <c r="C364" s="1593"/>
      <c r="D364" s="177" t="s">
        <v>562</v>
      </c>
      <c r="E364" s="1769"/>
      <c r="F364" s="1766"/>
      <c r="G364" s="1766"/>
      <c r="H364" s="1766"/>
      <c r="I364" s="1766"/>
      <c r="J364" s="1768"/>
      <c r="K364" s="1768"/>
      <c r="L364" s="1768"/>
      <c r="M364" s="1768"/>
      <c r="N364" s="1768"/>
      <c r="O364" s="1768"/>
      <c r="P364" s="1768"/>
      <c r="Q364" s="1768"/>
      <c r="R364" s="1768"/>
      <c r="S364" s="1768"/>
      <c r="T364" s="1768"/>
      <c r="U364" s="1768"/>
    </row>
    <row r="365" spans="1:21">
      <c r="A365" s="1610"/>
      <c r="B365" s="1591"/>
      <c r="C365" s="1552" t="s">
        <v>563</v>
      </c>
      <c r="D365" s="177" t="s">
        <v>564</v>
      </c>
      <c r="E365" s="1769"/>
      <c r="F365" s="1766"/>
      <c r="G365" s="1766"/>
      <c r="H365" s="1766"/>
      <c r="I365" s="1766"/>
      <c r="J365" s="1768"/>
      <c r="K365" s="1768"/>
      <c r="L365" s="1768"/>
      <c r="M365" s="1768"/>
      <c r="N365" s="1768"/>
      <c r="O365" s="1768"/>
      <c r="P365" s="1768"/>
      <c r="Q365" s="1768"/>
      <c r="R365" s="1768"/>
      <c r="S365" s="1768"/>
      <c r="T365" s="1768"/>
      <c r="U365" s="1768"/>
    </row>
    <row r="366" spans="1:21">
      <c r="A366" s="1610"/>
      <c r="B366" s="1591"/>
      <c r="C366" s="1553"/>
      <c r="D366" s="181" t="s">
        <v>565</v>
      </c>
      <c r="E366" s="1769"/>
      <c r="F366" s="1766"/>
      <c r="G366" s="1766"/>
      <c r="H366" s="1766"/>
      <c r="I366" s="1766"/>
      <c r="J366" s="1768"/>
      <c r="K366" s="1768"/>
      <c r="L366" s="1768"/>
      <c r="M366" s="1768"/>
      <c r="N366" s="1768"/>
      <c r="O366" s="1768"/>
      <c r="P366" s="1768"/>
      <c r="Q366" s="1768"/>
      <c r="R366" s="1768"/>
      <c r="S366" s="1768"/>
      <c r="T366" s="1768"/>
      <c r="U366" s="1768"/>
    </row>
    <row r="367" spans="1:21">
      <c r="A367" s="1610"/>
      <c r="B367" s="1590" t="s">
        <v>547</v>
      </c>
      <c r="C367" s="1592" t="s">
        <v>560</v>
      </c>
      <c r="D367" s="173" t="s">
        <v>561</v>
      </c>
      <c r="E367" s="1769"/>
      <c r="F367" s="1766"/>
      <c r="G367" s="1766"/>
      <c r="H367" s="1766"/>
      <c r="I367" s="1762"/>
      <c r="J367" s="1766"/>
      <c r="K367" s="1767">
        <v>0.95</v>
      </c>
      <c r="L367" s="1767">
        <v>0.91</v>
      </c>
      <c r="M367" s="1767">
        <v>0.85</v>
      </c>
      <c r="N367" s="1767">
        <v>0.83</v>
      </c>
      <c r="O367" s="1767">
        <v>0.81</v>
      </c>
      <c r="P367" s="1767">
        <v>0.8</v>
      </c>
      <c r="Q367" s="1767">
        <v>0.79</v>
      </c>
      <c r="R367" s="1767">
        <v>0.78</v>
      </c>
      <c r="S367" s="1767">
        <v>0.77</v>
      </c>
      <c r="T367" s="1767">
        <v>0.77</v>
      </c>
      <c r="U367" s="1767">
        <v>0.76</v>
      </c>
    </row>
    <row r="368" spans="1:21">
      <c r="A368" s="1610"/>
      <c r="B368" s="1591"/>
      <c r="C368" s="1593"/>
      <c r="D368" s="177" t="s">
        <v>562</v>
      </c>
      <c r="E368" s="1769"/>
      <c r="F368" s="1766"/>
      <c r="G368" s="1766"/>
      <c r="H368" s="1766"/>
      <c r="I368" s="1766"/>
      <c r="J368" s="1766"/>
      <c r="K368" s="1768"/>
      <c r="L368" s="1768"/>
      <c r="M368" s="1768"/>
      <c r="N368" s="1768"/>
      <c r="O368" s="1768"/>
      <c r="P368" s="1768"/>
      <c r="Q368" s="1768"/>
      <c r="R368" s="1768"/>
      <c r="S368" s="1768"/>
      <c r="T368" s="1768"/>
      <c r="U368" s="1768"/>
    </row>
    <row r="369" spans="1:21">
      <c r="A369" s="1610"/>
      <c r="B369" s="1591"/>
      <c r="C369" s="1552" t="s">
        <v>563</v>
      </c>
      <c r="D369" s="177" t="s">
        <v>564</v>
      </c>
      <c r="E369" s="1769"/>
      <c r="F369" s="1766"/>
      <c r="G369" s="1766"/>
      <c r="H369" s="1766"/>
      <c r="I369" s="1766"/>
      <c r="J369" s="1766"/>
      <c r="K369" s="1768"/>
      <c r="L369" s="1768"/>
      <c r="M369" s="1768"/>
      <c r="N369" s="1768"/>
      <c r="O369" s="1768"/>
      <c r="P369" s="1768"/>
      <c r="Q369" s="1768"/>
      <c r="R369" s="1768"/>
      <c r="S369" s="1768"/>
      <c r="T369" s="1768"/>
      <c r="U369" s="1768"/>
    </row>
    <row r="370" spans="1:21">
      <c r="A370" s="1610"/>
      <c r="B370" s="1591"/>
      <c r="C370" s="1553"/>
      <c r="D370" s="181" t="s">
        <v>565</v>
      </c>
      <c r="E370" s="1769"/>
      <c r="F370" s="1766"/>
      <c r="G370" s="1766"/>
      <c r="H370" s="1766"/>
      <c r="I370" s="1766"/>
      <c r="J370" s="1766"/>
      <c r="K370" s="1768"/>
      <c r="L370" s="1768"/>
      <c r="M370" s="1768"/>
      <c r="N370" s="1768"/>
      <c r="O370" s="1768"/>
      <c r="P370" s="1768"/>
      <c r="Q370" s="1768"/>
      <c r="R370" s="1768"/>
      <c r="S370" s="1768"/>
      <c r="T370" s="1768"/>
      <c r="U370" s="1768"/>
    </row>
    <row r="371" spans="1:21">
      <c r="A371" s="1610"/>
      <c r="B371" s="1600" t="s">
        <v>548</v>
      </c>
      <c r="C371" s="1592" t="s">
        <v>560</v>
      </c>
      <c r="D371" s="173" t="s">
        <v>561</v>
      </c>
      <c r="E371" s="1769"/>
      <c r="F371" s="1766"/>
      <c r="G371" s="1766"/>
      <c r="H371" s="1766"/>
      <c r="I371" s="1766"/>
      <c r="J371" s="1762"/>
      <c r="K371" s="1766"/>
      <c r="L371" s="1767">
        <v>0.96</v>
      </c>
      <c r="M371" s="1767">
        <v>0.89</v>
      </c>
      <c r="N371" s="1767">
        <v>0.87</v>
      </c>
      <c r="O371" s="1767">
        <v>0.86</v>
      </c>
      <c r="P371" s="1767">
        <v>0.84</v>
      </c>
      <c r="Q371" s="1767">
        <v>0.83</v>
      </c>
      <c r="R371" s="1767">
        <v>0.82</v>
      </c>
      <c r="S371" s="1767">
        <v>0.82</v>
      </c>
      <c r="T371" s="1767">
        <v>0.81</v>
      </c>
      <c r="U371" s="1767">
        <v>0.8</v>
      </c>
    </row>
    <row r="372" spans="1:21">
      <c r="A372" s="1610"/>
      <c r="B372" s="1591"/>
      <c r="C372" s="1593"/>
      <c r="D372" s="177" t="s">
        <v>562</v>
      </c>
      <c r="E372" s="1769"/>
      <c r="F372" s="1766"/>
      <c r="G372" s="1766"/>
      <c r="H372" s="1766"/>
      <c r="I372" s="1766"/>
      <c r="J372" s="1766"/>
      <c r="K372" s="1766"/>
      <c r="L372" s="1768"/>
      <c r="M372" s="1768"/>
      <c r="N372" s="1768"/>
      <c r="O372" s="1768"/>
      <c r="P372" s="1768"/>
      <c r="Q372" s="1768"/>
      <c r="R372" s="1768"/>
      <c r="S372" s="1768"/>
      <c r="T372" s="1768"/>
      <c r="U372" s="1768"/>
    </row>
    <row r="373" spans="1:21">
      <c r="A373" s="1610"/>
      <c r="B373" s="1591"/>
      <c r="C373" s="1552" t="s">
        <v>563</v>
      </c>
      <c r="D373" s="177" t="s">
        <v>564</v>
      </c>
      <c r="E373" s="1769"/>
      <c r="F373" s="1766"/>
      <c r="G373" s="1766"/>
      <c r="H373" s="1766"/>
      <c r="I373" s="1766"/>
      <c r="J373" s="1766"/>
      <c r="K373" s="1766"/>
      <c r="L373" s="1768"/>
      <c r="M373" s="1768"/>
      <c r="N373" s="1768"/>
      <c r="O373" s="1768"/>
      <c r="P373" s="1768"/>
      <c r="Q373" s="1768"/>
      <c r="R373" s="1768"/>
      <c r="S373" s="1768"/>
      <c r="T373" s="1768"/>
      <c r="U373" s="1768"/>
    </row>
    <row r="374" spans="1:21">
      <c r="A374" s="1610"/>
      <c r="B374" s="1591"/>
      <c r="C374" s="1553"/>
      <c r="D374" s="181" t="s">
        <v>565</v>
      </c>
      <c r="E374" s="1769"/>
      <c r="F374" s="1766"/>
      <c r="G374" s="1766"/>
      <c r="H374" s="1766"/>
      <c r="I374" s="1766"/>
      <c r="J374" s="1766"/>
      <c r="K374" s="1766"/>
      <c r="L374" s="1768"/>
      <c r="M374" s="1768"/>
      <c r="N374" s="1768"/>
      <c r="O374" s="1768"/>
      <c r="P374" s="1768"/>
      <c r="Q374" s="1768"/>
      <c r="R374" s="1768"/>
      <c r="S374" s="1768"/>
      <c r="T374" s="1768"/>
      <c r="U374" s="1768"/>
    </row>
    <row r="375" spans="1:21">
      <c r="A375" s="1610"/>
      <c r="B375" s="1600" t="s">
        <v>549</v>
      </c>
      <c r="C375" s="1592" t="s">
        <v>560</v>
      </c>
      <c r="D375" s="173" t="s">
        <v>561</v>
      </c>
      <c r="E375" s="1769"/>
      <c r="F375" s="1766"/>
      <c r="G375" s="1766"/>
      <c r="H375" s="1766"/>
      <c r="I375" s="1766"/>
      <c r="J375" s="1766"/>
      <c r="K375" s="1762"/>
      <c r="L375" s="1766"/>
      <c r="M375" s="1767">
        <v>0.93</v>
      </c>
      <c r="N375" s="1767">
        <v>0.91</v>
      </c>
      <c r="O375" s="1767">
        <v>0.89</v>
      </c>
      <c r="P375" s="1767">
        <v>0.88</v>
      </c>
      <c r="Q375" s="1767">
        <v>0.87</v>
      </c>
      <c r="R375" s="1767">
        <v>0.86</v>
      </c>
      <c r="S375" s="1767">
        <v>0.85</v>
      </c>
      <c r="T375" s="1767">
        <v>0.84</v>
      </c>
      <c r="U375" s="1767">
        <v>0.83</v>
      </c>
    </row>
    <row r="376" spans="1:21">
      <c r="A376" s="1610"/>
      <c r="B376" s="1591"/>
      <c r="C376" s="1593"/>
      <c r="D376" s="177" t="s">
        <v>562</v>
      </c>
      <c r="E376" s="1769"/>
      <c r="F376" s="1766"/>
      <c r="G376" s="1766"/>
      <c r="H376" s="1766"/>
      <c r="I376" s="1766"/>
      <c r="J376" s="1766"/>
      <c r="K376" s="1766"/>
      <c r="L376" s="1766"/>
      <c r="M376" s="1768"/>
      <c r="N376" s="1768"/>
      <c r="O376" s="1768"/>
      <c r="P376" s="1768"/>
      <c r="Q376" s="1768"/>
      <c r="R376" s="1768"/>
      <c r="S376" s="1768"/>
      <c r="T376" s="1768"/>
      <c r="U376" s="1768"/>
    </row>
    <row r="377" spans="1:21">
      <c r="A377" s="1610"/>
      <c r="B377" s="1591"/>
      <c r="C377" s="1552" t="s">
        <v>563</v>
      </c>
      <c r="D377" s="177" t="s">
        <v>564</v>
      </c>
      <c r="E377" s="1769"/>
      <c r="F377" s="1766"/>
      <c r="G377" s="1766"/>
      <c r="H377" s="1766"/>
      <c r="I377" s="1766"/>
      <c r="J377" s="1766"/>
      <c r="K377" s="1766"/>
      <c r="L377" s="1766"/>
      <c r="M377" s="1768"/>
      <c r="N377" s="1768"/>
      <c r="O377" s="1768"/>
      <c r="P377" s="1768"/>
      <c r="Q377" s="1768"/>
      <c r="R377" s="1768"/>
      <c r="S377" s="1768"/>
      <c r="T377" s="1768"/>
      <c r="U377" s="1768"/>
    </row>
    <row r="378" spans="1:21">
      <c r="A378" s="1610"/>
      <c r="B378" s="1591"/>
      <c r="C378" s="1553"/>
      <c r="D378" s="181" t="s">
        <v>565</v>
      </c>
      <c r="E378" s="1769"/>
      <c r="F378" s="1766"/>
      <c r="G378" s="1766"/>
      <c r="H378" s="1766"/>
      <c r="I378" s="1766"/>
      <c r="J378" s="1766"/>
      <c r="K378" s="1766"/>
      <c r="L378" s="1766"/>
      <c r="M378" s="1768"/>
      <c r="N378" s="1768"/>
      <c r="O378" s="1768"/>
      <c r="P378" s="1768"/>
      <c r="Q378" s="1768"/>
      <c r="R378" s="1768"/>
      <c r="S378" s="1768"/>
      <c r="T378" s="1768"/>
      <c r="U378" s="1768"/>
    </row>
    <row r="379" spans="1:21">
      <c r="A379" s="1610"/>
      <c r="B379" s="1600" t="s">
        <v>550</v>
      </c>
      <c r="C379" s="1592" t="s">
        <v>560</v>
      </c>
      <c r="D379" s="173" t="s">
        <v>561</v>
      </c>
      <c r="E379" s="1769"/>
      <c r="F379" s="1766"/>
      <c r="G379" s="1766"/>
      <c r="H379" s="1766"/>
      <c r="I379" s="1766"/>
      <c r="J379" s="1766"/>
      <c r="K379" s="1766"/>
      <c r="L379" s="1762"/>
      <c r="M379" s="1766"/>
      <c r="N379" s="1767">
        <v>0.98</v>
      </c>
      <c r="O379" s="1767">
        <v>0.96</v>
      </c>
      <c r="P379" s="1767">
        <v>0.94</v>
      </c>
      <c r="Q379" s="1767">
        <v>0.93</v>
      </c>
      <c r="R379" s="1767">
        <v>0.92</v>
      </c>
      <c r="S379" s="1767">
        <v>0.91</v>
      </c>
      <c r="T379" s="1767">
        <v>0.9</v>
      </c>
      <c r="U379" s="1767">
        <v>0.9</v>
      </c>
    </row>
    <row r="380" spans="1:21">
      <c r="A380" s="1610"/>
      <c r="B380" s="1591"/>
      <c r="C380" s="1593"/>
      <c r="D380" s="177" t="s">
        <v>562</v>
      </c>
      <c r="E380" s="1769"/>
      <c r="F380" s="1766"/>
      <c r="G380" s="1766"/>
      <c r="H380" s="1766"/>
      <c r="I380" s="1766"/>
      <c r="J380" s="1766"/>
      <c r="K380" s="1766"/>
      <c r="L380" s="1766"/>
      <c r="M380" s="1766"/>
      <c r="N380" s="1768"/>
      <c r="O380" s="1768"/>
      <c r="P380" s="1768"/>
      <c r="Q380" s="1768"/>
      <c r="R380" s="1768"/>
      <c r="S380" s="1768"/>
      <c r="T380" s="1768"/>
      <c r="U380" s="1768"/>
    </row>
    <row r="381" spans="1:21">
      <c r="A381" s="1610"/>
      <c r="B381" s="1591"/>
      <c r="C381" s="1552" t="s">
        <v>563</v>
      </c>
      <c r="D381" s="177" t="s">
        <v>564</v>
      </c>
      <c r="E381" s="1769"/>
      <c r="F381" s="1766"/>
      <c r="G381" s="1766"/>
      <c r="H381" s="1766"/>
      <c r="I381" s="1766"/>
      <c r="J381" s="1766"/>
      <c r="K381" s="1766"/>
      <c r="L381" s="1766"/>
      <c r="M381" s="1766"/>
      <c r="N381" s="1768"/>
      <c r="O381" s="1768"/>
      <c r="P381" s="1768"/>
      <c r="Q381" s="1768"/>
      <c r="R381" s="1768"/>
      <c r="S381" s="1768"/>
      <c r="T381" s="1768"/>
      <c r="U381" s="1768"/>
    </row>
    <row r="382" spans="1:21">
      <c r="A382" s="1610"/>
      <c r="B382" s="1591"/>
      <c r="C382" s="1553"/>
      <c r="D382" s="181" t="s">
        <v>565</v>
      </c>
      <c r="E382" s="1769"/>
      <c r="F382" s="1766"/>
      <c r="G382" s="1766"/>
      <c r="H382" s="1766"/>
      <c r="I382" s="1766"/>
      <c r="J382" s="1766"/>
      <c r="K382" s="1766"/>
      <c r="L382" s="1766"/>
      <c r="M382" s="1766"/>
      <c r="N382" s="1768"/>
      <c r="O382" s="1768"/>
      <c r="P382" s="1768"/>
      <c r="Q382" s="1768"/>
      <c r="R382" s="1768"/>
      <c r="S382" s="1768"/>
      <c r="T382" s="1768"/>
      <c r="U382" s="1768"/>
    </row>
    <row r="383" spans="1:21">
      <c r="A383" s="1610"/>
      <c r="B383" s="1600" t="s">
        <v>551</v>
      </c>
      <c r="C383" s="1592" t="s">
        <v>560</v>
      </c>
      <c r="D383" s="173" t="s">
        <v>561</v>
      </c>
      <c r="E383" s="1769"/>
      <c r="F383" s="1766"/>
      <c r="G383" s="1766"/>
      <c r="H383" s="1766"/>
      <c r="I383" s="1766"/>
      <c r="J383" s="1766"/>
      <c r="K383" s="1766"/>
      <c r="L383" s="1766"/>
      <c r="M383" s="1762"/>
      <c r="N383" s="1766"/>
      <c r="O383" s="1767">
        <v>0.98</v>
      </c>
      <c r="P383" s="1767">
        <v>0.96</v>
      </c>
      <c r="Q383" s="1767">
        <v>0.95</v>
      </c>
      <c r="R383" s="1767">
        <v>0.94</v>
      </c>
      <c r="S383" s="1767">
        <v>0.93</v>
      </c>
      <c r="T383" s="1767">
        <v>0.92</v>
      </c>
      <c r="U383" s="1767">
        <v>0.91</v>
      </c>
    </row>
    <row r="384" spans="1:21">
      <c r="A384" s="1610"/>
      <c r="B384" s="1591"/>
      <c r="C384" s="1593"/>
      <c r="D384" s="177" t="s">
        <v>562</v>
      </c>
      <c r="E384" s="1769"/>
      <c r="F384" s="1766"/>
      <c r="G384" s="1766"/>
      <c r="H384" s="1766"/>
      <c r="I384" s="1766"/>
      <c r="J384" s="1766"/>
      <c r="K384" s="1766"/>
      <c r="L384" s="1766"/>
      <c r="M384" s="1766"/>
      <c r="N384" s="1766"/>
      <c r="O384" s="1768"/>
      <c r="P384" s="1768"/>
      <c r="Q384" s="1768"/>
      <c r="R384" s="1768"/>
      <c r="S384" s="1768"/>
      <c r="T384" s="1768"/>
      <c r="U384" s="1768"/>
    </row>
    <row r="385" spans="1:21">
      <c r="A385" s="1610"/>
      <c r="B385" s="1591"/>
      <c r="C385" s="1552" t="s">
        <v>563</v>
      </c>
      <c r="D385" s="177" t="s">
        <v>564</v>
      </c>
      <c r="E385" s="1769"/>
      <c r="F385" s="1766"/>
      <c r="G385" s="1766"/>
      <c r="H385" s="1766"/>
      <c r="I385" s="1766"/>
      <c r="J385" s="1766"/>
      <c r="K385" s="1766"/>
      <c r="L385" s="1766"/>
      <c r="M385" s="1766"/>
      <c r="N385" s="1766"/>
      <c r="O385" s="1768"/>
      <c r="P385" s="1768"/>
      <c r="Q385" s="1768"/>
      <c r="R385" s="1768"/>
      <c r="S385" s="1768"/>
      <c r="T385" s="1768"/>
      <c r="U385" s="1768"/>
    </row>
    <row r="386" spans="1:21">
      <c r="A386" s="1610"/>
      <c r="B386" s="1591"/>
      <c r="C386" s="1553"/>
      <c r="D386" s="181" t="s">
        <v>565</v>
      </c>
      <c r="E386" s="1769"/>
      <c r="F386" s="1766"/>
      <c r="G386" s="1766"/>
      <c r="H386" s="1766"/>
      <c r="I386" s="1766"/>
      <c r="J386" s="1766"/>
      <c r="K386" s="1766"/>
      <c r="L386" s="1766"/>
      <c r="M386" s="1766"/>
      <c r="N386" s="1766"/>
      <c r="O386" s="1768"/>
      <c r="P386" s="1768"/>
      <c r="Q386" s="1768"/>
      <c r="R386" s="1768"/>
      <c r="S386" s="1768"/>
      <c r="T386" s="1768"/>
      <c r="U386" s="1768"/>
    </row>
    <row r="387" spans="1:21">
      <c r="A387" s="1610"/>
      <c r="B387" s="1590" t="s">
        <v>552</v>
      </c>
      <c r="C387" s="1592" t="s">
        <v>560</v>
      </c>
      <c r="D387" s="173" t="s">
        <v>561</v>
      </c>
      <c r="E387" s="1769"/>
      <c r="F387" s="1766"/>
      <c r="G387" s="1766"/>
      <c r="H387" s="1766"/>
      <c r="I387" s="1766"/>
      <c r="J387" s="1766"/>
      <c r="K387" s="1766"/>
      <c r="L387" s="1766"/>
      <c r="M387" s="1766"/>
      <c r="N387" s="1762"/>
      <c r="O387" s="1766"/>
      <c r="P387" s="1767">
        <v>0.98</v>
      </c>
      <c r="Q387" s="1767">
        <v>0.97</v>
      </c>
      <c r="R387" s="1767">
        <v>0.96</v>
      </c>
      <c r="S387" s="1767">
        <v>0.95</v>
      </c>
      <c r="T387" s="1767">
        <v>0.94</v>
      </c>
      <c r="U387" s="1767">
        <v>0.93</v>
      </c>
    </row>
    <row r="388" spans="1:21">
      <c r="A388" s="1610"/>
      <c r="B388" s="1591"/>
      <c r="C388" s="1593"/>
      <c r="D388" s="177" t="s">
        <v>562</v>
      </c>
      <c r="E388" s="1769"/>
      <c r="F388" s="1766"/>
      <c r="G388" s="1766"/>
      <c r="H388" s="1766"/>
      <c r="I388" s="1766"/>
      <c r="J388" s="1766"/>
      <c r="K388" s="1766"/>
      <c r="L388" s="1766"/>
      <c r="M388" s="1766"/>
      <c r="N388" s="1766"/>
      <c r="O388" s="1766"/>
      <c r="P388" s="1768"/>
      <c r="Q388" s="1768"/>
      <c r="R388" s="1768"/>
      <c r="S388" s="1768"/>
      <c r="T388" s="1768"/>
      <c r="U388" s="1768"/>
    </row>
    <row r="389" spans="1:21">
      <c r="A389" s="1610"/>
      <c r="B389" s="1591"/>
      <c r="C389" s="1552" t="s">
        <v>563</v>
      </c>
      <c r="D389" s="177" t="s">
        <v>564</v>
      </c>
      <c r="E389" s="1769"/>
      <c r="F389" s="1766"/>
      <c r="G389" s="1766"/>
      <c r="H389" s="1766"/>
      <c r="I389" s="1766"/>
      <c r="J389" s="1766"/>
      <c r="K389" s="1766"/>
      <c r="L389" s="1766"/>
      <c r="M389" s="1766"/>
      <c r="N389" s="1766"/>
      <c r="O389" s="1766"/>
      <c r="P389" s="1768"/>
      <c r="Q389" s="1768"/>
      <c r="R389" s="1768"/>
      <c r="S389" s="1768"/>
      <c r="T389" s="1768"/>
      <c r="U389" s="1768"/>
    </row>
    <row r="390" spans="1:21">
      <c r="A390" s="1610"/>
      <c r="B390" s="1591"/>
      <c r="C390" s="1553"/>
      <c r="D390" s="181" t="s">
        <v>565</v>
      </c>
      <c r="E390" s="1769"/>
      <c r="F390" s="1766"/>
      <c r="G390" s="1766"/>
      <c r="H390" s="1766"/>
      <c r="I390" s="1766"/>
      <c r="J390" s="1766"/>
      <c r="K390" s="1766"/>
      <c r="L390" s="1766"/>
      <c r="M390" s="1766"/>
      <c r="N390" s="1766"/>
      <c r="O390" s="1766"/>
      <c r="P390" s="1768"/>
      <c r="Q390" s="1768"/>
      <c r="R390" s="1768"/>
      <c r="S390" s="1768"/>
      <c r="T390" s="1768"/>
      <c r="U390" s="1768"/>
    </row>
    <row r="391" spans="1:21">
      <c r="A391" s="1610"/>
      <c r="B391" s="1590" t="s">
        <v>553</v>
      </c>
      <c r="C391" s="1592" t="s">
        <v>560</v>
      </c>
      <c r="D391" s="173" t="s">
        <v>561</v>
      </c>
      <c r="E391" s="1769"/>
      <c r="F391" s="1766"/>
      <c r="G391" s="1766"/>
      <c r="H391" s="1766"/>
      <c r="I391" s="1766"/>
      <c r="J391" s="1766"/>
      <c r="K391" s="1766"/>
      <c r="L391" s="1766"/>
      <c r="M391" s="1766"/>
      <c r="N391" s="1766"/>
      <c r="O391" s="1762"/>
      <c r="P391" s="1766"/>
      <c r="Q391" s="1767">
        <v>0.99</v>
      </c>
      <c r="R391" s="1767">
        <v>0.98</v>
      </c>
      <c r="S391" s="1767">
        <v>0.97</v>
      </c>
      <c r="T391" s="1767">
        <v>0.96</v>
      </c>
      <c r="U391" s="1767">
        <v>0.95</v>
      </c>
    </row>
    <row r="392" spans="1:21">
      <c r="A392" s="1610"/>
      <c r="B392" s="1591"/>
      <c r="C392" s="1593"/>
      <c r="D392" s="177" t="s">
        <v>562</v>
      </c>
      <c r="E392" s="1769"/>
      <c r="F392" s="1766"/>
      <c r="G392" s="1766"/>
      <c r="H392" s="1766"/>
      <c r="I392" s="1766"/>
      <c r="J392" s="1766"/>
      <c r="K392" s="1766"/>
      <c r="L392" s="1766"/>
      <c r="M392" s="1766"/>
      <c r="N392" s="1766"/>
      <c r="O392" s="1766"/>
      <c r="P392" s="1766"/>
      <c r="Q392" s="1768"/>
      <c r="R392" s="1768"/>
      <c r="S392" s="1768"/>
      <c r="T392" s="1768"/>
      <c r="U392" s="1768"/>
    </row>
    <row r="393" spans="1:21">
      <c r="A393" s="1610"/>
      <c r="B393" s="1591"/>
      <c r="C393" s="1552" t="s">
        <v>563</v>
      </c>
      <c r="D393" s="177" t="s">
        <v>564</v>
      </c>
      <c r="E393" s="1769"/>
      <c r="F393" s="1766"/>
      <c r="G393" s="1766"/>
      <c r="H393" s="1766"/>
      <c r="I393" s="1766"/>
      <c r="J393" s="1766"/>
      <c r="K393" s="1766"/>
      <c r="L393" s="1766"/>
      <c r="M393" s="1766"/>
      <c r="N393" s="1766"/>
      <c r="O393" s="1766"/>
      <c r="P393" s="1766"/>
      <c r="Q393" s="1768"/>
      <c r="R393" s="1768"/>
      <c r="S393" s="1768"/>
      <c r="T393" s="1768"/>
      <c r="U393" s="1768"/>
    </row>
    <row r="394" spans="1:21">
      <c r="A394" s="1610"/>
      <c r="B394" s="1591"/>
      <c r="C394" s="1553"/>
      <c r="D394" s="181" t="s">
        <v>565</v>
      </c>
      <c r="E394" s="1769"/>
      <c r="F394" s="1766"/>
      <c r="G394" s="1766"/>
      <c r="H394" s="1766"/>
      <c r="I394" s="1766"/>
      <c r="J394" s="1766"/>
      <c r="K394" s="1766"/>
      <c r="L394" s="1766"/>
      <c r="M394" s="1766"/>
      <c r="N394" s="1766"/>
      <c r="O394" s="1766"/>
      <c r="P394" s="1766"/>
      <c r="Q394" s="1768"/>
      <c r="R394" s="1768"/>
      <c r="S394" s="1768"/>
      <c r="T394" s="1768"/>
      <c r="U394" s="1768"/>
    </row>
    <row r="395" spans="1:21">
      <c r="A395" s="1610"/>
      <c r="B395" s="1600" t="s">
        <v>554</v>
      </c>
      <c r="C395" s="1592" t="s">
        <v>560</v>
      </c>
      <c r="D395" s="173" t="s">
        <v>561</v>
      </c>
      <c r="E395" s="1769"/>
      <c r="F395" s="1766"/>
      <c r="G395" s="1766"/>
      <c r="H395" s="1766"/>
      <c r="I395" s="1766"/>
      <c r="J395" s="1766"/>
      <c r="K395" s="1766"/>
      <c r="L395" s="1766"/>
      <c r="M395" s="1766"/>
      <c r="N395" s="1766"/>
      <c r="O395" s="1766"/>
      <c r="P395" s="1762"/>
      <c r="Q395" s="1766"/>
      <c r="R395" s="1767">
        <v>0.99</v>
      </c>
      <c r="S395" s="1767">
        <v>0.98</v>
      </c>
      <c r="T395" s="1767">
        <v>0.97</v>
      </c>
      <c r="U395" s="1767">
        <v>0.96</v>
      </c>
    </row>
    <row r="396" spans="1:21">
      <c r="A396" s="1610"/>
      <c r="B396" s="1591"/>
      <c r="C396" s="1593"/>
      <c r="D396" s="177" t="s">
        <v>562</v>
      </c>
      <c r="E396" s="1769"/>
      <c r="F396" s="1766"/>
      <c r="G396" s="1766"/>
      <c r="H396" s="1766"/>
      <c r="I396" s="1766"/>
      <c r="J396" s="1766"/>
      <c r="K396" s="1766"/>
      <c r="L396" s="1766"/>
      <c r="M396" s="1766"/>
      <c r="N396" s="1766"/>
      <c r="O396" s="1766"/>
      <c r="P396" s="1766"/>
      <c r="Q396" s="1766"/>
      <c r="R396" s="1768"/>
      <c r="S396" s="1768"/>
      <c r="T396" s="1768"/>
      <c r="U396" s="1768"/>
    </row>
    <row r="397" spans="1:21">
      <c r="A397" s="1610"/>
      <c r="B397" s="1591"/>
      <c r="C397" s="1552" t="s">
        <v>563</v>
      </c>
      <c r="D397" s="177" t="s">
        <v>564</v>
      </c>
      <c r="E397" s="1769"/>
      <c r="F397" s="1766"/>
      <c r="G397" s="1766"/>
      <c r="H397" s="1766"/>
      <c r="I397" s="1766"/>
      <c r="J397" s="1766"/>
      <c r="K397" s="1766"/>
      <c r="L397" s="1766"/>
      <c r="M397" s="1766"/>
      <c r="N397" s="1766"/>
      <c r="O397" s="1766"/>
      <c r="P397" s="1766"/>
      <c r="Q397" s="1766"/>
      <c r="R397" s="1768"/>
      <c r="S397" s="1768"/>
      <c r="T397" s="1768"/>
      <c r="U397" s="1768"/>
    </row>
    <row r="398" spans="1:21">
      <c r="A398" s="1610"/>
      <c r="B398" s="1591"/>
      <c r="C398" s="1553"/>
      <c r="D398" s="181" t="s">
        <v>565</v>
      </c>
      <c r="E398" s="1769"/>
      <c r="F398" s="1766"/>
      <c r="G398" s="1766"/>
      <c r="H398" s="1766"/>
      <c r="I398" s="1766"/>
      <c r="J398" s="1766"/>
      <c r="K398" s="1766"/>
      <c r="L398" s="1766"/>
      <c r="M398" s="1766"/>
      <c r="N398" s="1766"/>
      <c r="O398" s="1766"/>
      <c r="P398" s="1766"/>
      <c r="Q398" s="1766"/>
      <c r="R398" s="1768"/>
      <c r="S398" s="1768"/>
      <c r="T398" s="1768"/>
      <c r="U398" s="1768"/>
    </row>
    <row r="399" spans="1:21">
      <c r="A399" s="1610"/>
      <c r="B399" s="1600" t="s">
        <v>555</v>
      </c>
      <c r="C399" s="1592" t="s">
        <v>560</v>
      </c>
      <c r="D399" s="173" t="s">
        <v>561</v>
      </c>
      <c r="E399" s="1769"/>
      <c r="F399" s="1766"/>
      <c r="G399" s="1766"/>
      <c r="H399" s="1766"/>
      <c r="I399" s="1766"/>
      <c r="J399" s="1766"/>
      <c r="K399" s="1766"/>
      <c r="L399" s="1766"/>
      <c r="M399" s="1766"/>
      <c r="N399" s="1766"/>
      <c r="O399" s="1766"/>
      <c r="P399" s="1766"/>
      <c r="Q399" s="1762"/>
      <c r="R399" s="1766"/>
      <c r="S399" s="1767">
        <v>0.99</v>
      </c>
      <c r="T399" s="1767">
        <v>0.98</v>
      </c>
      <c r="U399" s="1767">
        <v>0.97</v>
      </c>
    </row>
    <row r="400" spans="1:21">
      <c r="A400" s="1610"/>
      <c r="B400" s="1591"/>
      <c r="C400" s="1593"/>
      <c r="D400" s="177" t="s">
        <v>562</v>
      </c>
      <c r="E400" s="1769"/>
      <c r="F400" s="1766"/>
      <c r="G400" s="1766"/>
      <c r="H400" s="1766"/>
      <c r="I400" s="1766"/>
      <c r="J400" s="1766"/>
      <c r="K400" s="1766"/>
      <c r="L400" s="1766"/>
      <c r="M400" s="1766"/>
      <c r="N400" s="1766"/>
      <c r="O400" s="1766"/>
      <c r="P400" s="1766"/>
      <c r="Q400" s="1766"/>
      <c r="R400" s="1766"/>
      <c r="S400" s="1768"/>
      <c r="T400" s="1768"/>
      <c r="U400" s="1768"/>
    </row>
    <row r="401" spans="1:21">
      <c r="A401" s="1610"/>
      <c r="B401" s="1591"/>
      <c r="C401" s="1552" t="s">
        <v>563</v>
      </c>
      <c r="D401" s="177" t="s">
        <v>564</v>
      </c>
      <c r="E401" s="1769"/>
      <c r="F401" s="1766"/>
      <c r="G401" s="1766"/>
      <c r="H401" s="1766"/>
      <c r="I401" s="1766"/>
      <c r="J401" s="1766"/>
      <c r="K401" s="1766"/>
      <c r="L401" s="1766"/>
      <c r="M401" s="1766"/>
      <c r="N401" s="1766"/>
      <c r="O401" s="1766"/>
      <c r="P401" s="1766"/>
      <c r="Q401" s="1766"/>
      <c r="R401" s="1766"/>
      <c r="S401" s="1768"/>
      <c r="T401" s="1768"/>
      <c r="U401" s="1768"/>
    </row>
    <row r="402" spans="1:21">
      <c r="A402" s="1610"/>
      <c r="B402" s="1591"/>
      <c r="C402" s="1553"/>
      <c r="D402" s="181" t="s">
        <v>565</v>
      </c>
      <c r="E402" s="1769"/>
      <c r="F402" s="1766"/>
      <c r="G402" s="1766"/>
      <c r="H402" s="1766"/>
      <c r="I402" s="1766"/>
      <c r="J402" s="1766"/>
      <c r="K402" s="1766"/>
      <c r="L402" s="1766"/>
      <c r="M402" s="1766"/>
      <c r="N402" s="1766"/>
      <c r="O402" s="1766"/>
      <c r="P402" s="1766"/>
      <c r="Q402" s="1766"/>
      <c r="R402" s="1766"/>
      <c r="S402" s="1768"/>
      <c r="T402" s="1768"/>
      <c r="U402" s="1768"/>
    </row>
    <row r="403" spans="1:21">
      <c r="A403" s="1610"/>
      <c r="B403" s="1600" t="s">
        <v>556</v>
      </c>
      <c r="C403" s="1592" t="s">
        <v>560</v>
      </c>
      <c r="D403" s="173" t="s">
        <v>561</v>
      </c>
      <c r="E403" s="1769"/>
      <c r="F403" s="1766"/>
      <c r="G403" s="1766"/>
      <c r="H403" s="1766"/>
      <c r="I403" s="1766"/>
      <c r="J403" s="1766"/>
      <c r="K403" s="1766"/>
      <c r="L403" s="1766"/>
      <c r="M403" s="1766"/>
      <c r="N403" s="1766"/>
      <c r="O403" s="1766"/>
      <c r="P403" s="1766"/>
      <c r="Q403" s="1766"/>
      <c r="R403" s="1762"/>
      <c r="S403" s="1766"/>
      <c r="T403" s="1767">
        <v>0.99</v>
      </c>
      <c r="U403" s="1767">
        <v>0.98</v>
      </c>
    </row>
    <row r="404" spans="1:21">
      <c r="A404" s="1610"/>
      <c r="B404" s="1591"/>
      <c r="C404" s="1593"/>
      <c r="D404" s="177" t="s">
        <v>562</v>
      </c>
      <c r="E404" s="1769"/>
      <c r="F404" s="1766"/>
      <c r="G404" s="1766"/>
      <c r="H404" s="1766"/>
      <c r="I404" s="1766"/>
      <c r="J404" s="1766"/>
      <c r="K404" s="1766"/>
      <c r="L404" s="1766"/>
      <c r="M404" s="1766"/>
      <c r="N404" s="1766"/>
      <c r="O404" s="1766"/>
      <c r="P404" s="1766"/>
      <c r="Q404" s="1766"/>
      <c r="R404" s="1766"/>
      <c r="S404" s="1766"/>
      <c r="T404" s="1768"/>
      <c r="U404" s="1768"/>
    </row>
    <row r="405" spans="1:21">
      <c r="A405" s="1610"/>
      <c r="B405" s="1591"/>
      <c r="C405" s="1552" t="s">
        <v>563</v>
      </c>
      <c r="D405" s="177" t="s">
        <v>564</v>
      </c>
      <c r="E405" s="1769"/>
      <c r="F405" s="1766"/>
      <c r="G405" s="1766"/>
      <c r="H405" s="1766"/>
      <c r="I405" s="1766"/>
      <c r="J405" s="1766"/>
      <c r="K405" s="1766"/>
      <c r="L405" s="1766"/>
      <c r="M405" s="1766"/>
      <c r="N405" s="1766"/>
      <c r="O405" s="1766"/>
      <c r="P405" s="1766"/>
      <c r="Q405" s="1766"/>
      <c r="R405" s="1766"/>
      <c r="S405" s="1766"/>
      <c r="T405" s="1768"/>
      <c r="U405" s="1768"/>
    </row>
    <row r="406" spans="1:21">
      <c r="A406" s="1610"/>
      <c r="B406" s="1591"/>
      <c r="C406" s="1553"/>
      <c r="D406" s="181" t="s">
        <v>565</v>
      </c>
      <c r="E406" s="1769"/>
      <c r="F406" s="1766"/>
      <c r="G406" s="1766"/>
      <c r="H406" s="1766"/>
      <c r="I406" s="1766"/>
      <c r="J406" s="1766"/>
      <c r="K406" s="1766"/>
      <c r="L406" s="1766"/>
      <c r="M406" s="1766"/>
      <c r="N406" s="1766"/>
      <c r="O406" s="1766"/>
      <c r="P406" s="1766"/>
      <c r="Q406" s="1766"/>
      <c r="R406" s="1766"/>
      <c r="S406" s="1766"/>
      <c r="T406" s="1768"/>
      <c r="U406" s="1768"/>
    </row>
    <row r="407" spans="1:21">
      <c r="A407" s="1610"/>
      <c r="B407" s="1600" t="s">
        <v>557</v>
      </c>
      <c r="C407" s="1592" t="s">
        <v>560</v>
      </c>
      <c r="D407" s="173" t="s">
        <v>561</v>
      </c>
      <c r="E407" s="1769"/>
      <c r="F407" s="1766"/>
      <c r="G407" s="1766"/>
      <c r="H407" s="1766"/>
      <c r="I407" s="1766"/>
      <c r="J407" s="1766"/>
      <c r="K407" s="1766"/>
      <c r="L407" s="1766"/>
      <c r="M407" s="1766"/>
      <c r="N407" s="1766"/>
      <c r="O407" s="1766"/>
      <c r="P407" s="1766"/>
      <c r="Q407" s="1766"/>
      <c r="R407" s="1766"/>
      <c r="S407" s="1762"/>
      <c r="T407" s="1766"/>
      <c r="U407" s="1767">
        <v>0.99</v>
      </c>
    </row>
    <row r="408" spans="1:21">
      <c r="A408" s="1610"/>
      <c r="B408" s="1591"/>
      <c r="C408" s="1593"/>
      <c r="D408" s="177" t="s">
        <v>562</v>
      </c>
      <c r="E408" s="1769"/>
      <c r="F408" s="1766"/>
      <c r="G408" s="1766"/>
      <c r="H408" s="1766"/>
      <c r="I408" s="1766"/>
      <c r="J408" s="1766"/>
      <c r="K408" s="1766"/>
      <c r="L408" s="1766"/>
      <c r="M408" s="1766"/>
      <c r="N408" s="1766"/>
      <c r="O408" s="1766"/>
      <c r="P408" s="1766"/>
      <c r="Q408" s="1766"/>
      <c r="R408" s="1766"/>
      <c r="S408" s="1766"/>
      <c r="T408" s="1766"/>
      <c r="U408" s="1768"/>
    </row>
    <row r="409" spans="1:21">
      <c r="A409" s="1610"/>
      <c r="B409" s="1591"/>
      <c r="C409" s="1552" t="s">
        <v>563</v>
      </c>
      <c r="D409" s="177" t="s">
        <v>564</v>
      </c>
      <c r="E409" s="1769"/>
      <c r="F409" s="1766"/>
      <c r="G409" s="1766"/>
      <c r="H409" s="1766"/>
      <c r="I409" s="1766"/>
      <c r="J409" s="1766"/>
      <c r="K409" s="1766"/>
      <c r="L409" s="1766"/>
      <c r="M409" s="1766"/>
      <c r="N409" s="1766"/>
      <c r="O409" s="1766"/>
      <c r="P409" s="1766"/>
      <c r="Q409" s="1766"/>
      <c r="R409" s="1766"/>
      <c r="S409" s="1766"/>
      <c r="T409" s="1766"/>
      <c r="U409" s="1768"/>
    </row>
    <row r="410" spans="1:21">
      <c r="A410" s="1610"/>
      <c r="B410" s="1591"/>
      <c r="C410" s="1553"/>
      <c r="D410" s="181" t="s">
        <v>565</v>
      </c>
      <c r="E410" s="1769"/>
      <c r="F410" s="1766"/>
      <c r="G410" s="1766"/>
      <c r="H410" s="1766"/>
      <c r="I410" s="1766"/>
      <c r="J410" s="1766"/>
      <c r="K410" s="1766"/>
      <c r="L410" s="1766"/>
      <c r="M410" s="1766"/>
      <c r="N410" s="1766"/>
      <c r="O410" s="1766"/>
      <c r="P410" s="1766"/>
      <c r="Q410" s="1766"/>
      <c r="R410" s="1766"/>
      <c r="S410" s="1766"/>
      <c r="T410" s="1766"/>
      <c r="U410" s="1768"/>
    </row>
    <row r="411" spans="1:21">
      <c r="A411" s="1610"/>
      <c r="B411" s="1590" t="s">
        <v>558</v>
      </c>
      <c r="C411" s="1592" t="s">
        <v>560</v>
      </c>
      <c r="D411" s="173" t="s">
        <v>561</v>
      </c>
      <c r="E411" s="1763"/>
      <c r="F411" s="1760"/>
      <c r="G411" s="1760"/>
      <c r="H411" s="1760"/>
      <c r="I411" s="1760"/>
      <c r="J411" s="1760"/>
      <c r="K411" s="1760"/>
      <c r="L411" s="1760"/>
      <c r="M411" s="1760"/>
      <c r="N411" s="1760"/>
      <c r="O411" s="1760"/>
      <c r="P411" s="1760"/>
      <c r="Q411" s="1760"/>
      <c r="R411" s="1760"/>
      <c r="S411" s="1760"/>
      <c r="T411" s="1760"/>
      <c r="U411" s="1757"/>
    </row>
    <row r="412" spans="1:21">
      <c r="A412" s="1610"/>
      <c r="B412" s="1591"/>
      <c r="C412" s="1593"/>
      <c r="D412" s="177" t="s">
        <v>562</v>
      </c>
      <c r="E412" s="1764"/>
      <c r="F412" s="1761"/>
      <c r="G412" s="1761"/>
      <c r="H412" s="1761"/>
      <c r="I412" s="1761"/>
      <c r="J412" s="1761"/>
      <c r="K412" s="1761"/>
      <c r="L412" s="1761"/>
      <c r="M412" s="1761"/>
      <c r="N412" s="1761"/>
      <c r="O412" s="1761"/>
      <c r="P412" s="1761"/>
      <c r="Q412" s="1761"/>
      <c r="R412" s="1761"/>
      <c r="S412" s="1761"/>
      <c r="T412" s="1761"/>
      <c r="U412" s="1758"/>
    </row>
    <row r="413" spans="1:21">
      <c r="A413" s="1610"/>
      <c r="B413" s="1591"/>
      <c r="C413" s="1552" t="s">
        <v>563</v>
      </c>
      <c r="D413" s="177" t="s">
        <v>564</v>
      </c>
      <c r="E413" s="1764"/>
      <c r="F413" s="1761"/>
      <c r="G413" s="1761"/>
      <c r="H413" s="1761"/>
      <c r="I413" s="1761"/>
      <c r="J413" s="1761"/>
      <c r="K413" s="1761"/>
      <c r="L413" s="1761"/>
      <c r="M413" s="1761"/>
      <c r="N413" s="1761"/>
      <c r="O413" s="1761"/>
      <c r="P413" s="1761"/>
      <c r="Q413" s="1761"/>
      <c r="R413" s="1761"/>
      <c r="S413" s="1761"/>
      <c r="T413" s="1761"/>
      <c r="U413" s="1758"/>
    </row>
    <row r="414" spans="1:21">
      <c r="A414" s="1611"/>
      <c r="B414" s="1591"/>
      <c r="C414" s="1553"/>
      <c r="D414" s="181" t="s">
        <v>565</v>
      </c>
      <c r="E414" s="1765"/>
      <c r="F414" s="1762"/>
      <c r="G414" s="1762"/>
      <c r="H414" s="1762"/>
      <c r="I414" s="1762"/>
      <c r="J414" s="1762"/>
      <c r="K414" s="1762"/>
      <c r="L414" s="1762"/>
      <c r="M414" s="1762"/>
      <c r="N414" s="1762"/>
      <c r="O414" s="1762"/>
      <c r="P414" s="1762"/>
      <c r="Q414" s="1762"/>
      <c r="R414" s="1762"/>
      <c r="S414" s="1762"/>
      <c r="T414" s="1762"/>
      <c r="U414" s="1759"/>
    </row>
    <row r="415" spans="1:21">
      <c r="A415" s="1609" t="s">
        <v>492</v>
      </c>
      <c r="B415" s="1600" t="s">
        <v>559</v>
      </c>
      <c r="C415" s="1592" t="s">
        <v>560</v>
      </c>
      <c r="D415" s="173" t="s">
        <v>561</v>
      </c>
      <c r="E415" s="1769"/>
      <c r="F415" s="1767">
        <v>0.79</v>
      </c>
      <c r="G415" s="1767">
        <v>0.69</v>
      </c>
      <c r="H415" s="1767">
        <v>0.66</v>
      </c>
      <c r="I415" s="1767">
        <v>0.61</v>
      </c>
      <c r="J415" s="1767">
        <v>0.56999999999999995</v>
      </c>
      <c r="K415" s="1767">
        <v>0.54</v>
      </c>
      <c r="L415" s="1767">
        <v>0.52</v>
      </c>
      <c r="M415" s="1767">
        <v>0.48</v>
      </c>
      <c r="N415" s="1767">
        <v>0.47</v>
      </c>
      <c r="O415" s="1767">
        <v>0.46</v>
      </c>
      <c r="P415" s="1767">
        <v>0.46</v>
      </c>
      <c r="Q415" s="1767">
        <v>0.45</v>
      </c>
      <c r="R415" s="1767">
        <v>0.45</v>
      </c>
      <c r="S415" s="1767">
        <v>0.44</v>
      </c>
      <c r="T415" s="1767">
        <v>0.44</v>
      </c>
      <c r="U415" s="1767">
        <v>0.43</v>
      </c>
    </row>
    <row r="416" spans="1:21">
      <c r="A416" s="1610"/>
      <c r="B416" s="1591"/>
      <c r="C416" s="1593"/>
      <c r="D416" s="177" t="s">
        <v>562</v>
      </c>
      <c r="E416" s="1769"/>
      <c r="F416" s="1768"/>
      <c r="G416" s="1768"/>
      <c r="H416" s="1768"/>
      <c r="I416" s="1768"/>
      <c r="J416" s="1768"/>
      <c r="K416" s="1768"/>
      <c r="L416" s="1768"/>
      <c r="M416" s="1768"/>
      <c r="N416" s="1768"/>
      <c r="O416" s="1768"/>
      <c r="P416" s="1768"/>
      <c r="Q416" s="1768"/>
      <c r="R416" s="1768"/>
      <c r="S416" s="1768"/>
      <c r="T416" s="1768"/>
      <c r="U416" s="1768"/>
    </row>
    <row r="417" spans="1:21">
      <c r="A417" s="1610"/>
      <c r="B417" s="1591"/>
      <c r="C417" s="1552" t="s">
        <v>563</v>
      </c>
      <c r="D417" s="177" t="s">
        <v>564</v>
      </c>
      <c r="E417" s="1769"/>
      <c r="F417" s="1768"/>
      <c r="G417" s="1768"/>
      <c r="H417" s="1768"/>
      <c r="I417" s="1768"/>
      <c r="J417" s="1768"/>
      <c r="K417" s="1768"/>
      <c r="L417" s="1768"/>
      <c r="M417" s="1768"/>
      <c r="N417" s="1768"/>
      <c r="O417" s="1768"/>
      <c r="P417" s="1768"/>
      <c r="Q417" s="1768"/>
      <c r="R417" s="1768"/>
      <c r="S417" s="1768"/>
      <c r="T417" s="1768"/>
      <c r="U417" s="1768"/>
    </row>
    <row r="418" spans="1:21">
      <c r="A418" s="1610"/>
      <c r="B418" s="1591"/>
      <c r="C418" s="1553"/>
      <c r="D418" s="181" t="s">
        <v>565</v>
      </c>
      <c r="E418" s="1769"/>
      <c r="F418" s="1768"/>
      <c r="G418" s="1768"/>
      <c r="H418" s="1768"/>
      <c r="I418" s="1768"/>
      <c r="J418" s="1768"/>
      <c r="K418" s="1768"/>
      <c r="L418" s="1768"/>
      <c r="M418" s="1768"/>
      <c r="N418" s="1768"/>
      <c r="O418" s="1768"/>
      <c r="P418" s="1768"/>
      <c r="Q418" s="1768"/>
      <c r="R418" s="1768"/>
      <c r="S418" s="1768"/>
      <c r="T418" s="1768"/>
      <c r="U418" s="1768"/>
    </row>
    <row r="419" spans="1:21">
      <c r="A419" s="1610"/>
      <c r="B419" s="1590" t="s">
        <v>543</v>
      </c>
      <c r="C419" s="1592" t="s">
        <v>560</v>
      </c>
      <c r="D419" s="173" t="s">
        <v>561</v>
      </c>
      <c r="E419" s="1769"/>
      <c r="F419" s="1766"/>
      <c r="G419" s="1767">
        <v>0.87</v>
      </c>
      <c r="H419" s="1767">
        <v>0.84</v>
      </c>
      <c r="I419" s="1767">
        <v>0.77</v>
      </c>
      <c r="J419" s="1767">
        <v>0.72</v>
      </c>
      <c r="K419" s="1767">
        <v>0.69</v>
      </c>
      <c r="L419" s="1767">
        <v>0.66</v>
      </c>
      <c r="M419" s="1767">
        <v>0.61</v>
      </c>
      <c r="N419" s="1767">
        <v>0.6</v>
      </c>
      <c r="O419" s="1767">
        <v>0.59</v>
      </c>
      <c r="P419" s="1767">
        <v>0.57999999999999996</v>
      </c>
      <c r="Q419" s="1767">
        <v>0.56999999999999995</v>
      </c>
      <c r="R419" s="1767">
        <v>0.56999999999999995</v>
      </c>
      <c r="S419" s="1767">
        <v>0.56000000000000005</v>
      </c>
      <c r="T419" s="1767">
        <v>0.55000000000000004</v>
      </c>
      <c r="U419" s="1767">
        <v>0.55000000000000004</v>
      </c>
    </row>
    <row r="420" spans="1:21">
      <c r="A420" s="1610"/>
      <c r="B420" s="1591"/>
      <c r="C420" s="1593"/>
      <c r="D420" s="177" t="s">
        <v>562</v>
      </c>
      <c r="E420" s="1769"/>
      <c r="F420" s="1766"/>
      <c r="G420" s="1768"/>
      <c r="H420" s="1768"/>
      <c r="I420" s="1768"/>
      <c r="J420" s="1768"/>
      <c r="K420" s="1768"/>
      <c r="L420" s="1768"/>
      <c r="M420" s="1768"/>
      <c r="N420" s="1768"/>
      <c r="O420" s="1768"/>
      <c r="P420" s="1768"/>
      <c r="Q420" s="1768"/>
      <c r="R420" s="1768"/>
      <c r="S420" s="1768"/>
      <c r="T420" s="1768"/>
      <c r="U420" s="1768"/>
    </row>
    <row r="421" spans="1:21">
      <c r="A421" s="1610"/>
      <c r="B421" s="1591"/>
      <c r="C421" s="1552" t="s">
        <v>563</v>
      </c>
      <c r="D421" s="177" t="s">
        <v>564</v>
      </c>
      <c r="E421" s="1769"/>
      <c r="F421" s="1766"/>
      <c r="G421" s="1768"/>
      <c r="H421" s="1768"/>
      <c r="I421" s="1768"/>
      <c r="J421" s="1768"/>
      <c r="K421" s="1768"/>
      <c r="L421" s="1768"/>
      <c r="M421" s="1768"/>
      <c r="N421" s="1768"/>
      <c r="O421" s="1768"/>
      <c r="P421" s="1768"/>
      <c r="Q421" s="1768"/>
      <c r="R421" s="1768"/>
      <c r="S421" s="1768"/>
      <c r="T421" s="1768"/>
      <c r="U421" s="1768"/>
    </row>
    <row r="422" spans="1:21">
      <c r="A422" s="1610"/>
      <c r="B422" s="1591"/>
      <c r="C422" s="1553"/>
      <c r="D422" s="181" t="s">
        <v>565</v>
      </c>
      <c r="E422" s="1769"/>
      <c r="F422" s="1766"/>
      <c r="G422" s="1768"/>
      <c r="H422" s="1768"/>
      <c r="I422" s="1768"/>
      <c r="J422" s="1768"/>
      <c r="K422" s="1768"/>
      <c r="L422" s="1768"/>
      <c r="M422" s="1768"/>
      <c r="N422" s="1768"/>
      <c r="O422" s="1768"/>
      <c r="P422" s="1768"/>
      <c r="Q422" s="1768"/>
      <c r="R422" s="1768"/>
      <c r="S422" s="1768"/>
      <c r="T422" s="1768"/>
      <c r="U422" s="1768"/>
    </row>
    <row r="423" spans="1:21">
      <c r="A423" s="1610"/>
      <c r="B423" s="1590" t="s">
        <v>544</v>
      </c>
      <c r="C423" s="1592" t="s">
        <v>560</v>
      </c>
      <c r="D423" s="173" t="s">
        <v>561</v>
      </c>
      <c r="E423" s="1769"/>
      <c r="F423" s="1762"/>
      <c r="G423" s="1766"/>
      <c r="H423" s="1767">
        <v>0.96</v>
      </c>
      <c r="I423" s="1767">
        <v>0.88</v>
      </c>
      <c r="J423" s="1767">
        <v>0.83</v>
      </c>
      <c r="K423" s="1767">
        <v>0.79</v>
      </c>
      <c r="L423" s="1767">
        <v>0.76</v>
      </c>
      <c r="M423" s="1767">
        <v>0.7</v>
      </c>
      <c r="N423" s="1767">
        <v>0.69</v>
      </c>
      <c r="O423" s="1767">
        <v>0.68</v>
      </c>
      <c r="P423" s="1767">
        <v>0.66</v>
      </c>
      <c r="Q423" s="1767">
        <v>0.66</v>
      </c>
      <c r="R423" s="1767">
        <v>0.65</v>
      </c>
      <c r="S423" s="1767">
        <v>0.64</v>
      </c>
      <c r="T423" s="1767">
        <v>0.64</v>
      </c>
      <c r="U423" s="1767">
        <v>0.63</v>
      </c>
    </row>
    <row r="424" spans="1:21">
      <c r="A424" s="1610"/>
      <c r="B424" s="1591"/>
      <c r="C424" s="1593"/>
      <c r="D424" s="177" t="s">
        <v>562</v>
      </c>
      <c r="E424" s="1769"/>
      <c r="F424" s="1766"/>
      <c r="G424" s="1766"/>
      <c r="H424" s="1768"/>
      <c r="I424" s="1768"/>
      <c r="J424" s="1768"/>
      <c r="K424" s="1768"/>
      <c r="L424" s="1768"/>
      <c r="M424" s="1768"/>
      <c r="N424" s="1768"/>
      <c r="O424" s="1768"/>
      <c r="P424" s="1768"/>
      <c r="Q424" s="1768"/>
      <c r="R424" s="1768"/>
      <c r="S424" s="1768"/>
      <c r="T424" s="1768"/>
      <c r="U424" s="1768"/>
    </row>
    <row r="425" spans="1:21">
      <c r="A425" s="1610"/>
      <c r="B425" s="1591"/>
      <c r="C425" s="1552" t="s">
        <v>563</v>
      </c>
      <c r="D425" s="177" t="s">
        <v>564</v>
      </c>
      <c r="E425" s="1769"/>
      <c r="F425" s="1766"/>
      <c r="G425" s="1766"/>
      <c r="H425" s="1768"/>
      <c r="I425" s="1768"/>
      <c r="J425" s="1768"/>
      <c r="K425" s="1768"/>
      <c r="L425" s="1768"/>
      <c r="M425" s="1768"/>
      <c r="N425" s="1768"/>
      <c r="O425" s="1768"/>
      <c r="P425" s="1768"/>
      <c r="Q425" s="1768"/>
      <c r="R425" s="1768"/>
      <c r="S425" s="1768"/>
      <c r="T425" s="1768"/>
      <c r="U425" s="1768"/>
    </row>
    <row r="426" spans="1:21">
      <c r="A426" s="1610"/>
      <c r="B426" s="1591"/>
      <c r="C426" s="1553"/>
      <c r="D426" s="181" t="s">
        <v>565</v>
      </c>
      <c r="E426" s="1769"/>
      <c r="F426" s="1766"/>
      <c r="G426" s="1766"/>
      <c r="H426" s="1768"/>
      <c r="I426" s="1768"/>
      <c r="J426" s="1768"/>
      <c r="K426" s="1768"/>
      <c r="L426" s="1768"/>
      <c r="M426" s="1768"/>
      <c r="N426" s="1768"/>
      <c r="O426" s="1768"/>
      <c r="P426" s="1768"/>
      <c r="Q426" s="1768"/>
      <c r="R426" s="1768"/>
      <c r="S426" s="1768"/>
      <c r="T426" s="1768"/>
      <c r="U426" s="1768"/>
    </row>
    <row r="427" spans="1:21">
      <c r="A427" s="1610"/>
      <c r="B427" s="1600" t="s">
        <v>545</v>
      </c>
      <c r="C427" s="1592" t="s">
        <v>560</v>
      </c>
      <c r="D427" s="173" t="s">
        <v>561</v>
      </c>
      <c r="E427" s="1769"/>
      <c r="F427" s="1766"/>
      <c r="G427" s="1762"/>
      <c r="H427" s="1766"/>
      <c r="I427" s="1767">
        <v>0.92</v>
      </c>
      <c r="J427" s="1767">
        <v>0.86</v>
      </c>
      <c r="K427" s="1767">
        <v>0.82</v>
      </c>
      <c r="L427" s="1767">
        <v>0.79</v>
      </c>
      <c r="M427" s="1767">
        <v>0.73</v>
      </c>
      <c r="N427" s="1767">
        <v>0.72</v>
      </c>
      <c r="O427" s="1767">
        <v>0.7</v>
      </c>
      <c r="P427" s="1767">
        <v>0.69</v>
      </c>
      <c r="Q427" s="1767">
        <v>0.68</v>
      </c>
      <c r="R427" s="1767">
        <v>0.68</v>
      </c>
      <c r="S427" s="1767">
        <v>0.67</v>
      </c>
      <c r="T427" s="1767">
        <v>0.66</v>
      </c>
      <c r="U427" s="1767">
        <v>0.66</v>
      </c>
    </row>
    <row r="428" spans="1:21">
      <c r="A428" s="1610"/>
      <c r="B428" s="1591"/>
      <c r="C428" s="1593"/>
      <c r="D428" s="177" t="s">
        <v>562</v>
      </c>
      <c r="E428" s="1769"/>
      <c r="F428" s="1766"/>
      <c r="G428" s="1766"/>
      <c r="H428" s="1766"/>
      <c r="I428" s="1768"/>
      <c r="J428" s="1768"/>
      <c r="K428" s="1768"/>
      <c r="L428" s="1768"/>
      <c r="M428" s="1768"/>
      <c r="N428" s="1768"/>
      <c r="O428" s="1768"/>
      <c r="P428" s="1768"/>
      <c r="Q428" s="1768"/>
      <c r="R428" s="1768"/>
      <c r="S428" s="1768"/>
      <c r="T428" s="1768"/>
      <c r="U428" s="1768"/>
    </row>
    <row r="429" spans="1:21">
      <c r="A429" s="1610"/>
      <c r="B429" s="1591"/>
      <c r="C429" s="1552" t="s">
        <v>563</v>
      </c>
      <c r="D429" s="177" t="s">
        <v>564</v>
      </c>
      <c r="E429" s="1769"/>
      <c r="F429" s="1766"/>
      <c r="G429" s="1766"/>
      <c r="H429" s="1766"/>
      <c r="I429" s="1768"/>
      <c r="J429" s="1768"/>
      <c r="K429" s="1768"/>
      <c r="L429" s="1768"/>
      <c r="M429" s="1768"/>
      <c r="N429" s="1768"/>
      <c r="O429" s="1768"/>
      <c r="P429" s="1768"/>
      <c r="Q429" s="1768"/>
      <c r="R429" s="1768"/>
      <c r="S429" s="1768"/>
      <c r="T429" s="1768"/>
      <c r="U429" s="1768"/>
    </row>
    <row r="430" spans="1:21">
      <c r="A430" s="1610"/>
      <c r="B430" s="1591"/>
      <c r="C430" s="1553"/>
      <c r="D430" s="181" t="s">
        <v>565</v>
      </c>
      <c r="E430" s="1769"/>
      <c r="F430" s="1766"/>
      <c r="G430" s="1766"/>
      <c r="H430" s="1766"/>
      <c r="I430" s="1768"/>
      <c r="J430" s="1768"/>
      <c r="K430" s="1768"/>
      <c r="L430" s="1768"/>
      <c r="M430" s="1768"/>
      <c r="N430" s="1768"/>
      <c r="O430" s="1768"/>
      <c r="P430" s="1768"/>
      <c r="Q430" s="1768"/>
      <c r="R430" s="1768"/>
      <c r="S430" s="1768"/>
      <c r="T430" s="1768"/>
      <c r="U430" s="1768"/>
    </row>
    <row r="431" spans="1:21">
      <c r="A431" s="1610"/>
      <c r="B431" s="1600" t="s">
        <v>546</v>
      </c>
      <c r="C431" s="1592" t="s">
        <v>560</v>
      </c>
      <c r="D431" s="173" t="s">
        <v>561</v>
      </c>
      <c r="E431" s="1769"/>
      <c r="F431" s="1766"/>
      <c r="G431" s="1766"/>
      <c r="H431" s="1762"/>
      <c r="I431" s="1766"/>
      <c r="J431" s="1767">
        <v>0.94</v>
      </c>
      <c r="K431" s="1767">
        <v>0.89</v>
      </c>
      <c r="L431" s="1767">
        <v>0.86</v>
      </c>
      <c r="M431" s="1767">
        <v>0.8</v>
      </c>
      <c r="N431" s="1767">
        <v>0.78</v>
      </c>
      <c r="O431" s="1767">
        <v>0.77</v>
      </c>
      <c r="P431" s="1767">
        <v>0.75</v>
      </c>
      <c r="Q431" s="1767">
        <v>0.74</v>
      </c>
      <c r="R431" s="1767">
        <v>0.74</v>
      </c>
      <c r="S431" s="1767">
        <v>0.73</v>
      </c>
      <c r="T431" s="1767">
        <v>0.72</v>
      </c>
      <c r="U431" s="1767">
        <v>0.71</v>
      </c>
    </row>
    <row r="432" spans="1:21">
      <c r="A432" s="1610"/>
      <c r="B432" s="1591"/>
      <c r="C432" s="1593"/>
      <c r="D432" s="177" t="s">
        <v>562</v>
      </c>
      <c r="E432" s="1769"/>
      <c r="F432" s="1766"/>
      <c r="G432" s="1766"/>
      <c r="H432" s="1766"/>
      <c r="I432" s="1766"/>
      <c r="J432" s="1768"/>
      <c r="K432" s="1768"/>
      <c r="L432" s="1768"/>
      <c r="M432" s="1768"/>
      <c r="N432" s="1768"/>
      <c r="O432" s="1768"/>
      <c r="P432" s="1768"/>
      <c r="Q432" s="1768"/>
      <c r="R432" s="1768"/>
      <c r="S432" s="1768"/>
      <c r="T432" s="1768"/>
      <c r="U432" s="1768"/>
    </row>
    <row r="433" spans="1:21">
      <c r="A433" s="1610"/>
      <c r="B433" s="1591"/>
      <c r="C433" s="1552" t="s">
        <v>563</v>
      </c>
      <c r="D433" s="177" t="s">
        <v>564</v>
      </c>
      <c r="E433" s="1769"/>
      <c r="F433" s="1766"/>
      <c r="G433" s="1766"/>
      <c r="H433" s="1766"/>
      <c r="I433" s="1766"/>
      <c r="J433" s="1768"/>
      <c r="K433" s="1768"/>
      <c r="L433" s="1768"/>
      <c r="M433" s="1768"/>
      <c r="N433" s="1768"/>
      <c r="O433" s="1768"/>
      <c r="P433" s="1768"/>
      <c r="Q433" s="1768"/>
      <c r="R433" s="1768"/>
      <c r="S433" s="1768"/>
      <c r="T433" s="1768"/>
      <c r="U433" s="1768"/>
    </row>
    <row r="434" spans="1:21">
      <c r="A434" s="1610"/>
      <c r="B434" s="1591"/>
      <c r="C434" s="1553"/>
      <c r="D434" s="181" t="s">
        <v>565</v>
      </c>
      <c r="E434" s="1769"/>
      <c r="F434" s="1766"/>
      <c r="G434" s="1766"/>
      <c r="H434" s="1766"/>
      <c r="I434" s="1766"/>
      <c r="J434" s="1768"/>
      <c r="K434" s="1768"/>
      <c r="L434" s="1768"/>
      <c r="M434" s="1768"/>
      <c r="N434" s="1768"/>
      <c r="O434" s="1768"/>
      <c r="P434" s="1768"/>
      <c r="Q434" s="1768"/>
      <c r="R434" s="1768"/>
      <c r="S434" s="1768"/>
      <c r="T434" s="1768"/>
      <c r="U434" s="1768"/>
    </row>
    <row r="435" spans="1:21">
      <c r="A435" s="1610"/>
      <c r="B435" s="1600" t="s">
        <v>547</v>
      </c>
      <c r="C435" s="1592" t="s">
        <v>560</v>
      </c>
      <c r="D435" s="173" t="s">
        <v>561</v>
      </c>
      <c r="E435" s="1769"/>
      <c r="F435" s="1766"/>
      <c r="G435" s="1766"/>
      <c r="H435" s="1766"/>
      <c r="I435" s="1762"/>
      <c r="J435" s="1766"/>
      <c r="K435" s="1767">
        <v>0.95</v>
      </c>
      <c r="L435" s="1767">
        <v>0.91</v>
      </c>
      <c r="M435" s="1767">
        <v>0.85</v>
      </c>
      <c r="N435" s="1767">
        <v>0.83</v>
      </c>
      <c r="O435" s="1767">
        <v>0.81</v>
      </c>
      <c r="P435" s="1767">
        <v>0.8</v>
      </c>
      <c r="Q435" s="1767">
        <v>0.79</v>
      </c>
      <c r="R435" s="1767">
        <v>0.78</v>
      </c>
      <c r="S435" s="1767">
        <v>0.77</v>
      </c>
      <c r="T435" s="1767">
        <v>0.77</v>
      </c>
      <c r="U435" s="1767">
        <v>0.76</v>
      </c>
    </row>
    <row r="436" spans="1:21">
      <c r="A436" s="1610"/>
      <c r="B436" s="1591"/>
      <c r="C436" s="1593"/>
      <c r="D436" s="177" t="s">
        <v>562</v>
      </c>
      <c r="E436" s="1769"/>
      <c r="F436" s="1766"/>
      <c r="G436" s="1766"/>
      <c r="H436" s="1766"/>
      <c r="I436" s="1766"/>
      <c r="J436" s="1766"/>
      <c r="K436" s="1768"/>
      <c r="L436" s="1768"/>
      <c r="M436" s="1768"/>
      <c r="N436" s="1768"/>
      <c r="O436" s="1768"/>
      <c r="P436" s="1768"/>
      <c r="Q436" s="1768"/>
      <c r="R436" s="1768"/>
      <c r="S436" s="1768"/>
      <c r="T436" s="1768"/>
      <c r="U436" s="1768"/>
    </row>
    <row r="437" spans="1:21">
      <c r="A437" s="1610"/>
      <c r="B437" s="1591"/>
      <c r="C437" s="1552" t="s">
        <v>563</v>
      </c>
      <c r="D437" s="177" t="s">
        <v>564</v>
      </c>
      <c r="E437" s="1769"/>
      <c r="F437" s="1766"/>
      <c r="G437" s="1766"/>
      <c r="H437" s="1766"/>
      <c r="I437" s="1766"/>
      <c r="J437" s="1766"/>
      <c r="K437" s="1768"/>
      <c r="L437" s="1768"/>
      <c r="M437" s="1768"/>
      <c r="N437" s="1768"/>
      <c r="O437" s="1768"/>
      <c r="P437" s="1768"/>
      <c r="Q437" s="1768"/>
      <c r="R437" s="1768"/>
      <c r="S437" s="1768"/>
      <c r="T437" s="1768"/>
      <c r="U437" s="1768"/>
    </row>
    <row r="438" spans="1:21">
      <c r="A438" s="1610"/>
      <c r="B438" s="1591"/>
      <c r="C438" s="1553"/>
      <c r="D438" s="181" t="s">
        <v>565</v>
      </c>
      <c r="E438" s="1769"/>
      <c r="F438" s="1766"/>
      <c r="G438" s="1766"/>
      <c r="H438" s="1766"/>
      <c r="I438" s="1766"/>
      <c r="J438" s="1766"/>
      <c r="K438" s="1768"/>
      <c r="L438" s="1768"/>
      <c r="M438" s="1768"/>
      <c r="N438" s="1768"/>
      <c r="O438" s="1768"/>
      <c r="P438" s="1768"/>
      <c r="Q438" s="1768"/>
      <c r="R438" s="1768"/>
      <c r="S438" s="1768"/>
      <c r="T438" s="1768"/>
      <c r="U438" s="1768"/>
    </row>
    <row r="439" spans="1:21">
      <c r="A439" s="1610"/>
      <c r="B439" s="1600" t="s">
        <v>548</v>
      </c>
      <c r="C439" s="1592" t="s">
        <v>560</v>
      </c>
      <c r="D439" s="173" t="s">
        <v>561</v>
      </c>
      <c r="E439" s="1769"/>
      <c r="F439" s="1766"/>
      <c r="G439" s="1766"/>
      <c r="H439" s="1766"/>
      <c r="I439" s="1766"/>
      <c r="J439" s="1762"/>
      <c r="K439" s="1766"/>
      <c r="L439" s="1767">
        <v>0.96</v>
      </c>
      <c r="M439" s="1767">
        <v>0.89</v>
      </c>
      <c r="N439" s="1767">
        <v>0.87</v>
      </c>
      <c r="O439" s="1767">
        <v>0.86</v>
      </c>
      <c r="P439" s="1767">
        <v>0.84</v>
      </c>
      <c r="Q439" s="1767">
        <v>0.83</v>
      </c>
      <c r="R439" s="1767">
        <v>0.82</v>
      </c>
      <c r="S439" s="1767">
        <v>0.82</v>
      </c>
      <c r="T439" s="1767">
        <v>0.81</v>
      </c>
      <c r="U439" s="1767">
        <v>0.8</v>
      </c>
    </row>
    <row r="440" spans="1:21">
      <c r="A440" s="1610"/>
      <c r="B440" s="1591"/>
      <c r="C440" s="1593"/>
      <c r="D440" s="177" t="s">
        <v>562</v>
      </c>
      <c r="E440" s="1769"/>
      <c r="F440" s="1766"/>
      <c r="G440" s="1766"/>
      <c r="H440" s="1766"/>
      <c r="I440" s="1766"/>
      <c r="J440" s="1766"/>
      <c r="K440" s="1766"/>
      <c r="L440" s="1768"/>
      <c r="M440" s="1768"/>
      <c r="N440" s="1768"/>
      <c r="O440" s="1768"/>
      <c r="P440" s="1768"/>
      <c r="Q440" s="1768"/>
      <c r="R440" s="1768"/>
      <c r="S440" s="1768"/>
      <c r="T440" s="1768"/>
      <c r="U440" s="1768"/>
    </row>
    <row r="441" spans="1:21">
      <c r="A441" s="1610"/>
      <c r="B441" s="1591"/>
      <c r="C441" s="1552" t="s">
        <v>563</v>
      </c>
      <c r="D441" s="177" t="s">
        <v>564</v>
      </c>
      <c r="E441" s="1769"/>
      <c r="F441" s="1766"/>
      <c r="G441" s="1766"/>
      <c r="H441" s="1766"/>
      <c r="I441" s="1766"/>
      <c r="J441" s="1766"/>
      <c r="K441" s="1766"/>
      <c r="L441" s="1768"/>
      <c r="M441" s="1768"/>
      <c r="N441" s="1768"/>
      <c r="O441" s="1768"/>
      <c r="P441" s="1768"/>
      <c r="Q441" s="1768"/>
      <c r="R441" s="1768"/>
      <c r="S441" s="1768"/>
      <c r="T441" s="1768"/>
      <c r="U441" s="1768"/>
    </row>
    <row r="442" spans="1:21">
      <c r="A442" s="1610"/>
      <c r="B442" s="1591"/>
      <c r="C442" s="1553"/>
      <c r="D442" s="181" t="s">
        <v>565</v>
      </c>
      <c r="E442" s="1769"/>
      <c r="F442" s="1766"/>
      <c r="G442" s="1766"/>
      <c r="H442" s="1766"/>
      <c r="I442" s="1766"/>
      <c r="J442" s="1766"/>
      <c r="K442" s="1766"/>
      <c r="L442" s="1768"/>
      <c r="M442" s="1768"/>
      <c r="N442" s="1768"/>
      <c r="O442" s="1768"/>
      <c r="P442" s="1768"/>
      <c r="Q442" s="1768"/>
      <c r="R442" s="1768"/>
      <c r="S442" s="1768"/>
      <c r="T442" s="1768"/>
      <c r="U442" s="1768"/>
    </row>
    <row r="443" spans="1:21">
      <c r="A443" s="1610"/>
      <c r="B443" s="1600" t="s">
        <v>549</v>
      </c>
      <c r="C443" s="1592" t="s">
        <v>560</v>
      </c>
      <c r="D443" s="173" t="s">
        <v>561</v>
      </c>
      <c r="E443" s="1769"/>
      <c r="F443" s="1766"/>
      <c r="G443" s="1766"/>
      <c r="H443" s="1766"/>
      <c r="I443" s="1766"/>
      <c r="J443" s="1766"/>
      <c r="K443" s="1762"/>
      <c r="L443" s="1766"/>
      <c r="M443" s="1767">
        <v>0.93</v>
      </c>
      <c r="N443" s="1767">
        <v>0.91</v>
      </c>
      <c r="O443" s="1767">
        <v>0.89</v>
      </c>
      <c r="P443" s="1767">
        <v>0.88</v>
      </c>
      <c r="Q443" s="1767">
        <v>0.87</v>
      </c>
      <c r="R443" s="1767">
        <v>0.86</v>
      </c>
      <c r="S443" s="1767">
        <v>0.85</v>
      </c>
      <c r="T443" s="1767">
        <v>0.84</v>
      </c>
      <c r="U443" s="1767">
        <v>0.83</v>
      </c>
    </row>
    <row r="444" spans="1:21">
      <c r="A444" s="1610"/>
      <c r="B444" s="1591"/>
      <c r="C444" s="1593"/>
      <c r="D444" s="177" t="s">
        <v>562</v>
      </c>
      <c r="E444" s="1769"/>
      <c r="F444" s="1766"/>
      <c r="G444" s="1766"/>
      <c r="H444" s="1766"/>
      <c r="I444" s="1766"/>
      <c r="J444" s="1766"/>
      <c r="K444" s="1766"/>
      <c r="L444" s="1766"/>
      <c r="M444" s="1768"/>
      <c r="N444" s="1768"/>
      <c r="O444" s="1768"/>
      <c r="P444" s="1768"/>
      <c r="Q444" s="1768"/>
      <c r="R444" s="1768"/>
      <c r="S444" s="1768"/>
      <c r="T444" s="1768"/>
      <c r="U444" s="1768"/>
    </row>
    <row r="445" spans="1:21">
      <c r="A445" s="1610"/>
      <c r="B445" s="1591"/>
      <c r="C445" s="1552" t="s">
        <v>563</v>
      </c>
      <c r="D445" s="177" t="s">
        <v>564</v>
      </c>
      <c r="E445" s="1769"/>
      <c r="F445" s="1766"/>
      <c r="G445" s="1766"/>
      <c r="H445" s="1766"/>
      <c r="I445" s="1766"/>
      <c r="J445" s="1766"/>
      <c r="K445" s="1766"/>
      <c r="L445" s="1766"/>
      <c r="M445" s="1768"/>
      <c r="N445" s="1768"/>
      <c r="O445" s="1768"/>
      <c r="P445" s="1768"/>
      <c r="Q445" s="1768"/>
      <c r="R445" s="1768"/>
      <c r="S445" s="1768"/>
      <c r="T445" s="1768"/>
      <c r="U445" s="1768"/>
    </row>
    <row r="446" spans="1:21">
      <c r="A446" s="1610"/>
      <c r="B446" s="1591"/>
      <c r="C446" s="1553"/>
      <c r="D446" s="181" t="s">
        <v>565</v>
      </c>
      <c r="E446" s="1769"/>
      <c r="F446" s="1766"/>
      <c r="G446" s="1766"/>
      <c r="H446" s="1766"/>
      <c r="I446" s="1766"/>
      <c r="J446" s="1766"/>
      <c r="K446" s="1766"/>
      <c r="L446" s="1766"/>
      <c r="M446" s="1768"/>
      <c r="N446" s="1768"/>
      <c r="O446" s="1768"/>
      <c r="P446" s="1768"/>
      <c r="Q446" s="1768"/>
      <c r="R446" s="1768"/>
      <c r="S446" s="1768"/>
      <c r="T446" s="1768"/>
      <c r="U446" s="1768"/>
    </row>
    <row r="447" spans="1:21">
      <c r="A447" s="1610"/>
      <c r="B447" s="1600" t="s">
        <v>550</v>
      </c>
      <c r="C447" s="1592" t="s">
        <v>560</v>
      </c>
      <c r="D447" s="173" t="s">
        <v>561</v>
      </c>
      <c r="E447" s="1769"/>
      <c r="F447" s="1766"/>
      <c r="G447" s="1766"/>
      <c r="H447" s="1766"/>
      <c r="I447" s="1766"/>
      <c r="J447" s="1766"/>
      <c r="K447" s="1766"/>
      <c r="L447" s="1762"/>
      <c r="M447" s="1766"/>
      <c r="N447" s="1767">
        <v>0.98</v>
      </c>
      <c r="O447" s="1767">
        <v>0.96</v>
      </c>
      <c r="P447" s="1767">
        <v>0.94</v>
      </c>
      <c r="Q447" s="1767">
        <v>0.93</v>
      </c>
      <c r="R447" s="1767">
        <v>0.92</v>
      </c>
      <c r="S447" s="1767">
        <v>0.91</v>
      </c>
      <c r="T447" s="1767">
        <v>0.9</v>
      </c>
      <c r="U447" s="1767">
        <v>0.9</v>
      </c>
    </row>
    <row r="448" spans="1:21">
      <c r="A448" s="1610"/>
      <c r="B448" s="1591"/>
      <c r="C448" s="1593"/>
      <c r="D448" s="177" t="s">
        <v>562</v>
      </c>
      <c r="E448" s="1769"/>
      <c r="F448" s="1766"/>
      <c r="G448" s="1766"/>
      <c r="H448" s="1766"/>
      <c r="I448" s="1766"/>
      <c r="J448" s="1766"/>
      <c r="K448" s="1766"/>
      <c r="L448" s="1766"/>
      <c r="M448" s="1766"/>
      <c r="N448" s="1768"/>
      <c r="O448" s="1768"/>
      <c r="P448" s="1768"/>
      <c r="Q448" s="1768"/>
      <c r="R448" s="1768"/>
      <c r="S448" s="1768"/>
      <c r="T448" s="1768"/>
      <c r="U448" s="1768"/>
    </row>
    <row r="449" spans="1:21">
      <c r="A449" s="1610"/>
      <c r="B449" s="1591"/>
      <c r="C449" s="1552" t="s">
        <v>563</v>
      </c>
      <c r="D449" s="177" t="s">
        <v>564</v>
      </c>
      <c r="E449" s="1769"/>
      <c r="F449" s="1766"/>
      <c r="G449" s="1766"/>
      <c r="H449" s="1766"/>
      <c r="I449" s="1766"/>
      <c r="J449" s="1766"/>
      <c r="K449" s="1766"/>
      <c r="L449" s="1766"/>
      <c r="M449" s="1766"/>
      <c r="N449" s="1768"/>
      <c r="O449" s="1768"/>
      <c r="P449" s="1768"/>
      <c r="Q449" s="1768"/>
      <c r="R449" s="1768"/>
      <c r="S449" s="1768"/>
      <c r="T449" s="1768"/>
      <c r="U449" s="1768"/>
    </row>
    <row r="450" spans="1:21">
      <c r="A450" s="1610"/>
      <c r="B450" s="1591"/>
      <c r="C450" s="1553"/>
      <c r="D450" s="181" t="s">
        <v>565</v>
      </c>
      <c r="E450" s="1769"/>
      <c r="F450" s="1766"/>
      <c r="G450" s="1766"/>
      <c r="H450" s="1766"/>
      <c r="I450" s="1766"/>
      <c r="J450" s="1766"/>
      <c r="K450" s="1766"/>
      <c r="L450" s="1766"/>
      <c r="M450" s="1766"/>
      <c r="N450" s="1768"/>
      <c r="O450" s="1768"/>
      <c r="P450" s="1768"/>
      <c r="Q450" s="1768"/>
      <c r="R450" s="1768"/>
      <c r="S450" s="1768"/>
      <c r="T450" s="1768"/>
      <c r="U450" s="1768"/>
    </row>
    <row r="451" spans="1:21">
      <c r="A451" s="1610"/>
      <c r="B451" s="1600" t="s">
        <v>551</v>
      </c>
      <c r="C451" s="1592" t="s">
        <v>560</v>
      </c>
      <c r="D451" s="173" t="s">
        <v>561</v>
      </c>
      <c r="E451" s="1769"/>
      <c r="F451" s="1766"/>
      <c r="G451" s="1766"/>
      <c r="H451" s="1766"/>
      <c r="I451" s="1766"/>
      <c r="J451" s="1766"/>
      <c r="K451" s="1766"/>
      <c r="L451" s="1766"/>
      <c r="M451" s="1762"/>
      <c r="N451" s="1766"/>
      <c r="O451" s="1767">
        <v>0.98</v>
      </c>
      <c r="P451" s="1767">
        <v>0.96</v>
      </c>
      <c r="Q451" s="1767">
        <v>0.95</v>
      </c>
      <c r="R451" s="1767">
        <v>0.94</v>
      </c>
      <c r="S451" s="1767">
        <v>0.93</v>
      </c>
      <c r="T451" s="1767">
        <v>0.92</v>
      </c>
      <c r="U451" s="1767">
        <v>0.91</v>
      </c>
    </row>
    <row r="452" spans="1:21">
      <c r="A452" s="1610"/>
      <c r="B452" s="1591"/>
      <c r="C452" s="1593"/>
      <c r="D452" s="177" t="s">
        <v>562</v>
      </c>
      <c r="E452" s="1769"/>
      <c r="F452" s="1766"/>
      <c r="G452" s="1766"/>
      <c r="H452" s="1766"/>
      <c r="I452" s="1766"/>
      <c r="J452" s="1766"/>
      <c r="K452" s="1766"/>
      <c r="L452" s="1766"/>
      <c r="M452" s="1766"/>
      <c r="N452" s="1766"/>
      <c r="O452" s="1768"/>
      <c r="P452" s="1768"/>
      <c r="Q452" s="1768"/>
      <c r="R452" s="1768"/>
      <c r="S452" s="1768"/>
      <c r="T452" s="1768"/>
      <c r="U452" s="1768"/>
    </row>
    <row r="453" spans="1:21">
      <c r="A453" s="1610"/>
      <c r="B453" s="1591"/>
      <c r="C453" s="1552" t="s">
        <v>563</v>
      </c>
      <c r="D453" s="177" t="s">
        <v>564</v>
      </c>
      <c r="E453" s="1769"/>
      <c r="F453" s="1766"/>
      <c r="G453" s="1766"/>
      <c r="H453" s="1766"/>
      <c r="I453" s="1766"/>
      <c r="J453" s="1766"/>
      <c r="K453" s="1766"/>
      <c r="L453" s="1766"/>
      <c r="M453" s="1766"/>
      <c r="N453" s="1766"/>
      <c r="O453" s="1768"/>
      <c r="P453" s="1768"/>
      <c r="Q453" s="1768"/>
      <c r="R453" s="1768"/>
      <c r="S453" s="1768"/>
      <c r="T453" s="1768"/>
      <c r="U453" s="1768"/>
    </row>
    <row r="454" spans="1:21">
      <c r="A454" s="1610"/>
      <c r="B454" s="1591"/>
      <c r="C454" s="1553"/>
      <c r="D454" s="181" t="s">
        <v>565</v>
      </c>
      <c r="E454" s="1769"/>
      <c r="F454" s="1766"/>
      <c r="G454" s="1766"/>
      <c r="H454" s="1766"/>
      <c r="I454" s="1766"/>
      <c r="J454" s="1766"/>
      <c r="K454" s="1766"/>
      <c r="L454" s="1766"/>
      <c r="M454" s="1766"/>
      <c r="N454" s="1766"/>
      <c r="O454" s="1768"/>
      <c r="P454" s="1768"/>
      <c r="Q454" s="1768"/>
      <c r="R454" s="1768"/>
      <c r="S454" s="1768"/>
      <c r="T454" s="1768"/>
      <c r="U454" s="1768"/>
    </row>
    <row r="455" spans="1:21">
      <c r="A455" s="1610"/>
      <c r="B455" s="1600" t="s">
        <v>552</v>
      </c>
      <c r="C455" s="1592" t="s">
        <v>560</v>
      </c>
      <c r="D455" s="173" t="s">
        <v>561</v>
      </c>
      <c r="E455" s="1769"/>
      <c r="F455" s="1766"/>
      <c r="G455" s="1766"/>
      <c r="H455" s="1766"/>
      <c r="I455" s="1766"/>
      <c r="J455" s="1766"/>
      <c r="K455" s="1766"/>
      <c r="L455" s="1766"/>
      <c r="M455" s="1766"/>
      <c r="N455" s="1762"/>
      <c r="O455" s="1766"/>
      <c r="P455" s="1767">
        <v>0.98</v>
      </c>
      <c r="Q455" s="1767">
        <v>0.97</v>
      </c>
      <c r="R455" s="1767">
        <v>0.96</v>
      </c>
      <c r="S455" s="1767">
        <v>0.95</v>
      </c>
      <c r="T455" s="1767">
        <v>0.94</v>
      </c>
      <c r="U455" s="1767">
        <v>0.93</v>
      </c>
    </row>
    <row r="456" spans="1:21">
      <c r="A456" s="1610"/>
      <c r="B456" s="1591"/>
      <c r="C456" s="1593"/>
      <c r="D456" s="177" t="s">
        <v>562</v>
      </c>
      <c r="E456" s="1769"/>
      <c r="F456" s="1766"/>
      <c r="G456" s="1766"/>
      <c r="H456" s="1766"/>
      <c r="I456" s="1766"/>
      <c r="J456" s="1766"/>
      <c r="K456" s="1766"/>
      <c r="L456" s="1766"/>
      <c r="M456" s="1766"/>
      <c r="N456" s="1766"/>
      <c r="O456" s="1766"/>
      <c r="P456" s="1768"/>
      <c r="Q456" s="1768"/>
      <c r="R456" s="1768"/>
      <c r="S456" s="1768"/>
      <c r="T456" s="1768"/>
      <c r="U456" s="1768"/>
    </row>
    <row r="457" spans="1:21">
      <c r="A457" s="1610"/>
      <c r="B457" s="1591"/>
      <c r="C457" s="1552" t="s">
        <v>563</v>
      </c>
      <c r="D457" s="177" t="s">
        <v>564</v>
      </c>
      <c r="E457" s="1769"/>
      <c r="F457" s="1766"/>
      <c r="G457" s="1766"/>
      <c r="H457" s="1766"/>
      <c r="I457" s="1766"/>
      <c r="J457" s="1766"/>
      <c r="K457" s="1766"/>
      <c r="L457" s="1766"/>
      <c r="M457" s="1766"/>
      <c r="N457" s="1766"/>
      <c r="O457" s="1766"/>
      <c r="P457" s="1768"/>
      <c r="Q457" s="1768"/>
      <c r="R457" s="1768"/>
      <c r="S457" s="1768"/>
      <c r="T457" s="1768"/>
      <c r="U457" s="1768"/>
    </row>
    <row r="458" spans="1:21">
      <c r="A458" s="1610"/>
      <c r="B458" s="1591"/>
      <c r="C458" s="1553"/>
      <c r="D458" s="181" t="s">
        <v>565</v>
      </c>
      <c r="E458" s="1769"/>
      <c r="F458" s="1766"/>
      <c r="G458" s="1766"/>
      <c r="H458" s="1766"/>
      <c r="I458" s="1766"/>
      <c r="J458" s="1766"/>
      <c r="K458" s="1766"/>
      <c r="L458" s="1766"/>
      <c r="M458" s="1766"/>
      <c r="N458" s="1766"/>
      <c r="O458" s="1766"/>
      <c r="P458" s="1768"/>
      <c r="Q458" s="1768"/>
      <c r="R458" s="1768"/>
      <c r="S458" s="1768"/>
      <c r="T458" s="1768"/>
      <c r="U458" s="1768"/>
    </row>
    <row r="459" spans="1:21">
      <c r="A459" s="1610"/>
      <c r="B459" s="1600" t="s">
        <v>553</v>
      </c>
      <c r="C459" s="1592" t="s">
        <v>560</v>
      </c>
      <c r="D459" s="173" t="s">
        <v>561</v>
      </c>
      <c r="E459" s="1769"/>
      <c r="F459" s="1766"/>
      <c r="G459" s="1766"/>
      <c r="H459" s="1766"/>
      <c r="I459" s="1766"/>
      <c r="J459" s="1766"/>
      <c r="K459" s="1766"/>
      <c r="L459" s="1766"/>
      <c r="M459" s="1766"/>
      <c r="N459" s="1766"/>
      <c r="O459" s="1762"/>
      <c r="P459" s="1766"/>
      <c r="Q459" s="1767">
        <v>0.99</v>
      </c>
      <c r="R459" s="1767">
        <v>0.98</v>
      </c>
      <c r="S459" s="1767">
        <v>0.97</v>
      </c>
      <c r="T459" s="1767">
        <v>0.96</v>
      </c>
      <c r="U459" s="1767">
        <v>0.95</v>
      </c>
    </row>
    <row r="460" spans="1:21">
      <c r="A460" s="1610"/>
      <c r="B460" s="1591"/>
      <c r="C460" s="1593"/>
      <c r="D460" s="177" t="s">
        <v>562</v>
      </c>
      <c r="E460" s="1769"/>
      <c r="F460" s="1766"/>
      <c r="G460" s="1766"/>
      <c r="H460" s="1766"/>
      <c r="I460" s="1766"/>
      <c r="J460" s="1766"/>
      <c r="K460" s="1766"/>
      <c r="L460" s="1766"/>
      <c r="M460" s="1766"/>
      <c r="N460" s="1766"/>
      <c r="O460" s="1766"/>
      <c r="P460" s="1766"/>
      <c r="Q460" s="1768"/>
      <c r="R460" s="1768"/>
      <c r="S460" s="1768"/>
      <c r="T460" s="1768"/>
      <c r="U460" s="1768"/>
    </row>
    <row r="461" spans="1:21">
      <c r="A461" s="1610"/>
      <c r="B461" s="1591"/>
      <c r="C461" s="1552" t="s">
        <v>563</v>
      </c>
      <c r="D461" s="177" t="s">
        <v>564</v>
      </c>
      <c r="E461" s="1769"/>
      <c r="F461" s="1766"/>
      <c r="G461" s="1766"/>
      <c r="H461" s="1766"/>
      <c r="I461" s="1766"/>
      <c r="J461" s="1766"/>
      <c r="K461" s="1766"/>
      <c r="L461" s="1766"/>
      <c r="M461" s="1766"/>
      <c r="N461" s="1766"/>
      <c r="O461" s="1766"/>
      <c r="P461" s="1766"/>
      <c r="Q461" s="1768"/>
      <c r="R461" s="1768"/>
      <c r="S461" s="1768"/>
      <c r="T461" s="1768"/>
      <c r="U461" s="1768"/>
    </row>
    <row r="462" spans="1:21">
      <c r="A462" s="1610"/>
      <c r="B462" s="1591"/>
      <c r="C462" s="1553"/>
      <c r="D462" s="181" t="s">
        <v>565</v>
      </c>
      <c r="E462" s="1769"/>
      <c r="F462" s="1766"/>
      <c r="G462" s="1766"/>
      <c r="H462" s="1766"/>
      <c r="I462" s="1766"/>
      <c r="J462" s="1766"/>
      <c r="K462" s="1766"/>
      <c r="L462" s="1766"/>
      <c r="M462" s="1766"/>
      <c r="N462" s="1766"/>
      <c r="O462" s="1766"/>
      <c r="P462" s="1766"/>
      <c r="Q462" s="1768"/>
      <c r="R462" s="1768"/>
      <c r="S462" s="1768"/>
      <c r="T462" s="1768"/>
      <c r="U462" s="1768"/>
    </row>
    <row r="463" spans="1:21">
      <c r="A463" s="1610"/>
      <c r="B463" s="1600" t="s">
        <v>554</v>
      </c>
      <c r="C463" s="1592" t="s">
        <v>560</v>
      </c>
      <c r="D463" s="173" t="s">
        <v>561</v>
      </c>
      <c r="E463" s="1769"/>
      <c r="F463" s="1766"/>
      <c r="G463" s="1766"/>
      <c r="H463" s="1766"/>
      <c r="I463" s="1766"/>
      <c r="J463" s="1766"/>
      <c r="K463" s="1766"/>
      <c r="L463" s="1766"/>
      <c r="M463" s="1766"/>
      <c r="N463" s="1766"/>
      <c r="O463" s="1766"/>
      <c r="P463" s="1762"/>
      <c r="Q463" s="1766"/>
      <c r="R463" s="1767">
        <v>0.99</v>
      </c>
      <c r="S463" s="1767">
        <v>0.98</v>
      </c>
      <c r="T463" s="1767">
        <v>0.97</v>
      </c>
      <c r="U463" s="1767">
        <v>0.96</v>
      </c>
    </row>
    <row r="464" spans="1:21">
      <c r="A464" s="1610"/>
      <c r="B464" s="1591"/>
      <c r="C464" s="1593"/>
      <c r="D464" s="177" t="s">
        <v>562</v>
      </c>
      <c r="E464" s="1769"/>
      <c r="F464" s="1766"/>
      <c r="G464" s="1766"/>
      <c r="H464" s="1766"/>
      <c r="I464" s="1766"/>
      <c r="J464" s="1766"/>
      <c r="K464" s="1766"/>
      <c r="L464" s="1766"/>
      <c r="M464" s="1766"/>
      <c r="N464" s="1766"/>
      <c r="O464" s="1766"/>
      <c r="P464" s="1766"/>
      <c r="Q464" s="1766"/>
      <c r="R464" s="1768"/>
      <c r="S464" s="1768"/>
      <c r="T464" s="1768"/>
      <c r="U464" s="1768"/>
    </row>
    <row r="465" spans="1:21">
      <c r="A465" s="1610"/>
      <c r="B465" s="1591"/>
      <c r="C465" s="1552" t="s">
        <v>563</v>
      </c>
      <c r="D465" s="177" t="s">
        <v>564</v>
      </c>
      <c r="E465" s="1769"/>
      <c r="F465" s="1766"/>
      <c r="G465" s="1766"/>
      <c r="H465" s="1766"/>
      <c r="I465" s="1766"/>
      <c r="J465" s="1766"/>
      <c r="K465" s="1766"/>
      <c r="L465" s="1766"/>
      <c r="M465" s="1766"/>
      <c r="N465" s="1766"/>
      <c r="O465" s="1766"/>
      <c r="P465" s="1766"/>
      <c r="Q465" s="1766"/>
      <c r="R465" s="1768"/>
      <c r="S465" s="1768"/>
      <c r="T465" s="1768"/>
      <c r="U465" s="1768"/>
    </row>
    <row r="466" spans="1:21">
      <c r="A466" s="1610"/>
      <c r="B466" s="1591"/>
      <c r="C466" s="1553"/>
      <c r="D466" s="181" t="s">
        <v>565</v>
      </c>
      <c r="E466" s="1769"/>
      <c r="F466" s="1766"/>
      <c r="G466" s="1766"/>
      <c r="H466" s="1766"/>
      <c r="I466" s="1766"/>
      <c r="J466" s="1766"/>
      <c r="K466" s="1766"/>
      <c r="L466" s="1766"/>
      <c r="M466" s="1766"/>
      <c r="N466" s="1766"/>
      <c r="O466" s="1766"/>
      <c r="P466" s="1766"/>
      <c r="Q466" s="1766"/>
      <c r="R466" s="1768"/>
      <c r="S466" s="1768"/>
      <c r="T466" s="1768"/>
      <c r="U466" s="1768"/>
    </row>
    <row r="467" spans="1:21">
      <c r="A467" s="1610"/>
      <c r="B467" s="1600" t="s">
        <v>555</v>
      </c>
      <c r="C467" s="1592" t="s">
        <v>560</v>
      </c>
      <c r="D467" s="173" t="s">
        <v>561</v>
      </c>
      <c r="E467" s="1769"/>
      <c r="F467" s="1766"/>
      <c r="G467" s="1766"/>
      <c r="H467" s="1766"/>
      <c r="I467" s="1766"/>
      <c r="J467" s="1766"/>
      <c r="K467" s="1766"/>
      <c r="L467" s="1766"/>
      <c r="M467" s="1766"/>
      <c r="N467" s="1766"/>
      <c r="O467" s="1766"/>
      <c r="P467" s="1766"/>
      <c r="Q467" s="1762"/>
      <c r="R467" s="1766"/>
      <c r="S467" s="1767">
        <v>0.99</v>
      </c>
      <c r="T467" s="1767">
        <v>0.98</v>
      </c>
      <c r="U467" s="1767">
        <v>0.97</v>
      </c>
    </row>
    <row r="468" spans="1:21">
      <c r="A468" s="1610"/>
      <c r="B468" s="1591"/>
      <c r="C468" s="1593"/>
      <c r="D468" s="177" t="s">
        <v>562</v>
      </c>
      <c r="E468" s="1769"/>
      <c r="F468" s="1766"/>
      <c r="G468" s="1766"/>
      <c r="H468" s="1766"/>
      <c r="I468" s="1766"/>
      <c r="J468" s="1766"/>
      <c r="K468" s="1766"/>
      <c r="L468" s="1766"/>
      <c r="M468" s="1766"/>
      <c r="N468" s="1766"/>
      <c r="O468" s="1766"/>
      <c r="P468" s="1766"/>
      <c r="Q468" s="1766"/>
      <c r="R468" s="1766"/>
      <c r="S468" s="1768"/>
      <c r="T468" s="1768"/>
      <c r="U468" s="1768"/>
    </row>
    <row r="469" spans="1:21">
      <c r="A469" s="1610"/>
      <c r="B469" s="1591"/>
      <c r="C469" s="1552" t="s">
        <v>563</v>
      </c>
      <c r="D469" s="177" t="s">
        <v>564</v>
      </c>
      <c r="E469" s="1769"/>
      <c r="F469" s="1766"/>
      <c r="G469" s="1766"/>
      <c r="H469" s="1766"/>
      <c r="I469" s="1766"/>
      <c r="J469" s="1766"/>
      <c r="K469" s="1766"/>
      <c r="L469" s="1766"/>
      <c r="M469" s="1766"/>
      <c r="N469" s="1766"/>
      <c r="O469" s="1766"/>
      <c r="P469" s="1766"/>
      <c r="Q469" s="1766"/>
      <c r="R469" s="1766"/>
      <c r="S469" s="1768"/>
      <c r="T469" s="1768"/>
      <c r="U469" s="1768"/>
    </row>
    <row r="470" spans="1:21">
      <c r="A470" s="1610"/>
      <c r="B470" s="1591"/>
      <c r="C470" s="1553"/>
      <c r="D470" s="181" t="s">
        <v>565</v>
      </c>
      <c r="E470" s="1769"/>
      <c r="F470" s="1766"/>
      <c r="G470" s="1766"/>
      <c r="H470" s="1766"/>
      <c r="I470" s="1766"/>
      <c r="J470" s="1766"/>
      <c r="K470" s="1766"/>
      <c r="L470" s="1766"/>
      <c r="M470" s="1766"/>
      <c r="N470" s="1766"/>
      <c r="O470" s="1766"/>
      <c r="P470" s="1766"/>
      <c r="Q470" s="1766"/>
      <c r="R470" s="1766"/>
      <c r="S470" s="1768"/>
      <c r="T470" s="1768"/>
      <c r="U470" s="1768"/>
    </row>
    <row r="471" spans="1:21">
      <c r="A471" s="1610"/>
      <c r="B471" s="1600" t="s">
        <v>556</v>
      </c>
      <c r="C471" s="1592" t="s">
        <v>560</v>
      </c>
      <c r="D471" s="173" t="s">
        <v>561</v>
      </c>
      <c r="E471" s="1769"/>
      <c r="F471" s="1766"/>
      <c r="G471" s="1766"/>
      <c r="H471" s="1766"/>
      <c r="I471" s="1766"/>
      <c r="J471" s="1766"/>
      <c r="K471" s="1766"/>
      <c r="L471" s="1766"/>
      <c r="M471" s="1766"/>
      <c r="N471" s="1766"/>
      <c r="O471" s="1766"/>
      <c r="P471" s="1766"/>
      <c r="Q471" s="1766"/>
      <c r="R471" s="1762"/>
      <c r="S471" s="1766"/>
      <c r="T471" s="1767">
        <v>0.99</v>
      </c>
      <c r="U471" s="1767">
        <v>0.98</v>
      </c>
    </row>
    <row r="472" spans="1:21">
      <c r="A472" s="1610"/>
      <c r="B472" s="1591"/>
      <c r="C472" s="1593"/>
      <c r="D472" s="177" t="s">
        <v>562</v>
      </c>
      <c r="E472" s="1769"/>
      <c r="F472" s="1766"/>
      <c r="G472" s="1766"/>
      <c r="H472" s="1766"/>
      <c r="I472" s="1766"/>
      <c r="J472" s="1766"/>
      <c r="K472" s="1766"/>
      <c r="L472" s="1766"/>
      <c r="M472" s="1766"/>
      <c r="N472" s="1766"/>
      <c r="O472" s="1766"/>
      <c r="P472" s="1766"/>
      <c r="Q472" s="1766"/>
      <c r="R472" s="1766"/>
      <c r="S472" s="1766"/>
      <c r="T472" s="1768"/>
      <c r="U472" s="1768"/>
    </row>
    <row r="473" spans="1:21">
      <c r="A473" s="1610"/>
      <c r="B473" s="1591"/>
      <c r="C473" s="1552" t="s">
        <v>563</v>
      </c>
      <c r="D473" s="177" t="s">
        <v>564</v>
      </c>
      <c r="E473" s="1769"/>
      <c r="F473" s="1766"/>
      <c r="G473" s="1766"/>
      <c r="H473" s="1766"/>
      <c r="I473" s="1766"/>
      <c r="J473" s="1766"/>
      <c r="K473" s="1766"/>
      <c r="L473" s="1766"/>
      <c r="M473" s="1766"/>
      <c r="N473" s="1766"/>
      <c r="O473" s="1766"/>
      <c r="P473" s="1766"/>
      <c r="Q473" s="1766"/>
      <c r="R473" s="1766"/>
      <c r="S473" s="1766"/>
      <c r="T473" s="1768"/>
      <c r="U473" s="1768"/>
    </row>
    <row r="474" spans="1:21">
      <c r="A474" s="1610"/>
      <c r="B474" s="1591"/>
      <c r="C474" s="1553"/>
      <c r="D474" s="181" t="s">
        <v>565</v>
      </c>
      <c r="E474" s="1769"/>
      <c r="F474" s="1766"/>
      <c r="G474" s="1766"/>
      <c r="H474" s="1766"/>
      <c r="I474" s="1766"/>
      <c r="J474" s="1766"/>
      <c r="K474" s="1766"/>
      <c r="L474" s="1766"/>
      <c r="M474" s="1766"/>
      <c r="N474" s="1766"/>
      <c r="O474" s="1766"/>
      <c r="P474" s="1766"/>
      <c r="Q474" s="1766"/>
      <c r="R474" s="1766"/>
      <c r="S474" s="1766"/>
      <c r="T474" s="1768"/>
      <c r="U474" s="1768"/>
    </row>
    <row r="475" spans="1:21">
      <c r="A475" s="1610"/>
      <c r="B475" s="1600" t="s">
        <v>557</v>
      </c>
      <c r="C475" s="1592" t="s">
        <v>560</v>
      </c>
      <c r="D475" s="173" t="s">
        <v>561</v>
      </c>
      <c r="E475" s="1769"/>
      <c r="F475" s="1766"/>
      <c r="G475" s="1766"/>
      <c r="H475" s="1766"/>
      <c r="I475" s="1766"/>
      <c r="J475" s="1766"/>
      <c r="K475" s="1766"/>
      <c r="L475" s="1766"/>
      <c r="M475" s="1766"/>
      <c r="N475" s="1766"/>
      <c r="O475" s="1766"/>
      <c r="P475" s="1766"/>
      <c r="Q475" s="1766"/>
      <c r="R475" s="1766"/>
      <c r="S475" s="1762"/>
      <c r="T475" s="1766"/>
      <c r="U475" s="1767">
        <v>0.99</v>
      </c>
    </row>
    <row r="476" spans="1:21">
      <c r="A476" s="1610"/>
      <c r="B476" s="1591"/>
      <c r="C476" s="1593"/>
      <c r="D476" s="177" t="s">
        <v>562</v>
      </c>
      <c r="E476" s="1769"/>
      <c r="F476" s="1766"/>
      <c r="G476" s="1766"/>
      <c r="H476" s="1766"/>
      <c r="I476" s="1766"/>
      <c r="J476" s="1766"/>
      <c r="K476" s="1766"/>
      <c r="L476" s="1766"/>
      <c r="M476" s="1766"/>
      <c r="N476" s="1766"/>
      <c r="O476" s="1766"/>
      <c r="P476" s="1766"/>
      <c r="Q476" s="1766"/>
      <c r="R476" s="1766"/>
      <c r="S476" s="1766"/>
      <c r="T476" s="1766"/>
      <c r="U476" s="1768"/>
    </row>
    <row r="477" spans="1:21">
      <c r="A477" s="1610"/>
      <c r="B477" s="1591"/>
      <c r="C477" s="1552" t="s">
        <v>563</v>
      </c>
      <c r="D477" s="177" t="s">
        <v>564</v>
      </c>
      <c r="E477" s="1769"/>
      <c r="F477" s="1766"/>
      <c r="G477" s="1766"/>
      <c r="H477" s="1766"/>
      <c r="I477" s="1766"/>
      <c r="J477" s="1766"/>
      <c r="K477" s="1766"/>
      <c r="L477" s="1766"/>
      <c r="M477" s="1766"/>
      <c r="N477" s="1766"/>
      <c r="O477" s="1766"/>
      <c r="P477" s="1766"/>
      <c r="Q477" s="1766"/>
      <c r="R477" s="1766"/>
      <c r="S477" s="1766"/>
      <c r="T477" s="1766"/>
      <c r="U477" s="1768"/>
    </row>
    <row r="478" spans="1:21">
      <c r="A478" s="1610"/>
      <c r="B478" s="1591"/>
      <c r="C478" s="1553"/>
      <c r="D478" s="181" t="s">
        <v>565</v>
      </c>
      <c r="E478" s="1769"/>
      <c r="F478" s="1766"/>
      <c r="G478" s="1766"/>
      <c r="H478" s="1766"/>
      <c r="I478" s="1766"/>
      <c r="J478" s="1766"/>
      <c r="K478" s="1766"/>
      <c r="L478" s="1766"/>
      <c r="M478" s="1766"/>
      <c r="N478" s="1766"/>
      <c r="O478" s="1766"/>
      <c r="P478" s="1766"/>
      <c r="Q478" s="1766"/>
      <c r="R478" s="1766"/>
      <c r="S478" s="1766"/>
      <c r="T478" s="1766"/>
      <c r="U478" s="1768"/>
    </row>
    <row r="479" spans="1:21">
      <c r="A479" s="1610"/>
      <c r="B479" s="1590" t="s">
        <v>558</v>
      </c>
      <c r="C479" s="1592" t="s">
        <v>560</v>
      </c>
      <c r="D479" s="173" t="s">
        <v>561</v>
      </c>
      <c r="E479" s="1763"/>
      <c r="F479" s="1760"/>
      <c r="G479" s="1760"/>
      <c r="H479" s="1760"/>
      <c r="I479" s="1760"/>
      <c r="J479" s="1760"/>
      <c r="K479" s="1760"/>
      <c r="L479" s="1760"/>
      <c r="M479" s="1760"/>
      <c r="N479" s="1760"/>
      <c r="O479" s="1760"/>
      <c r="P479" s="1760"/>
      <c r="Q479" s="1760"/>
      <c r="R479" s="1760"/>
      <c r="S479" s="1760"/>
      <c r="T479" s="1760"/>
      <c r="U479" s="1757"/>
    </row>
    <row r="480" spans="1:21">
      <c r="A480" s="1610"/>
      <c r="B480" s="1591"/>
      <c r="C480" s="1593"/>
      <c r="D480" s="177" t="s">
        <v>562</v>
      </c>
      <c r="E480" s="1764"/>
      <c r="F480" s="1761"/>
      <c r="G480" s="1761"/>
      <c r="H480" s="1761"/>
      <c r="I480" s="1761"/>
      <c r="J480" s="1761"/>
      <c r="K480" s="1761"/>
      <c r="L480" s="1761"/>
      <c r="M480" s="1761"/>
      <c r="N480" s="1761"/>
      <c r="O480" s="1761"/>
      <c r="P480" s="1761"/>
      <c r="Q480" s="1761"/>
      <c r="R480" s="1761"/>
      <c r="S480" s="1761"/>
      <c r="T480" s="1761"/>
      <c r="U480" s="1758"/>
    </row>
    <row r="481" spans="1:21">
      <c r="A481" s="1610"/>
      <c r="B481" s="1591"/>
      <c r="C481" s="1552" t="s">
        <v>563</v>
      </c>
      <c r="D481" s="177" t="s">
        <v>564</v>
      </c>
      <c r="E481" s="1764"/>
      <c r="F481" s="1761"/>
      <c r="G481" s="1761"/>
      <c r="H481" s="1761"/>
      <c r="I481" s="1761"/>
      <c r="J481" s="1761"/>
      <c r="K481" s="1761"/>
      <c r="L481" s="1761"/>
      <c r="M481" s="1761"/>
      <c r="N481" s="1761"/>
      <c r="O481" s="1761"/>
      <c r="P481" s="1761"/>
      <c r="Q481" s="1761"/>
      <c r="R481" s="1761"/>
      <c r="S481" s="1761"/>
      <c r="T481" s="1761"/>
      <c r="U481" s="1758"/>
    </row>
    <row r="482" spans="1:21">
      <c r="A482" s="1611"/>
      <c r="B482" s="1591"/>
      <c r="C482" s="1553"/>
      <c r="D482" s="181" t="s">
        <v>565</v>
      </c>
      <c r="E482" s="1765"/>
      <c r="F482" s="1762"/>
      <c r="G482" s="1762"/>
      <c r="H482" s="1762"/>
      <c r="I482" s="1762"/>
      <c r="J482" s="1762"/>
      <c r="K482" s="1762"/>
      <c r="L482" s="1762"/>
      <c r="M482" s="1762"/>
      <c r="N482" s="1762"/>
      <c r="O482" s="1762"/>
      <c r="P482" s="1762"/>
      <c r="Q482" s="1762"/>
      <c r="R482" s="1762"/>
      <c r="S482" s="1762"/>
      <c r="T482" s="1762"/>
      <c r="U482" s="1759"/>
    </row>
    <row r="483" spans="1:21">
      <c r="A483" s="1609" t="s">
        <v>567</v>
      </c>
      <c r="B483" s="1600" t="s">
        <v>559</v>
      </c>
      <c r="C483" s="1592" t="s">
        <v>560</v>
      </c>
      <c r="D483" s="173" t="s">
        <v>561</v>
      </c>
      <c r="E483" s="1769"/>
      <c r="F483" s="1767">
        <v>0.79</v>
      </c>
      <c r="G483" s="1767">
        <v>0.69</v>
      </c>
      <c r="H483" s="1767">
        <v>0.66</v>
      </c>
      <c r="I483" s="1767">
        <v>0.61</v>
      </c>
      <c r="J483" s="1767">
        <v>0.56999999999999995</v>
      </c>
      <c r="K483" s="1767">
        <v>0.54</v>
      </c>
      <c r="L483" s="1767">
        <v>0.52</v>
      </c>
      <c r="M483" s="1767">
        <v>0.48</v>
      </c>
      <c r="N483" s="1767">
        <v>0.47</v>
      </c>
      <c r="O483" s="1767">
        <v>0.46</v>
      </c>
      <c r="P483" s="1767">
        <v>0.46</v>
      </c>
      <c r="Q483" s="1767">
        <v>0.45</v>
      </c>
      <c r="R483" s="1767">
        <v>0.45</v>
      </c>
      <c r="S483" s="1767">
        <v>0.44</v>
      </c>
      <c r="T483" s="1767">
        <v>0.44</v>
      </c>
      <c r="U483" s="1767">
        <v>0.43</v>
      </c>
    </row>
    <row r="484" spans="1:21">
      <c r="A484" s="1610"/>
      <c r="B484" s="1591"/>
      <c r="C484" s="1593"/>
      <c r="D484" s="177" t="s">
        <v>562</v>
      </c>
      <c r="E484" s="1769"/>
      <c r="F484" s="1768"/>
      <c r="G484" s="1768"/>
      <c r="H484" s="1768"/>
      <c r="I484" s="1768"/>
      <c r="J484" s="1768"/>
      <c r="K484" s="1768"/>
      <c r="L484" s="1768"/>
      <c r="M484" s="1768"/>
      <c r="N484" s="1768"/>
      <c r="O484" s="1768"/>
      <c r="P484" s="1768"/>
      <c r="Q484" s="1768"/>
      <c r="R484" s="1768"/>
      <c r="S484" s="1768"/>
      <c r="T484" s="1768"/>
      <c r="U484" s="1768"/>
    </row>
    <row r="485" spans="1:21">
      <c r="A485" s="1610"/>
      <c r="B485" s="1591"/>
      <c r="C485" s="1552" t="s">
        <v>563</v>
      </c>
      <c r="D485" s="177" t="s">
        <v>564</v>
      </c>
      <c r="E485" s="1769"/>
      <c r="F485" s="1768"/>
      <c r="G485" s="1768"/>
      <c r="H485" s="1768"/>
      <c r="I485" s="1768"/>
      <c r="J485" s="1768"/>
      <c r="K485" s="1768"/>
      <c r="L485" s="1768"/>
      <c r="M485" s="1768"/>
      <c r="N485" s="1768"/>
      <c r="O485" s="1768"/>
      <c r="P485" s="1768"/>
      <c r="Q485" s="1768"/>
      <c r="R485" s="1768"/>
      <c r="S485" s="1768"/>
      <c r="T485" s="1768"/>
      <c r="U485" s="1768"/>
    </row>
    <row r="486" spans="1:21">
      <c r="A486" s="1610"/>
      <c r="B486" s="1591"/>
      <c r="C486" s="1553"/>
      <c r="D486" s="181" t="s">
        <v>565</v>
      </c>
      <c r="E486" s="1769"/>
      <c r="F486" s="1768"/>
      <c r="G486" s="1768"/>
      <c r="H486" s="1768"/>
      <c r="I486" s="1768"/>
      <c r="J486" s="1768"/>
      <c r="K486" s="1768"/>
      <c r="L486" s="1768"/>
      <c r="M486" s="1768"/>
      <c r="N486" s="1768"/>
      <c r="O486" s="1768"/>
      <c r="P486" s="1768"/>
      <c r="Q486" s="1768"/>
      <c r="R486" s="1768"/>
      <c r="S486" s="1768"/>
      <c r="T486" s="1768"/>
      <c r="U486" s="1768"/>
    </row>
    <row r="487" spans="1:21">
      <c r="A487" s="1610"/>
      <c r="B487" s="1590" t="s">
        <v>543</v>
      </c>
      <c r="C487" s="1592" t="s">
        <v>560</v>
      </c>
      <c r="D487" s="173" t="s">
        <v>561</v>
      </c>
      <c r="E487" s="1769"/>
      <c r="F487" s="1766"/>
      <c r="G487" s="1767">
        <v>0.87</v>
      </c>
      <c r="H487" s="1767">
        <v>0.84</v>
      </c>
      <c r="I487" s="1767">
        <v>0.77</v>
      </c>
      <c r="J487" s="1767">
        <v>0.72</v>
      </c>
      <c r="K487" s="1767">
        <v>0.69</v>
      </c>
      <c r="L487" s="1767">
        <v>0.66</v>
      </c>
      <c r="M487" s="1767">
        <v>0.61</v>
      </c>
      <c r="N487" s="1767">
        <v>0.6</v>
      </c>
      <c r="O487" s="1767">
        <v>0.59</v>
      </c>
      <c r="P487" s="1767">
        <v>0.57999999999999996</v>
      </c>
      <c r="Q487" s="1767">
        <v>0.56999999999999995</v>
      </c>
      <c r="R487" s="1767">
        <v>0.56999999999999995</v>
      </c>
      <c r="S487" s="1767">
        <v>0.56000000000000005</v>
      </c>
      <c r="T487" s="1767">
        <v>0.55000000000000004</v>
      </c>
      <c r="U487" s="1767">
        <v>0.55000000000000004</v>
      </c>
    </row>
    <row r="488" spans="1:21">
      <c r="A488" s="1610"/>
      <c r="B488" s="1591"/>
      <c r="C488" s="1593"/>
      <c r="D488" s="177" t="s">
        <v>562</v>
      </c>
      <c r="E488" s="1769"/>
      <c r="F488" s="1766"/>
      <c r="G488" s="1768"/>
      <c r="H488" s="1768"/>
      <c r="I488" s="1768"/>
      <c r="J488" s="1768"/>
      <c r="K488" s="1768"/>
      <c r="L488" s="1768"/>
      <c r="M488" s="1768"/>
      <c r="N488" s="1768"/>
      <c r="O488" s="1768"/>
      <c r="P488" s="1768"/>
      <c r="Q488" s="1768"/>
      <c r="R488" s="1768"/>
      <c r="S488" s="1768"/>
      <c r="T488" s="1768"/>
      <c r="U488" s="1768"/>
    </row>
    <row r="489" spans="1:21">
      <c r="A489" s="1610"/>
      <c r="B489" s="1591"/>
      <c r="C489" s="1552" t="s">
        <v>563</v>
      </c>
      <c r="D489" s="177" t="s">
        <v>564</v>
      </c>
      <c r="E489" s="1769"/>
      <c r="F489" s="1766"/>
      <c r="G489" s="1768"/>
      <c r="H489" s="1768"/>
      <c r="I489" s="1768"/>
      <c r="J489" s="1768"/>
      <c r="K489" s="1768"/>
      <c r="L489" s="1768"/>
      <c r="M489" s="1768"/>
      <c r="N489" s="1768"/>
      <c r="O489" s="1768"/>
      <c r="P489" s="1768"/>
      <c r="Q489" s="1768"/>
      <c r="R489" s="1768"/>
      <c r="S489" s="1768"/>
      <c r="T489" s="1768"/>
      <c r="U489" s="1768"/>
    </row>
    <row r="490" spans="1:21">
      <c r="A490" s="1610"/>
      <c r="B490" s="1591"/>
      <c r="C490" s="1553"/>
      <c r="D490" s="181" t="s">
        <v>565</v>
      </c>
      <c r="E490" s="1769"/>
      <c r="F490" s="1766"/>
      <c r="G490" s="1768"/>
      <c r="H490" s="1768"/>
      <c r="I490" s="1768"/>
      <c r="J490" s="1768"/>
      <c r="K490" s="1768"/>
      <c r="L490" s="1768"/>
      <c r="M490" s="1768"/>
      <c r="N490" s="1768"/>
      <c r="O490" s="1768"/>
      <c r="P490" s="1768"/>
      <c r="Q490" s="1768"/>
      <c r="R490" s="1768"/>
      <c r="S490" s="1768"/>
      <c r="T490" s="1768"/>
      <c r="U490" s="1768"/>
    </row>
    <row r="491" spans="1:21">
      <c r="A491" s="1610"/>
      <c r="B491" s="1590" t="s">
        <v>544</v>
      </c>
      <c r="C491" s="1592" t="s">
        <v>560</v>
      </c>
      <c r="D491" s="173" t="s">
        <v>561</v>
      </c>
      <c r="E491" s="1769"/>
      <c r="F491" s="1762"/>
      <c r="G491" s="1766"/>
      <c r="H491" s="1767">
        <v>0.96</v>
      </c>
      <c r="I491" s="1767">
        <v>0.88</v>
      </c>
      <c r="J491" s="1767">
        <v>0.83</v>
      </c>
      <c r="K491" s="1767">
        <v>0.79</v>
      </c>
      <c r="L491" s="1767">
        <v>0.76</v>
      </c>
      <c r="M491" s="1767">
        <v>0.7</v>
      </c>
      <c r="N491" s="1767">
        <v>0.69</v>
      </c>
      <c r="O491" s="1767">
        <v>0.68</v>
      </c>
      <c r="P491" s="1767">
        <v>0.66</v>
      </c>
      <c r="Q491" s="1767">
        <v>0.66</v>
      </c>
      <c r="R491" s="1767">
        <v>0.65</v>
      </c>
      <c r="S491" s="1767">
        <v>0.64</v>
      </c>
      <c r="T491" s="1767">
        <v>0.64</v>
      </c>
      <c r="U491" s="1767">
        <v>0.63</v>
      </c>
    </row>
    <row r="492" spans="1:21">
      <c r="A492" s="1610"/>
      <c r="B492" s="1591"/>
      <c r="C492" s="1593"/>
      <c r="D492" s="177" t="s">
        <v>562</v>
      </c>
      <c r="E492" s="1769"/>
      <c r="F492" s="1766"/>
      <c r="G492" s="1766"/>
      <c r="H492" s="1768"/>
      <c r="I492" s="1768"/>
      <c r="J492" s="1768"/>
      <c r="K492" s="1768"/>
      <c r="L492" s="1768"/>
      <c r="M492" s="1768"/>
      <c r="N492" s="1768"/>
      <c r="O492" s="1768"/>
      <c r="P492" s="1768"/>
      <c r="Q492" s="1768"/>
      <c r="R492" s="1768"/>
      <c r="S492" s="1768"/>
      <c r="T492" s="1768"/>
      <c r="U492" s="1768"/>
    </row>
    <row r="493" spans="1:21">
      <c r="A493" s="1610"/>
      <c r="B493" s="1591"/>
      <c r="C493" s="1552" t="s">
        <v>563</v>
      </c>
      <c r="D493" s="177" t="s">
        <v>564</v>
      </c>
      <c r="E493" s="1769"/>
      <c r="F493" s="1766"/>
      <c r="G493" s="1766"/>
      <c r="H493" s="1768"/>
      <c r="I493" s="1768"/>
      <c r="J493" s="1768"/>
      <c r="K493" s="1768"/>
      <c r="L493" s="1768"/>
      <c r="M493" s="1768"/>
      <c r="N493" s="1768"/>
      <c r="O493" s="1768"/>
      <c r="P493" s="1768"/>
      <c r="Q493" s="1768"/>
      <c r="R493" s="1768"/>
      <c r="S493" s="1768"/>
      <c r="T493" s="1768"/>
      <c r="U493" s="1768"/>
    </row>
    <row r="494" spans="1:21">
      <c r="A494" s="1610"/>
      <c r="B494" s="1591"/>
      <c r="C494" s="1553"/>
      <c r="D494" s="181" t="s">
        <v>565</v>
      </c>
      <c r="E494" s="1769"/>
      <c r="F494" s="1766"/>
      <c r="G494" s="1766"/>
      <c r="H494" s="1768"/>
      <c r="I494" s="1768"/>
      <c r="J494" s="1768"/>
      <c r="K494" s="1768"/>
      <c r="L494" s="1768"/>
      <c r="M494" s="1768"/>
      <c r="N494" s="1768"/>
      <c r="O494" s="1768"/>
      <c r="P494" s="1768"/>
      <c r="Q494" s="1768"/>
      <c r="R494" s="1768"/>
      <c r="S494" s="1768"/>
      <c r="T494" s="1768"/>
      <c r="U494" s="1768"/>
    </row>
    <row r="495" spans="1:21">
      <c r="A495" s="1610"/>
      <c r="B495" s="1600" t="s">
        <v>545</v>
      </c>
      <c r="C495" s="1592" t="s">
        <v>560</v>
      </c>
      <c r="D495" s="173" t="s">
        <v>561</v>
      </c>
      <c r="E495" s="1769"/>
      <c r="F495" s="1766"/>
      <c r="G495" s="1762"/>
      <c r="H495" s="1766"/>
      <c r="I495" s="1767">
        <v>0.92</v>
      </c>
      <c r="J495" s="1767">
        <v>0.86</v>
      </c>
      <c r="K495" s="1767">
        <v>0.82</v>
      </c>
      <c r="L495" s="1767">
        <v>0.79</v>
      </c>
      <c r="M495" s="1767">
        <v>0.73</v>
      </c>
      <c r="N495" s="1767">
        <v>0.72</v>
      </c>
      <c r="O495" s="1767">
        <v>0.7</v>
      </c>
      <c r="P495" s="1767">
        <v>0.69</v>
      </c>
      <c r="Q495" s="1767">
        <v>0.68</v>
      </c>
      <c r="R495" s="1767">
        <v>0.68</v>
      </c>
      <c r="S495" s="1767">
        <v>0.67</v>
      </c>
      <c r="T495" s="1767">
        <v>0.66</v>
      </c>
      <c r="U495" s="1767">
        <v>0.66</v>
      </c>
    </row>
    <row r="496" spans="1:21">
      <c r="A496" s="1610"/>
      <c r="B496" s="1591"/>
      <c r="C496" s="1593"/>
      <c r="D496" s="177" t="s">
        <v>562</v>
      </c>
      <c r="E496" s="1769"/>
      <c r="F496" s="1766"/>
      <c r="G496" s="1766"/>
      <c r="H496" s="1766"/>
      <c r="I496" s="1768"/>
      <c r="J496" s="1768"/>
      <c r="K496" s="1768"/>
      <c r="L496" s="1768"/>
      <c r="M496" s="1768"/>
      <c r="N496" s="1768"/>
      <c r="O496" s="1768"/>
      <c r="P496" s="1768"/>
      <c r="Q496" s="1768"/>
      <c r="R496" s="1768"/>
      <c r="S496" s="1768"/>
      <c r="T496" s="1768"/>
      <c r="U496" s="1768"/>
    </row>
    <row r="497" spans="1:21">
      <c r="A497" s="1610"/>
      <c r="B497" s="1591"/>
      <c r="C497" s="1552" t="s">
        <v>563</v>
      </c>
      <c r="D497" s="177" t="s">
        <v>564</v>
      </c>
      <c r="E497" s="1769"/>
      <c r="F497" s="1766"/>
      <c r="G497" s="1766"/>
      <c r="H497" s="1766"/>
      <c r="I497" s="1768"/>
      <c r="J497" s="1768"/>
      <c r="K497" s="1768"/>
      <c r="L497" s="1768"/>
      <c r="M497" s="1768"/>
      <c r="N497" s="1768"/>
      <c r="O497" s="1768"/>
      <c r="P497" s="1768"/>
      <c r="Q497" s="1768"/>
      <c r="R497" s="1768"/>
      <c r="S497" s="1768"/>
      <c r="T497" s="1768"/>
      <c r="U497" s="1768"/>
    </row>
    <row r="498" spans="1:21">
      <c r="A498" s="1610"/>
      <c r="B498" s="1591"/>
      <c r="C498" s="1553"/>
      <c r="D498" s="181" t="s">
        <v>565</v>
      </c>
      <c r="E498" s="1769"/>
      <c r="F498" s="1766"/>
      <c r="G498" s="1766"/>
      <c r="H498" s="1766"/>
      <c r="I498" s="1768"/>
      <c r="J498" s="1768"/>
      <c r="K498" s="1768"/>
      <c r="L498" s="1768"/>
      <c r="M498" s="1768"/>
      <c r="N498" s="1768"/>
      <c r="O498" s="1768"/>
      <c r="P498" s="1768"/>
      <c r="Q498" s="1768"/>
      <c r="R498" s="1768"/>
      <c r="S498" s="1768"/>
      <c r="T498" s="1768"/>
      <c r="U498" s="1768"/>
    </row>
    <row r="499" spans="1:21">
      <c r="A499" s="1610"/>
      <c r="B499" s="1600" t="s">
        <v>546</v>
      </c>
      <c r="C499" s="1592" t="s">
        <v>560</v>
      </c>
      <c r="D499" s="173" t="s">
        <v>561</v>
      </c>
      <c r="E499" s="1769"/>
      <c r="F499" s="1766"/>
      <c r="G499" s="1766"/>
      <c r="H499" s="1762"/>
      <c r="I499" s="1766"/>
      <c r="J499" s="1767">
        <v>0.94</v>
      </c>
      <c r="K499" s="1767">
        <v>0.89</v>
      </c>
      <c r="L499" s="1767">
        <v>0.86</v>
      </c>
      <c r="M499" s="1767">
        <v>0.8</v>
      </c>
      <c r="N499" s="1767">
        <v>0.78</v>
      </c>
      <c r="O499" s="1767">
        <v>0.77</v>
      </c>
      <c r="P499" s="1767">
        <v>0.75</v>
      </c>
      <c r="Q499" s="1767">
        <v>0.74</v>
      </c>
      <c r="R499" s="1767">
        <v>0.74</v>
      </c>
      <c r="S499" s="1767">
        <v>0.73</v>
      </c>
      <c r="T499" s="1767">
        <v>0.72</v>
      </c>
      <c r="U499" s="1767">
        <v>0.71</v>
      </c>
    </row>
    <row r="500" spans="1:21">
      <c r="A500" s="1610"/>
      <c r="B500" s="1591"/>
      <c r="C500" s="1593"/>
      <c r="D500" s="177" t="s">
        <v>562</v>
      </c>
      <c r="E500" s="1769"/>
      <c r="F500" s="1766"/>
      <c r="G500" s="1766"/>
      <c r="H500" s="1766"/>
      <c r="I500" s="1766"/>
      <c r="J500" s="1768"/>
      <c r="K500" s="1768"/>
      <c r="L500" s="1768"/>
      <c r="M500" s="1768"/>
      <c r="N500" s="1768"/>
      <c r="O500" s="1768"/>
      <c r="P500" s="1768"/>
      <c r="Q500" s="1768"/>
      <c r="R500" s="1768"/>
      <c r="S500" s="1768"/>
      <c r="T500" s="1768"/>
      <c r="U500" s="1768"/>
    </row>
    <row r="501" spans="1:21">
      <c r="A501" s="1610"/>
      <c r="B501" s="1591"/>
      <c r="C501" s="1552" t="s">
        <v>563</v>
      </c>
      <c r="D501" s="177" t="s">
        <v>564</v>
      </c>
      <c r="E501" s="1769"/>
      <c r="F501" s="1766"/>
      <c r="G501" s="1766"/>
      <c r="H501" s="1766"/>
      <c r="I501" s="1766"/>
      <c r="J501" s="1768"/>
      <c r="K501" s="1768"/>
      <c r="L501" s="1768"/>
      <c r="M501" s="1768"/>
      <c r="N501" s="1768"/>
      <c r="O501" s="1768"/>
      <c r="P501" s="1768"/>
      <c r="Q501" s="1768"/>
      <c r="R501" s="1768"/>
      <c r="S501" s="1768"/>
      <c r="T501" s="1768"/>
      <c r="U501" s="1768"/>
    </row>
    <row r="502" spans="1:21">
      <c r="A502" s="1610"/>
      <c r="B502" s="1591"/>
      <c r="C502" s="1553"/>
      <c r="D502" s="181" t="s">
        <v>565</v>
      </c>
      <c r="E502" s="1769"/>
      <c r="F502" s="1766"/>
      <c r="G502" s="1766"/>
      <c r="H502" s="1766"/>
      <c r="I502" s="1766"/>
      <c r="J502" s="1768"/>
      <c r="K502" s="1768"/>
      <c r="L502" s="1768"/>
      <c r="M502" s="1768"/>
      <c r="N502" s="1768"/>
      <c r="O502" s="1768"/>
      <c r="P502" s="1768"/>
      <c r="Q502" s="1768"/>
      <c r="R502" s="1768"/>
      <c r="S502" s="1768"/>
      <c r="T502" s="1768"/>
      <c r="U502" s="1768"/>
    </row>
    <row r="503" spans="1:21">
      <c r="A503" s="1610"/>
      <c r="B503" s="1600" t="s">
        <v>547</v>
      </c>
      <c r="C503" s="1592" t="s">
        <v>560</v>
      </c>
      <c r="D503" s="173" t="s">
        <v>561</v>
      </c>
      <c r="E503" s="1769"/>
      <c r="F503" s="1766"/>
      <c r="G503" s="1766"/>
      <c r="H503" s="1766"/>
      <c r="I503" s="1762"/>
      <c r="J503" s="1766"/>
      <c r="K503" s="1767">
        <v>0.95</v>
      </c>
      <c r="L503" s="1767">
        <v>0.91</v>
      </c>
      <c r="M503" s="1767">
        <v>0.85</v>
      </c>
      <c r="N503" s="1767">
        <v>0.83</v>
      </c>
      <c r="O503" s="1767">
        <v>0.81</v>
      </c>
      <c r="P503" s="1767">
        <v>0.8</v>
      </c>
      <c r="Q503" s="1767">
        <v>0.79</v>
      </c>
      <c r="R503" s="1767">
        <v>0.78</v>
      </c>
      <c r="S503" s="1767">
        <v>0.77</v>
      </c>
      <c r="T503" s="1767">
        <v>0.77</v>
      </c>
      <c r="U503" s="1767">
        <v>0.76</v>
      </c>
    </row>
    <row r="504" spans="1:21">
      <c r="A504" s="1610"/>
      <c r="B504" s="1591"/>
      <c r="C504" s="1593"/>
      <c r="D504" s="177" t="s">
        <v>562</v>
      </c>
      <c r="E504" s="1769"/>
      <c r="F504" s="1766"/>
      <c r="G504" s="1766"/>
      <c r="H504" s="1766"/>
      <c r="I504" s="1766"/>
      <c r="J504" s="1766"/>
      <c r="K504" s="1768"/>
      <c r="L504" s="1768"/>
      <c r="M504" s="1768"/>
      <c r="N504" s="1768"/>
      <c r="O504" s="1768"/>
      <c r="P504" s="1768"/>
      <c r="Q504" s="1768"/>
      <c r="R504" s="1768"/>
      <c r="S504" s="1768"/>
      <c r="T504" s="1768"/>
      <c r="U504" s="1768"/>
    </row>
    <row r="505" spans="1:21">
      <c r="A505" s="1610"/>
      <c r="B505" s="1591"/>
      <c r="C505" s="1552" t="s">
        <v>563</v>
      </c>
      <c r="D505" s="177" t="s">
        <v>564</v>
      </c>
      <c r="E505" s="1769"/>
      <c r="F505" s="1766"/>
      <c r="G505" s="1766"/>
      <c r="H505" s="1766"/>
      <c r="I505" s="1766"/>
      <c r="J505" s="1766"/>
      <c r="K505" s="1768"/>
      <c r="L505" s="1768"/>
      <c r="M505" s="1768"/>
      <c r="N505" s="1768"/>
      <c r="O505" s="1768"/>
      <c r="P505" s="1768"/>
      <c r="Q505" s="1768"/>
      <c r="R505" s="1768"/>
      <c r="S505" s="1768"/>
      <c r="T505" s="1768"/>
      <c r="U505" s="1768"/>
    </row>
    <row r="506" spans="1:21">
      <c r="A506" s="1610"/>
      <c r="B506" s="1591"/>
      <c r="C506" s="1553"/>
      <c r="D506" s="181" t="s">
        <v>565</v>
      </c>
      <c r="E506" s="1769"/>
      <c r="F506" s="1766"/>
      <c r="G506" s="1766"/>
      <c r="H506" s="1766"/>
      <c r="I506" s="1766"/>
      <c r="J506" s="1766"/>
      <c r="K506" s="1768"/>
      <c r="L506" s="1768"/>
      <c r="M506" s="1768"/>
      <c r="N506" s="1768"/>
      <c r="O506" s="1768"/>
      <c r="P506" s="1768"/>
      <c r="Q506" s="1768"/>
      <c r="R506" s="1768"/>
      <c r="S506" s="1768"/>
      <c r="T506" s="1768"/>
      <c r="U506" s="1768"/>
    </row>
    <row r="507" spans="1:21">
      <c r="A507" s="1610"/>
      <c r="B507" s="1600" t="s">
        <v>548</v>
      </c>
      <c r="C507" s="1592" t="s">
        <v>560</v>
      </c>
      <c r="D507" s="173" t="s">
        <v>561</v>
      </c>
      <c r="E507" s="1769"/>
      <c r="F507" s="1766"/>
      <c r="G507" s="1766"/>
      <c r="H507" s="1766"/>
      <c r="I507" s="1766"/>
      <c r="J507" s="1762"/>
      <c r="K507" s="1766"/>
      <c r="L507" s="1767">
        <v>0.96</v>
      </c>
      <c r="M507" s="1767">
        <v>0.89</v>
      </c>
      <c r="N507" s="1767">
        <v>0.87</v>
      </c>
      <c r="O507" s="1767">
        <v>0.86</v>
      </c>
      <c r="P507" s="1767">
        <v>0.84</v>
      </c>
      <c r="Q507" s="1767">
        <v>0.83</v>
      </c>
      <c r="R507" s="1767">
        <v>0.82</v>
      </c>
      <c r="S507" s="1767">
        <v>0.82</v>
      </c>
      <c r="T507" s="1767">
        <v>0.81</v>
      </c>
      <c r="U507" s="1767">
        <v>0.8</v>
      </c>
    </row>
    <row r="508" spans="1:21">
      <c r="A508" s="1610"/>
      <c r="B508" s="1591"/>
      <c r="C508" s="1593"/>
      <c r="D508" s="177" t="s">
        <v>562</v>
      </c>
      <c r="E508" s="1769"/>
      <c r="F508" s="1766"/>
      <c r="G508" s="1766"/>
      <c r="H508" s="1766"/>
      <c r="I508" s="1766"/>
      <c r="J508" s="1766"/>
      <c r="K508" s="1766"/>
      <c r="L508" s="1768"/>
      <c r="M508" s="1768"/>
      <c r="N508" s="1768"/>
      <c r="O508" s="1768"/>
      <c r="P508" s="1768"/>
      <c r="Q508" s="1768"/>
      <c r="R508" s="1768"/>
      <c r="S508" s="1768"/>
      <c r="T508" s="1768"/>
      <c r="U508" s="1768"/>
    </row>
    <row r="509" spans="1:21">
      <c r="A509" s="1610"/>
      <c r="B509" s="1591"/>
      <c r="C509" s="1552" t="s">
        <v>563</v>
      </c>
      <c r="D509" s="177" t="s">
        <v>564</v>
      </c>
      <c r="E509" s="1769"/>
      <c r="F509" s="1766"/>
      <c r="G509" s="1766"/>
      <c r="H509" s="1766"/>
      <c r="I509" s="1766"/>
      <c r="J509" s="1766"/>
      <c r="K509" s="1766"/>
      <c r="L509" s="1768"/>
      <c r="M509" s="1768"/>
      <c r="N509" s="1768"/>
      <c r="O509" s="1768"/>
      <c r="P509" s="1768"/>
      <c r="Q509" s="1768"/>
      <c r="R509" s="1768"/>
      <c r="S509" s="1768"/>
      <c r="T509" s="1768"/>
      <c r="U509" s="1768"/>
    </row>
    <row r="510" spans="1:21">
      <c r="A510" s="1610"/>
      <c r="B510" s="1591"/>
      <c r="C510" s="1553"/>
      <c r="D510" s="181" t="s">
        <v>565</v>
      </c>
      <c r="E510" s="1769"/>
      <c r="F510" s="1766"/>
      <c r="G510" s="1766"/>
      <c r="H510" s="1766"/>
      <c r="I510" s="1766"/>
      <c r="J510" s="1766"/>
      <c r="K510" s="1766"/>
      <c r="L510" s="1768"/>
      <c r="M510" s="1768"/>
      <c r="N510" s="1768"/>
      <c r="O510" s="1768"/>
      <c r="P510" s="1768"/>
      <c r="Q510" s="1768"/>
      <c r="R510" s="1768"/>
      <c r="S510" s="1768"/>
      <c r="T510" s="1768"/>
      <c r="U510" s="1768"/>
    </row>
    <row r="511" spans="1:21">
      <c r="A511" s="1610"/>
      <c r="B511" s="1600" t="s">
        <v>549</v>
      </c>
      <c r="C511" s="1592" t="s">
        <v>560</v>
      </c>
      <c r="D511" s="173" t="s">
        <v>561</v>
      </c>
      <c r="E511" s="1769"/>
      <c r="F511" s="1766"/>
      <c r="G511" s="1766"/>
      <c r="H511" s="1766"/>
      <c r="I511" s="1766"/>
      <c r="J511" s="1766"/>
      <c r="K511" s="1762"/>
      <c r="L511" s="1766"/>
      <c r="M511" s="1767">
        <v>0.93</v>
      </c>
      <c r="N511" s="1767">
        <v>0.91</v>
      </c>
      <c r="O511" s="1767">
        <v>0.89</v>
      </c>
      <c r="P511" s="1767">
        <v>0.88</v>
      </c>
      <c r="Q511" s="1767">
        <v>0.87</v>
      </c>
      <c r="R511" s="1767">
        <v>0.86</v>
      </c>
      <c r="S511" s="1767">
        <v>0.85</v>
      </c>
      <c r="T511" s="1767">
        <v>0.84</v>
      </c>
      <c r="U511" s="1767">
        <v>0.83</v>
      </c>
    </row>
    <row r="512" spans="1:21">
      <c r="A512" s="1610"/>
      <c r="B512" s="1591"/>
      <c r="C512" s="1593"/>
      <c r="D512" s="177" t="s">
        <v>562</v>
      </c>
      <c r="E512" s="1769"/>
      <c r="F512" s="1766"/>
      <c r="G512" s="1766"/>
      <c r="H512" s="1766"/>
      <c r="I512" s="1766"/>
      <c r="J512" s="1766"/>
      <c r="K512" s="1766"/>
      <c r="L512" s="1766"/>
      <c r="M512" s="1768"/>
      <c r="N512" s="1768"/>
      <c r="O512" s="1768"/>
      <c r="P512" s="1768"/>
      <c r="Q512" s="1768"/>
      <c r="R512" s="1768"/>
      <c r="S512" s="1768"/>
      <c r="T512" s="1768"/>
      <c r="U512" s="1768"/>
    </row>
    <row r="513" spans="1:21">
      <c r="A513" s="1610"/>
      <c r="B513" s="1591"/>
      <c r="C513" s="1552" t="s">
        <v>563</v>
      </c>
      <c r="D513" s="177" t="s">
        <v>564</v>
      </c>
      <c r="E513" s="1769"/>
      <c r="F513" s="1766"/>
      <c r="G513" s="1766"/>
      <c r="H513" s="1766"/>
      <c r="I513" s="1766"/>
      <c r="J513" s="1766"/>
      <c r="K513" s="1766"/>
      <c r="L513" s="1766"/>
      <c r="M513" s="1768"/>
      <c r="N513" s="1768"/>
      <c r="O513" s="1768"/>
      <c r="P513" s="1768"/>
      <c r="Q513" s="1768"/>
      <c r="R513" s="1768"/>
      <c r="S513" s="1768"/>
      <c r="T513" s="1768"/>
      <c r="U513" s="1768"/>
    </row>
    <row r="514" spans="1:21">
      <c r="A514" s="1610"/>
      <c r="B514" s="1591"/>
      <c r="C514" s="1553"/>
      <c r="D514" s="181" t="s">
        <v>565</v>
      </c>
      <c r="E514" s="1769"/>
      <c r="F514" s="1766"/>
      <c r="G514" s="1766"/>
      <c r="H514" s="1766"/>
      <c r="I514" s="1766"/>
      <c r="J514" s="1766"/>
      <c r="K514" s="1766"/>
      <c r="L514" s="1766"/>
      <c r="M514" s="1768"/>
      <c r="N514" s="1768"/>
      <c r="O514" s="1768"/>
      <c r="P514" s="1768"/>
      <c r="Q514" s="1768"/>
      <c r="R514" s="1768"/>
      <c r="S514" s="1768"/>
      <c r="T514" s="1768"/>
      <c r="U514" s="1768"/>
    </row>
    <row r="515" spans="1:21">
      <c r="A515" s="1610"/>
      <c r="B515" s="1600" t="s">
        <v>550</v>
      </c>
      <c r="C515" s="1592" t="s">
        <v>560</v>
      </c>
      <c r="D515" s="173" t="s">
        <v>561</v>
      </c>
      <c r="E515" s="1769"/>
      <c r="F515" s="1766"/>
      <c r="G515" s="1766"/>
      <c r="H515" s="1766"/>
      <c r="I515" s="1766"/>
      <c r="J515" s="1766"/>
      <c r="K515" s="1766"/>
      <c r="L515" s="1762"/>
      <c r="M515" s="1766"/>
      <c r="N515" s="1767">
        <v>0.98</v>
      </c>
      <c r="O515" s="1767">
        <v>0.96</v>
      </c>
      <c r="P515" s="1767">
        <v>0.94</v>
      </c>
      <c r="Q515" s="1767">
        <v>0.93</v>
      </c>
      <c r="R515" s="1767">
        <v>0.92</v>
      </c>
      <c r="S515" s="1767">
        <v>0.91</v>
      </c>
      <c r="T515" s="1767">
        <v>0.9</v>
      </c>
      <c r="U515" s="1767">
        <v>0.9</v>
      </c>
    </row>
    <row r="516" spans="1:21">
      <c r="A516" s="1610"/>
      <c r="B516" s="1591"/>
      <c r="C516" s="1593"/>
      <c r="D516" s="177" t="s">
        <v>562</v>
      </c>
      <c r="E516" s="1769"/>
      <c r="F516" s="1766"/>
      <c r="G516" s="1766"/>
      <c r="H516" s="1766"/>
      <c r="I516" s="1766"/>
      <c r="J516" s="1766"/>
      <c r="K516" s="1766"/>
      <c r="L516" s="1766"/>
      <c r="M516" s="1766"/>
      <c r="N516" s="1768"/>
      <c r="O516" s="1768"/>
      <c r="P516" s="1768"/>
      <c r="Q516" s="1768"/>
      <c r="R516" s="1768"/>
      <c r="S516" s="1768"/>
      <c r="T516" s="1768"/>
      <c r="U516" s="1768"/>
    </row>
    <row r="517" spans="1:21">
      <c r="A517" s="1610"/>
      <c r="B517" s="1591"/>
      <c r="C517" s="1552" t="s">
        <v>563</v>
      </c>
      <c r="D517" s="177" t="s">
        <v>564</v>
      </c>
      <c r="E517" s="1769"/>
      <c r="F517" s="1766"/>
      <c r="G517" s="1766"/>
      <c r="H517" s="1766"/>
      <c r="I517" s="1766"/>
      <c r="J517" s="1766"/>
      <c r="K517" s="1766"/>
      <c r="L517" s="1766"/>
      <c r="M517" s="1766"/>
      <c r="N517" s="1768"/>
      <c r="O517" s="1768"/>
      <c r="P517" s="1768"/>
      <c r="Q517" s="1768"/>
      <c r="R517" s="1768"/>
      <c r="S517" s="1768"/>
      <c r="T517" s="1768"/>
      <c r="U517" s="1768"/>
    </row>
    <row r="518" spans="1:21">
      <c r="A518" s="1610"/>
      <c r="B518" s="1591"/>
      <c r="C518" s="1553"/>
      <c r="D518" s="181" t="s">
        <v>565</v>
      </c>
      <c r="E518" s="1769"/>
      <c r="F518" s="1766"/>
      <c r="G518" s="1766"/>
      <c r="H518" s="1766"/>
      <c r="I518" s="1766"/>
      <c r="J518" s="1766"/>
      <c r="K518" s="1766"/>
      <c r="L518" s="1766"/>
      <c r="M518" s="1766"/>
      <c r="N518" s="1768"/>
      <c r="O518" s="1768"/>
      <c r="P518" s="1768"/>
      <c r="Q518" s="1768"/>
      <c r="R518" s="1768"/>
      <c r="S518" s="1768"/>
      <c r="T518" s="1768"/>
      <c r="U518" s="1768"/>
    </row>
    <row r="519" spans="1:21">
      <c r="A519" s="1610"/>
      <c r="B519" s="1600" t="s">
        <v>551</v>
      </c>
      <c r="C519" s="1592" t="s">
        <v>560</v>
      </c>
      <c r="D519" s="173" t="s">
        <v>561</v>
      </c>
      <c r="E519" s="1769"/>
      <c r="F519" s="1766"/>
      <c r="G519" s="1766"/>
      <c r="H519" s="1766"/>
      <c r="I519" s="1766"/>
      <c r="J519" s="1766"/>
      <c r="K519" s="1766"/>
      <c r="L519" s="1766"/>
      <c r="M519" s="1762"/>
      <c r="N519" s="1766"/>
      <c r="O519" s="1767">
        <v>0.98</v>
      </c>
      <c r="P519" s="1767">
        <v>0.96</v>
      </c>
      <c r="Q519" s="1767">
        <v>0.95</v>
      </c>
      <c r="R519" s="1767">
        <v>0.94</v>
      </c>
      <c r="S519" s="1767">
        <v>0.93</v>
      </c>
      <c r="T519" s="1767">
        <v>0.92</v>
      </c>
      <c r="U519" s="1767">
        <v>0.91</v>
      </c>
    </row>
    <row r="520" spans="1:21">
      <c r="A520" s="1610"/>
      <c r="B520" s="1591"/>
      <c r="C520" s="1593"/>
      <c r="D520" s="177" t="s">
        <v>562</v>
      </c>
      <c r="E520" s="1769"/>
      <c r="F520" s="1766"/>
      <c r="G520" s="1766"/>
      <c r="H520" s="1766"/>
      <c r="I520" s="1766"/>
      <c r="J520" s="1766"/>
      <c r="K520" s="1766"/>
      <c r="L520" s="1766"/>
      <c r="M520" s="1766"/>
      <c r="N520" s="1766"/>
      <c r="O520" s="1768"/>
      <c r="P520" s="1768"/>
      <c r="Q520" s="1768"/>
      <c r="R520" s="1768"/>
      <c r="S520" s="1768"/>
      <c r="T520" s="1768"/>
      <c r="U520" s="1768"/>
    </row>
    <row r="521" spans="1:21">
      <c r="A521" s="1610"/>
      <c r="B521" s="1591"/>
      <c r="C521" s="1552" t="s">
        <v>563</v>
      </c>
      <c r="D521" s="177" t="s">
        <v>564</v>
      </c>
      <c r="E521" s="1769"/>
      <c r="F521" s="1766"/>
      <c r="G521" s="1766"/>
      <c r="H521" s="1766"/>
      <c r="I521" s="1766"/>
      <c r="J521" s="1766"/>
      <c r="K521" s="1766"/>
      <c r="L521" s="1766"/>
      <c r="M521" s="1766"/>
      <c r="N521" s="1766"/>
      <c r="O521" s="1768"/>
      <c r="P521" s="1768"/>
      <c r="Q521" s="1768"/>
      <c r="R521" s="1768"/>
      <c r="S521" s="1768"/>
      <c r="T521" s="1768"/>
      <c r="U521" s="1768"/>
    </row>
    <row r="522" spans="1:21">
      <c r="A522" s="1610"/>
      <c r="B522" s="1591"/>
      <c r="C522" s="1553"/>
      <c r="D522" s="181" t="s">
        <v>565</v>
      </c>
      <c r="E522" s="1769"/>
      <c r="F522" s="1766"/>
      <c r="G522" s="1766"/>
      <c r="H522" s="1766"/>
      <c r="I522" s="1766"/>
      <c r="J522" s="1766"/>
      <c r="K522" s="1766"/>
      <c r="L522" s="1766"/>
      <c r="M522" s="1766"/>
      <c r="N522" s="1766"/>
      <c r="O522" s="1768"/>
      <c r="P522" s="1768"/>
      <c r="Q522" s="1768"/>
      <c r="R522" s="1768"/>
      <c r="S522" s="1768"/>
      <c r="T522" s="1768"/>
      <c r="U522" s="1768"/>
    </row>
    <row r="523" spans="1:21">
      <c r="A523" s="1610"/>
      <c r="B523" s="1600" t="s">
        <v>552</v>
      </c>
      <c r="C523" s="1592" t="s">
        <v>560</v>
      </c>
      <c r="D523" s="173" t="s">
        <v>561</v>
      </c>
      <c r="E523" s="1769"/>
      <c r="F523" s="1766"/>
      <c r="G523" s="1766"/>
      <c r="H523" s="1766"/>
      <c r="I523" s="1766"/>
      <c r="J523" s="1766"/>
      <c r="K523" s="1766"/>
      <c r="L523" s="1766"/>
      <c r="M523" s="1766"/>
      <c r="N523" s="1762"/>
      <c r="O523" s="1766"/>
      <c r="P523" s="1767">
        <v>0.98</v>
      </c>
      <c r="Q523" s="1767">
        <v>0.97</v>
      </c>
      <c r="R523" s="1767">
        <v>0.96</v>
      </c>
      <c r="S523" s="1767">
        <v>0.95</v>
      </c>
      <c r="T523" s="1767">
        <v>0.94</v>
      </c>
      <c r="U523" s="1767">
        <v>0.93</v>
      </c>
    </row>
    <row r="524" spans="1:21">
      <c r="A524" s="1610"/>
      <c r="B524" s="1591"/>
      <c r="C524" s="1593"/>
      <c r="D524" s="177" t="s">
        <v>562</v>
      </c>
      <c r="E524" s="1769"/>
      <c r="F524" s="1766"/>
      <c r="G524" s="1766"/>
      <c r="H524" s="1766"/>
      <c r="I524" s="1766"/>
      <c r="J524" s="1766"/>
      <c r="K524" s="1766"/>
      <c r="L524" s="1766"/>
      <c r="M524" s="1766"/>
      <c r="N524" s="1766"/>
      <c r="O524" s="1766"/>
      <c r="P524" s="1768"/>
      <c r="Q524" s="1768"/>
      <c r="R524" s="1768"/>
      <c r="S524" s="1768"/>
      <c r="T524" s="1768"/>
      <c r="U524" s="1768"/>
    </row>
    <row r="525" spans="1:21">
      <c r="A525" s="1610"/>
      <c r="B525" s="1591"/>
      <c r="C525" s="1552" t="s">
        <v>563</v>
      </c>
      <c r="D525" s="177" t="s">
        <v>564</v>
      </c>
      <c r="E525" s="1769"/>
      <c r="F525" s="1766"/>
      <c r="G525" s="1766"/>
      <c r="H525" s="1766"/>
      <c r="I525" s="1766"/>
      <c r="J525" s="1766"/>
      <c r="K525" s="1766"/>
      <c r="L525" s="1766"/>
      <c r="M525" s="1766"/>
      <c r="N525" s="1766"/>
      <c r="O525" s="1766"/>
      <c r="P525" s="1768"/>
      <c r="Q525" s="1768"/>
      <c r="R525" s="1768"/>
      <c r="S525" s="1768"/>
      <c r="T525" s="1768"/>
      <c r="U525" s="1768"/>
    </row>
    <row r="526" spans="1:21">
      <c r="A526" s="1610"/>
      <c r="B526" s="1591"/>
      <c r="C526" s="1553"/>
      <c r="D526" s="181" t="s">
        <v>565</v>
      </c>
      <c r="E526" s="1769"/>
      <c r="F526" s="1766"/>
      <c r="G526" s="1766"/>
      <c r="H526" s="1766"/>
      <c r="I526" s="1766"/>
      <c r="J526" s="1766"/>
      <c r="K526" s="1766"/>
      <c r="L526" s="1766"/>
      <c r="M526" s="1766"/>
      <c r="N526" s="1766"/>
      <c r="O526" s="1766"/>
      <c r="P526" s="1768"/>
      <c r="Q526" s="1768"/>
      <c r="R526" s="1768"/>
      <c r="S526" s="1768"/>
      <c r="T526" s="1768"/>
      <c r="U526" s="1768"/>
    </row>
    <row r="527" spans="1:21">
      <c r="A527" s="1610"/>
      <c r="B527" s="1600" t="s">
        <v>553</v>
      </c>
      <c r="C527" s="1592" t="s">
        <v>560</v>
      </c>
      <c r="D527" s="173" t="s">
        <v>561</v>
      </c>
      <c r="E527" s="1769"/>
      <c r="F527" s="1766"/>
      <c r="G527" s="1766"/>
      <c r="H527" s="1766"/>
      <c r="I527" s="1766"/>
      <c r="J527" s="1766"/>
      <c r="K527" s="1766"/>
      <c r="L527" s="1766"/>
      <c r="M527" s="1766"/>
      <c r="N527" s="1766"/>
      <c r="O527" s="1762"/>
      <c r="P527" s="1766"/>
      <c r="Q527" s="1767">
        <v>0.99</v>
      </c>
      <c r="R527" s="1767">
        <v>0.98</v>
      </c>
      <c r="S527" s="1767">
        <v>0.97</v>
      </c>
      <c r="T527" s="1767">
        <v>0.96</v>
      </c>
      <c r="U527" s="1767">
        <v>0.95</v>
      </c>
    </row>
    <row r="528" spans="1:21">
      <c r="A528" s="1610"/>
      <c r="B528" s="1591"/>
      <c r="C528" s="1593"/>
      <c r="D528" s="177" t="s">
        <v>562</v>
      </c>
      <c r="E528" s="1769"/>
      <c r="F528" s="1766"/>
      <c r="G528" s="1766"/>
      <c r="H528" s="1766"/>
      <c r="I528" s="1766"/>
      <c r="J528" s="1766"/>
      <c r="K528" s="1766"/>
      <c r="L528" s="1766"/>
      <c r="M528" s="1766"/>
      <c r="N528" s="1766"/>
      <c r="O528" s="1766"/>
      <c r="P528" s="1766"/>
      <c r="Q528" s="1768"/>
      <c r="R528" s="1768"/>
      <c r="S528" s="1768"/>
      <c r="T528" s="1768"/>
      <c r="U528" s="1768"/>
    </row>
    <row r="529" spans="1:21">
      <c r="A529" s="1610"/>
      <c r="B529" s="1591"/>
      <c r="C529" s="1552" t="s">
        <v>563</v>
      </c>
      <c r="D529" s="177" t="s">
        <v>564</v>
      </c>
      <c r="E529" s="1769"/>
      <c r="F529" s="1766"/>
      <c r="G529" s="1766"/>
      <c r="H529" s="1766"/>
      <c r="I529" s="1766"/>
      <c r="J529" s="1766"/>
      <c r="K529" s="1766"/>
      <c r="L529" s="1766"/>
      <c r="M529" s="1766"/>
      <c r="N529" s="1766"/>
      <c r="O529" s="1766"/>
      <c r="P529" s="1766"/>
      <c r="Q529" s="1768"/>
      <c r="R529" s="1768"/>
      <c r="S529" s="1768"/>
      <c r="T529" s="1768"/>
      <c r="U529" s="1768"/>
    </row>
    <row r="530" spans="1:21">
      <c r="A530" s="1610"/>
      <c r="B530" s="1591"/>
      <c r="C530" s="1553"/>
      <c r="D530" s="181" t="s">
        <v>565</v>
      </c>
      <c r="E530" s="1769"/>
      <c r="F530" s="1766"/>
      <c r="G530" s="1766"/>
      <c r="H530" s="1766"/>
      <c r="I530" s="1766"/>
      <c r="J530" s="1766"/>
      <c r="K530" s="1766"/>
      <c r="L530" s="1766"/>
      <c r="M530" s="1766"/>
      <c r="N530" s="1766"/>
      <c r="O530" s="1766"/>
      <c r="P530" s="1766"/>
      <c r="Q530" s="1768"/>
      <c r="R530" s="1768"/>
      <c r="S530" s="1768"/>
      <c r="T530" s="1768"/>
      <c r="U530" s="1768"/>
    </row>
    <row r="531" spans="1:21">
      <c r="A531" s="1610"/>
      <c r="B531" s="1600" t="s">
        <v>554</v>
      </c>
      <c r="C531" s="1592" t="s">
        <v>560</v>
      </c>
      <c r="D531" s="173" t="s">
        <v>561</v>
      </c>
      <c r="E531" s="1769"/>
      <c r="F531" s="1766"/>
      <c r="G531" s="1766"/>
      <c r="H531" s="1766"/>
      <c r="I531" s="1766"/>
      <c r="J531" s="1766"/>
      <c r="K531" s="1766"/>
      <c r="L531" s="1766"/>
      <c r="M531" s="1766"/>
      <c r="N531" s="1766"/>
      <c r="O531" s="1766"/>
      <c r="P531" s="1762"/>
      <c r="Q531" s="1766"/>
      <c r="R531" s="1767">
        <v>0.99</v>
      </c>
      <c r="S531" s="1767">
        <v>0.98</v>
      </c>
      <c r="T531" s="1767">
        <v>0.97</v>
      </c>
      <c r="U531" s="1767">
        <v>0.96</v>
      </c>
    </row>
    <row r="532" spans="1:21">
      <c r="A532" s="1610"/>
      <c r="B532" s="1591"/>
      <c r="C532" s="1593"/>
      <c r="D532" s="177" t="s">
        <v>562</v>
      </c>
      <c r="E532" s="1769"/>
      <c r="F532" s="1766"/>
      <c r="G532" s="1766"/>
      <c r="H532" s="1766"/>
      <c r="I532" s="1766"/>
      <c r="J532" s="1766"/>
      <c r="K532" s="1766"/>
      <c r="L532" s="1766"/>
      <c r="M532" s="1766"/>
      <c r="N532" s="1766"/>
      <c r="O532" s="1766"/>
      <c r="P532" s="1766"/>
      <c r="Q532" s="1766"/>
      <c r="R532" s="1768"/>
      <c r="S532" s="1768"/>
      <c r="T532" s="1768"/>
      <c r="U532" s="1768"/>
    </row>
    <row r="533" spans="1:21">
      <c r="A533" s="1610"/>
      <c r="B533" s="1591"/>
      <c r="C533" s="1552" t="s">
        <v>563</v>
      </c>
      <c r="D533" s="177" t="s">
        <v>564</v>
      </c>
      <c r="E533" s="1769"/>
      <c r="F533" s="1766"/>
      <c r="G533" s="1766"/>
      <c r="H533" s="1766"/>
      <c r="I533" s="1766"/>
      <c r="J533" s="1766"/>
      <c r="K533" s="1766"/>
      <c r="L533" s="1766"/>
      <c r="M533" s="1766"/>
      <c r="N533" s="1766"/>
      <c r="O533" s="1766"/>
      <c r="P533" s="1766"/>
      <c r="Q533" s="1766"/>
      <c r="R533" s="1768"/>
      <c r="S533" s="1768"/>
      <c r="T533" s="1768"/>
      <c r="U533" s="1768"/>
    </row>
    <row r="534" spans="1:21">
      <c r="A534" s="1610"/>
      <c r="B534" s="1591"/>
      <c r="C534" s="1553"/>
      <c r="D534" s="181" t="s">
        <v>565</v>
      </c>
      <c r="E534" s="1769"/>
      <c r="F534" s="1766"/>
      <c r="G534" s="1766"/>
      <c r="H534" s="1766"/>
      <c r="I534" s="1766"/>
      <c r="J534" s="1766"/>
      <c r="K534" s="1766"/>
      <c r="L534" s="1766"/>
      <c r="M534" s="1766"/>
      <c r="N534" s="1766"/>
      <c r="O534" s="1766"/>
      <c r="P534" s="1766"/>
      <c r="Q534" s="1766"/>
      <c r="R534" s="1768"/>
      <c r="S534" s="1768"/>
      <c r="T534" s="1768"/>
      <c r="U534" s="1768"/>
    </row>
    <row r="535" spans="1:21">
      <c r="A535" s="1610"/>
      <c r="B535" s="1600" t="s">
        <v>555</v>
      </c>
      <c r="C535" s="1592" t="s">
        <v>560</v>
      </c>
      <c r="D535" s="173" t="s">
        <v>561</v>
      </c>
      <c r="E535" s="1769"/>
      <c r="F535" s="1766"/>
      <c r="G535" s="1766"/>
      <c r="H535" s="1766"/>
      <c r="I535" s="1766"/>
      <c r="J535" s="1766"/>
      <c r="K535" s="1766"/>
      <c r="L535" s="1766"/>
      <c r="M535" s="1766"/>
      <c r="N535" s="1766"/>
      <c r="O535" s="1766"/>
      <c r="P535" s="1766"/>
      <c r="Q535" s="1762"/>
      <c r="R535" s="1766"/>
      <c r="S535" s="1767">
        <v>0.99</v>
      </c>
      <c r="T535" s="1767">
        <v>0.98</v>
      </c>
      <c r="U535" s="1767">
        <v>0.97</v>
      </c>
    </row>
    <row r="536" spans="1:21">
      <c r="A536" s="1610"/>
      <c r="B536" s="1591"/>
      <c r="C536" s="1593"/>
      <c r="D536" s="177" t="s">
        <v>562</v>
      </c>
      <c r="E536" s="1769"/>
      <c r="F536" s="1766"/>
      <c r="G536" s="1766"/>
      <c r="H536" s="1766"/>
      <c r="I536" s="1766"/>
      <c r="J536" s="1766"/>
      <c r="K536" s="1766"/>
      <c r="L536" s="1766"/>
      <c r="M536" s="1766"/>
      <c r="N536" s="1766"/>
      <c r="O536" s="1766"/>
      <c r="P536" s="1766"/>
      <c r="Q536" s="1766"/>
      <c r="R536" s="1766"/>
      <c r="S536" s="1768"/>
      <c r="T536" s="1768"/>
      <c r="U536" s="1768"/>
    </row>
    <row r="537" spans="1:21">
      <c r="A537" s="1610"/>
      <c r="B537" s="1591"/>
      <c r="C537" s="1552" t="s">
        <v>563</v>
      </c>
      <c r="D537" s="177" t="s">
        <v>564</v>
      </c>
      <c r="E537" s="1769"/>
      <c r="F537" s="1766"/>
      <c r="G537" s="1766"/>
      <c r="H537" s="1766"/>
      <c r="I537" s="1766"/>
      <c r="J537" s="1766"/>
      <c r="K537" s="1766"/>
      <c r="L537" s="1766"/>
      <c r="M537" s="1766"/>
      <c r="N537" s="1766"/>
      <c r="O537" s="1766"/>
      <c r="P537" s="1766"/>
      <c r="Q537" s="1766"/>
      <c r="R537" s="1766"/>
      <c r="S537" s="1768"/>
      <c r="T537" s="1768"/>
      <c r="U537" s="1768"/>
    </row>
    <row r="538" spans="1:21">
      <c r="A538" s="1610"/>
      <c r="B538" s="1591"/>
      <c r="C538" s="1553"/>
      <c r="D538" s="181" t="s">
        <v>565</v>
      </c>
      <c r="E538" s="1769"/>
      <c r="F538" s="1766"/>
      <c r="G538" s="1766"/>
      <c r="H538" s="1766"/>
      <c r="I538" s="1766"/>
      <c r="J538" s="1766"/>
      <c r="K538" s="1766"/>
      <c r="L538" s="1766"/>
      <c r="M538" s="1766"/>
      <c r="N538" s="1766"/>
      <c r="O538" s="1766"/>
      <c r="P538" s="1766"/>
      <c r="Q538" s="1766"/>
      <c r="R538" s="1766"/>
      <c r="S538" s="1768"/>
      <c r="T538" s="1768"/>
      <c r="U538" s="1768"/>
    </row>
    <row r="539" spans="1:21">
      <c r="A539" s="1610"/>
      <c r="B539" s="1600" t="s">
        <v>556</v>
      </c>
      <c r="C539" s="1592" t="s">
        <v>560</v>
      </c>
      <c r="D539" s="173" t="s">
        <v>561</v>
      </c>
      <c r="E539" s="1769"/>
      <c r="F539" s="1766"/>
      <c r="G539" s="1766"/>
      <c r="H539" s="1766"/>
      <c r="I539" s="1766"/>
      <c r="J539" s="1766"/>
      <c r="K539" s="1766"/>
      <c r="L539" s="1766"/>
      <c r="M539" s="1766"/>
      <c r="N539" s="1766"/>
      <c r="O539" s="1766"/>
      <c r="P539" s="1766"/>
      <c r="Q539" s="1766"/>
      <c r="R539" s="1762"/>
      <c r="S539" s="1766"/>
      <c r="T539" s="1767">
        <v>0.99</v>
      </c>
      <c r="U539" s="1767">
        <v>0.98</v>
      </c>
    </row>
    <row r="540" spans="1:21">
      <c r="A540" s="1610"/>
      <c r="B540" s="1591"/>
      <c r="C540" s="1593"/>
      <c r="D540" s="177" t="s">
        <v>562</v>
      </c>
      <c r="E540" s="1769"/>
      <c r="F540" s="1766"/>
      <c r="G540" s="1766"/>
      <c r="H540" s="1766"/>
      <c r="I540" s="1766"/>
      <c r="J540" s="1766"/>
      <c r="K540" s="1766"/>
      <c r="L540" s="1766"/>
      <c r="M540" s="1766"/>
      <c r="N540" s="1766"/>
      <c r="O540" s="1766"/>
      <c r="P540" s="1766"/>
      <c r="Q540" s="1766"/>
      <c r="R540" s="1766"/>
      <c r="S540" s="1766"/>
      <c r="T540" s="1768"/>
      <c r="U540" s="1768"/>
    </row>
    <row r="541" spans="1:21">
      <c r="A541" s="1610"/>
      <c r="B541" s="1591"/>
      <c r="C541" s="1552" t="s">
        <v>563</v>
      </c>
      <c r="D541" s="177" t="s">
        <v>564</v>
      </c>
      <c r="E541" s="1769"/>
      <c r="F541" s="1766"/>
      <c r="G541" s="1766"/>
      <c r="H541" s="1766"/>
      <c r="I541" s="1766"/>
      <c r="J541" s="1766"/>
      <c r="K541" s="1766"/>
      <c r="L541" s="1766"/>
      <c r="M541" s="1766"/>
      <c r="N541" s="1766"/>
      <c r="O541" s="1766"/>
      <c r="P541" s="1766"/>
      <c r="Q541" s="1766"/>
      <c r="R541" s="1766"/>
      <c r="S541" s="1766"/>
      <c r="T541" s="1768"/>
      <c r="U541" s="1768"/>
    </row>
    <row r="542" spans="1:21">
      <c r="A542" s="1610"/>
      <c r="B542" s="1591"/>
      <c r="C542" s="1553"/>
      <c r="D542" s="181" t="s">
        <v>565</v>
      </c>
      <c r="E542" s="1769"/>
      <c r="F542" s="1766"/>
      <c r="G542" s="1766"/>
      <c r="H542" s="1766"/>
      <c r="I542" s="1766"/>
      <c r="J542" s="1766"/>
      <c r="K542" s="1766"/>
      <c r="L542" s="1766"/>
      <c r="M542" s="1766"/>
      <c r="N542" s="1766"/>
      <c r="O542" s="1766"/>
      <c r="P542" s="1766"/>
      <c r="Q542" s="1766"/>
      <c r="R542" s="1766"/>
      <c r="S542" s="1766"/>
      <c r="T542" s="1768"/>
      <c r="U542" s="1768"/>
    </row>
    <row r="543" spans="1:21">
      <c r="A543" s="1610"/>
      <c r="B543" s="1600" t="s">
        <v>557</v>
      </c>
      <c r="C543" s="1592" t="s">
        <v>560</v>
      </c>
      <c r="D543" s="173" t="s">
        <v>561</v>
      </c>
      <c r="E543" s="1769"/>
      <c r="F543" s="1766"/>
      <c r="G543" s="1766"/>
      <c r="H543" s="1766"/>
      <c r="I543" s="1766"/>
      <c r="J543" s="1766"/>
      <c r="K543" s="1766"/>
      <c r="L543" s="1766"/>
      <c r="M543" s="1766"/>
      <c r="N543" s="1766"/>
      <c r="O543" s="1766"/>
      <c r="P543" s="1766"/>
      <c r="Q543" s="1766"/>
      <c r="R543" s="1766"/>
      <c r="S543" s="1762"/>
      <c r="T543" s="1766"/>
      <c r="U543" s="1767">
        <v>0.99</v>
      </c>
    </row>
    <row r="544" spans="1:21">
      <c r="A544" s="1610"/>
      <c r="B544" s="1591"/>
      <c r="C544" s="1593"/>
      <c r="D544" s="177" t="s">
        <v>562</v>
      </c>
      <c r="E544" s="1769"/>
      <c r="F544" s="1766"/>
      <c r="G544" s="1766"/>
      <c r="H544" s="1766"/>
      <c r="I544" s="1766"/>
      <c r="J544" s="1766"/>
      <c r="K544" s="1766"/>
      <c r="L544" s="1766"/>
      <c r="M544" s="1766"/>
      <c r="N544" s="1766"/>
      <c r="O544" s="1766"/>
      <c r="P544" s="1766"/>
      <c r="Q544" s="1766"/>
      <c r="R544" s="1766"/>
      <c r="S544" s="1766"/>
      <c r="T544" s="1766"/>
      <c r="U544" s="1768"/>
    </row>
    <row r="545" spans="1:21">
      <c r="A545" s="1610"/>
      <c r="B545" s="1591"/>
      <c r="C545" s="1552" t="s">
        <v>563</v>
      </c>
      <c r="D545" s="177" t="s">
        <v>564</v>
      </c>
      <c r="E545" s="1769"/>
      <c r="F545" s="1766"/>
      <c r="G545" s="1766"/>
      <c r="H545" s="1766"/>
      <c r="I545" s="1766"/>
      <c r="J545" s="1766"/>
      <c r="K545" s="1766"/>
      <c r="L545" s="1766"/>
      <c r="M545" s="1766"/>
      <c r="N545" s="1766"/>
      <c r="O545" s="1766"/>
      <c r="P545" s="1766"/>
      <c r="Q545" s="1766"/>
      <c r="R545" s="1766"/>
      <c r="S545" s="1766"/>
      <c r="T545" s="1766"/>
      <c r="U545" s="1768"/>
    </row>
    <row r="546" spans="1:21">
      <c r="A546" s="1610"/>
      <c r="B546" s="1591"/>
      <c r="C546" s="1553"/>
      <c r="D546" s="181" t="s">
        <v>565</v>
      </c>
      <c r="E546" s="1769"/>
      <c r="F546" s="1766"/>
      <c r="G546" s="1766"/>
      <c r="H546" s="1766"/>
      <c r="I546" s="1766"/>
      <c r="J546" s="1766"/>
      <c r="K546" s="1766"/>
      <c r="L546" s="1766"/>
      <c r="M546" s="1766"/>
      <c r="N546" s="1766"/>
      <c r="O546" s="1766"/>
      <c r="P546" s="1766"/>
      <c r="Q546" s="1766"/>
      <c r="R546" s="1766"/>
      <c r="S546" s="1766"/>
      <c r="T546" s="1766"/>
      <c r="U546" s="1768"/>
    </row>
    <row r="547" spans="1:21">
      <c r="A547" s="1610"/>
      <c r="B547" s="1590" t="s">
        <v>558</v>
      </c>
      <c r="C547" s="1592" t="s">
        <v>560</v>
      </c>
      <c r="D547" s="173" t="s">
        <v>561</v>
      </c>
      <c r="E547" s="1763"/>
      <c r="F547" s="1760"/>
      <c r="G547" s="1760"/>
      <c r="H547" s="1760"/>
      <c r="I547" s="1760"/>
      <c r="J547" s="1760"/>
      <c r="K547" s="1760"/>
      <c r="L547" s="1760"/>
      <c r="M547" s="1760"/>
      <c r="N547" s="1760"/>
      <c r="O547" s="1760"/>
      <c r="P547" s="1760"/>
      <c r="Q547" s="1760"/>
      <c r="R547" s="1760"/>
      <c r="S547" s="1760"/>
      <c r="T547" s="1760"/>
      <c r="U547" s="1757"/>
    </row>
    <row r="548" spans="1:21">
      <c r="A548" s="1610"/>
      <c r="B548" s="1591"/>
      <c r="C548" s="1593"/>
      <c r="D548" s="177" t="s">
        <v>562</v>
      </c>
      <c r="E548" s="1764"/>
      <c r="F548" s="1761"/>
      <c r="G548" s="1761"/>
      <c r="H548" s="1761"/>
      <c r="I548" s="1761"/>
      <c r="J548" s="1761"/>
      <c r="K548" s="1761"/>
      <c r="L548" s="1761"/>
      <c r="M548" s="1761"/>
      <c r="N548" s="1761"/>
      <c r="O548" s="1761"/>
      <c r="P548" s="1761"/>
      <c r="Q548" s="1761"/>
      <c r="R548" s="1761"/>
      <c r="S548" s="1761"/>
      <c r="T548" s="1761"/>
      <c r="U548" s="1758"/>
    </row>
    <row r="549" spans="1:21">
      <c r="A549" s="1610"/>
      <c r="B549" s="1591"/>
      <c r="C549" s="1552" t="s">
        <v>563</v>
      </c>
      <c r="D549" s="177" t="s">
        <v>564</v>
      </c>
      <c r="E549" s="1764"/>
      <c r="F549" s="1761"/>
      <c r="G549" s="1761"/>
      <c r="H549" s="1761"/>
      <c r="I549" s="1761"/>
      <c r="J549" s="1761"/>
      <c r="K549" s="1761"/>
      <c r="L549" s="1761"/>
      <c r="M549" s="1761"/>
      <c r="N549" s="1761"/>
      <c r="O549" s="1761"/>
      <c r="P549" s="1761"/>
      <c r="Q549" s="1761"/>
      <c r="R549" s="1761"/>
      <c r="S549" s="1761"/>
      <c r="T549" s="1761"/>
      <c r="U549" s="1758"/>
    </row>
    <row r="550" spans="1:21">
      <c r="A550" s="1611"/>
      <c r="B550" s="1591"/>
      <c r="C550" s="1553"/>
      <c r="D550" s="181" t="s">
        <v>565</v>
      </c>
      <c r="E550" s="1765"/>
      <c r="F550" s="1762"/>
      <c r="G550" s="1762"/>
      <c r="H550" s="1762"/>
      <c r="I550" s="1762"/>
      <c r="J550" s="1762"/>
      <c r="K550" s="1762"/>
      <c r="L550" s="1762"/>
      <c r="M550" s="1762"/>
      <c r="N550" s="1762"/>
      <c r="O550" s="1762"/>
      <c r="P550" s="1762"/>
      <c r="Q550" s="1762"/>
      <c r="R550" s="1762"/>
      <c r="S550" s="1762"/>
      <c r="T550" s="1762"/>
      <c r="U550" s="1759"/>
    </row>
  </sheetData>
  <mergeCells count="2750">
    <mergeCell ref="U3:U5"/>
    <mergeCell ref="J3:J5"/>
    <mergeCell ref="K3:K5"/>
    <mergeCell ref="L3:L5"/>
    <mergeCell ref="M3:M5"/>
    <mergeCell ref="N3:N5"/>
    <mergeCell ref="O3:O5"/>
    <mergeCell ref="A2:A5"/>
    <mergeCell ref="B2:B5"/>
    <mergeCell ref="C2:C5"/>
    <mergeCell ref="D2:D5"/>
    <mergeCell ref="E2:U2"/>
    <mergeCell ref="E3:E5"/>
    <mergeCell ref="F3:F5"/>
    <mergeCell ref="G3:G5"/>
    <mergeCell ref="H3:H5"/>
    <mergeCell ref="I3:I5"/>
    <mergeCell ref="A7:A74"/>
    <mergeCell ref="B7:B10"/>
    <mergeCell ref="C7:C8"/>
    <mergeCell ref="E7:E10"/>
    <mergeCell ref="F7:F10"/>
    <mergeCell ref="G7:G10"/>
    <mergeCell ref="C13:C14"/>
    <mergeCell ref="B15:B18"/>
    <mergeCell ref="C15:C16"/>
    <mergeCell ref="E15:E18"/>
    <mergeCell ref="P3:P5"/>
    <mergeCell ref="Q3:Q5"/>
    <mergeCell ref="R3:R5"/>
    <mergeCell ref="S3:S5"/>
    <mergeCell ref="T3:T5"/>
    <mergeCell ref="P11:P14"/>
    <mergeCell ref="Q11:Q14"/>
    <mergeCell ref="R11:R14"/>
    <mergeCell ref="S11:S14"/>
    <mergeCell ref="T11:T14"/>
    <mergeCell ref="R15:R18"/>
    <mergeCell ref="S15:S18"/>
    <mergeCell ref="T15:T18"/>
    <mergeCell ref="B23:B26"/>
    <mergeCell ref="C23:C24"/>
    <mergeCell ref="E23:E26"/>
    <mergeCell ref="F23:F26"/>
    <mergeCell ref="G23:G26"/>
    <mergeCell ref="H23:H26"/>
    <mergeCell ref="I23:I26"/>
    <mergeCell ref="H19:H22"/>
    <mergeCell ref="I19:I22"/>
    <mergeCell ref="J19:J22"/>
    <mergeCell ref="K19:K22"/>
    <mergeCell ref="U11:U14"/>
    <mergeCell ref="J11:J14"/>
    <mergeCell ref="K11:K14"/>
    <mergeCell ref="L11:L14"/>
    <mergeCell ref="M11:M14"/>
    <mergeCell ref="N11:N14"/>
    <mergeCell ref="O11:O14"/>
    <mergeCell ref="T7:T10"/>
    <mergeCell ref="U7:U10"/>
    <mergeCell ref="C9:C10"/>
    <mergeCell ref="B11:B14"/>
    <mergeCell ref="C11:C12"/>
    <mergeCell ref="E11:E14"/>
    <mergeCell ref="F11:F14"/>
    <mergeCell ref="G11:G14"/>
    <mergeCell ref="H11:H14"/>
    <mergeCell ref="I11:I14"/>
    <mergeCell ref="N7:N10"/>
    <mergeCell ref="O7:O10"/>
    <mergeCell ref="P7:P10"/>
    <mergeCell ref="Q7:Q10"/>
    <mergeCell ref="R7:R10"/>
    <mergeCell ref="S7:S10"/>
    <mergeCell ref="H7:H10"/>
    <mergeCell ref="I7:I10"/>
    <mergeCell ref="J7:J10"/>
    <mergeCell ref="K7:K10"/>
    <mergeCell ref="L7:L10"/>
    <mergeCell ref="M7:M10"/>
    <mergeCell ref="T23:T26"/>
    <mergeCell ref="U23:U26"/>
    <mergeCell ref="J23:J26"/>
    <mergeCell ref="K23:K26"/>
    <mergeCell ref="L23:L26"/>
    <mergeCell ref="M23:M26"/>
    <mergeCell ref="N23:N26"/>
    <mergeCell ref="O23:O26"/>
    <mergeCell ref="T27:T30"/>
    <mergeCell ref="U27:U30"/>
    <mergeCell ref="C29:C30"/>
    <mergeCell ref="U15:U18"/>
    <mergeCell ref="C17:C18"/>
    <mergeCell ref="B19:B22"/>
    <mergeCell ref="C19:C20"/>
    <mergeCell ref="E19:E22"/>
    <mergeCell ref="F19:F22"/>
    <mergeCell ref="G19:G22"/>
    <mergeCell ref="L15:L18"/>
    <mergeCell ref="M15:M18"/>
    <mergeCell ref="N15:N18"/>
    <mergeCell ref="O15:O18"/>
    <mergeCell ref="P15:P18"/>
    <mergeCell ref="Q15:Q18"/>
    <mergeCell ref="F15:F18"/>
    <mergeCell ref="G15:G18"/>
    <mergeCell ref="H15:H18"/>
    <mergeCell ref="I15:I18"/>
    <mergeCell ref="J15:J18"/>
    <mergeCell ref="K15:K18"/>
    <mergeCell ref="T19:T22"/>
    <mergeCell ref="U19:U22"/>
    <mergeCell ref="N27:N30"/>
    <mergeCell ref="O27:O30"/>
    <mergeCell ref="P27:P30"/>
    <mergeCell ref="Q27:Q30"/>
    <mergeCell ref="R27:R30"/>
    <mergeCell ref="S27:S30"/>
    <mergeCell ref="H27:H30"/>
    <mergeCell ref="I27:I30"/>
    <mergeCell ref="J27:J30"/>
    <mergeCell ref="K27:K30"/>
    <mergeCell ref="L27:L30"/>
    <mergeCell ref="M27:M30"/>
    <mergeCell ref="C33:C34"/>
    <mergeCell ref="L19:L22"/>
    <mergeCell ref="M19:M22"/>
    <mergeCell ref="C25:C26"/>
    <mergeCell ref="B27:B30"/>
    <mergeCell ref="C27:C28"/>
    <mergeCell ref="E27:E30"/>
    <mergeCell ref="F27:F30"/>
    <mergeCell ref="G27:G30"/>
    <mergeCell ref="P23:P26"/>
    <mergeCell ref="Q23:Q26"/>
    <mergeCell ref="R23:R26"/>
    <mergeCell ref="S23:S26"/>
    <mergeCell ref="C21:C22"/>
    <mergeCell ref="N19:N22"/>
    <mergeCell ref="O19:O22"/>
    <mergeCell ref="P19:P22"/>
    <mergeCell ref="Q19:Q22"/>
    <mergeCell ref="R19:R22"/>
    <mergeCell ref="S19:S22"/>
    <mergeCell ref="P31:P34"/>
    <mergeCell ref="Q31:Q34"/>
    <mergeCell ref="R31:R34"/>
    <mergeCell ref="S31:S34"/>
    <mergeCell ref="T31:T34"/>
    <mergeCell ref="U31:U34"/>
    <mergeCell ref="J31:J34"/>
    <mergeCell ref="K31:K34"/>
    <mergeCell ref="L31:L34"/>
    <mergeCell ref="M31:M34"/>
    <mergeCell ref="N31:N34"/>
    <mergeCell ref="O31:O34"/>
    <mergeCell ref="T35:T38"/>
    <mergeCell ref="U35:U38"/>
    <mergeCell ref="C37:C38"/>
    <mergeCell ref="B31:B34"/>
    <mergeCell ref="C31:C32"/>
    <mergeCell ref="E31:E34"/>
    <mergeCell ref="F31:F34"/>
    <mergeCell ref="G31:G34"/>
    <mergeCell ref="H31:H34"/>
    <mergeCell ref="I31:I34"/>
    <mergeCell ref="N35:N38"/>
    <mergeCell ref="O35:O38"/>
    <mergeCell ref="P35:P38"/>
    <mergeCell ref="Q35:Q38"/>
    <mergeCell ref="R35:R38"/>
    <mergeCell ref="S35:S38"/>
    <mergeCell ref="H35:H38"/>
    <mergeCell ref="I35:I38"/>
    <mergeCell ref="J35:J38"/>
    <mergeCell ref="K35:K38"/>
    <mergeCell ref="L35:L38"/>
    <mergeCell ref="M35:M38"/>
    <mergeCell ref="C41:C42"/>
    <mergeCell ref="B35:B38"/>
    <mergeCell ref="C35:C36"/>
    <mergeCell ref="E35:E38"/>
    <mergeCell ref="F35:F38"/>
    <mergeCell ref="G35:G38"/>
    <mergeCell ref="P39:P42"/>
    <mergeCell ref="Q39:Q42"/>
    <mergeCell ref="R39:R42"/>
    <mergeCell ref="S39:S42"/>
    <mergeCell ref="T39:T42"/>
    <mergeCell ref="U39:U42"/>
    <mergeCell ref="J39:J42"/>
    <mergeCell ref="K39:K42"/>
    <mergeCell ref="L39:L42"/>
    <mergeCell ref="M39:M42"/>
    <mergeCell ref="N39:N42"/>
    <mergeCell ref="O39:O42"/>
    <mergeCell ref="B39:B42"/>
    <mergeCell ref="C39:C40"/>
    <mergeCell ref="E39:E42"/>
    <mergeCell ref="F39:F42"/>
    <mergeCell ref="G39:G42"/>
    <mergeCell ref="H39:H42"/>
    <mergeCell ref="I39:I42"/>
    <mergeCell ref="C45:C46"/>
    <mergeCell ref="B47:B50"/>
    <mergeCell ref="C47:C48"/>
    <mergeCell ref="E47:E50"/>
    <mergeCell ref="F47:F50"/>
    <mergeCell ref="G47:G50"/>
    <mergeCell ref="H47:H50"/>
    <mergeCell ref="I47:I50"/>
    <mergeCell ref="N43:N46"/>
    <mergeCell ref="O43:O46"/>
    <mergeCell ref="P43:P46"/>
    <mergeCell ref="Q43:Q46"/>
    <mergeCell ref="R43:R46"/>
    <mergeCell ref="S43:S46"/>
    <mergeCell ref="H43:H46"/>
    <mergeCell ref="I43:I46"/>
    <mergeCell ref="J43:J46"/>
    <mergeCell ref="K43:K46"/>
    <mergeCell ref="L43:L46"/>
    <mergeCell ref="M43:M46"/>
    <mergeCell ref="B43:B46"/>
    <mergeCell ref="C43:C44"/>
    <mergeCell ref="E43:E46"/>
    <mergeCell ref="F43:F46"/>
    <mergeCell ref="G43:G46"/>
    <mergeCell ref="C49:C50"/>
    <mergeCell ref="E51:E54"/>
    <mergeCell ref="F51:F54"/>
    <mergeCell ref="G51:G54"/>
    <mergeCell ref="P47:P50"/>
    <mergeCell ref="Q47:Q50"/>
    <mergeCell ref="R47:R50"/>
    <mergeCell ref="S47:S50"/>
    <mergeCell ref="T47:T50"/>
    <mergeCell ref="U47:U50"/>
    <mergeCell ref="J47:J50"/>
    <mergeCell ref="K47:K50"/>
    <mergeCell ref="L47:L50"/>
    <mergeCell ref="M47:M50"/>
    <mergeCell ref="N47:N50"/>
    <mergeCell ref="O47:O50"/>
    <mergeCell ref="T43:T46"/>
    <mergeCell ref="U43:U46"/>
    <mergeCell ref="T55:T58"/>
    <mergeCell ref="U55:U58"/>
    <mergeCell ref="J55:J58"/>
    <mergeCell ref="K55:K58"/>
    <mergeCell ref="L55:L58"/>
    <mergeCell ref="M55:M58"/>
    <mergeCell ref="N55:N58"/>
    <mergeCell ref="O55:O58"/>
    <mergeCell ref="T51:T54"/>
    <mergeCell ref="U51:U54"/>
    <mergeCell ref="C53:C54"/>
    <mergeCell ref="B55:B58"/>
    <mergeCell ref="C55:C56"/>
    <mergeCell ref="E55:E58"/>
    <mergeCell ref="F55:F58"/>
    <mergeCell ref="G55:G58"/>
    <mergeCell ref="H55:H58"/>
    <mergeCell ref="I55:I58"/>
    <mergeCell ref="N51:N54"/>
    <mergeCell ref="O51:O54"/>
    <mergeCell ref="P51:P54"/>
    <mergeCell ref="Q51:Q54"/>
    <mergeCell ref="R51:R54"/>
    <mergeCell ref="S51:S54"/>
    <mergeCell ref="H51:H54"/>
    <mergeCell ref="I51:I54"/>
    <mergeCell ref="J51:J54"/>
    <mergeCell ref="K51:K54"/>
    <mergeCell ref="L51:L54"/>
    <mergeCell ref="M51:M54"/>
    <mergeCell ref="B51:B54"/>
    <mergeCell ref="C51:C52"/>
    <mergeCell ref="H59:H62"/>
    <mergeCell ref="I59:I62"/>
    <mergeCell ref="J59:J62"/>
    <mergeCell ref="K59:K62"/>
    <mergeCell ref="L59:L62"/>
    <mergeCell ref="M59:M62"/>
    <mergeCell ref="C57:C58"/>
    <mergeCell ref="C65:C66"/>
    <mergeCell ref="B59:B62"/>
    <mergeCell ref="C59:C60"/>
    <mergeCell ref="E59:E62"/>
    <mergeCell ref="F59:F62"/>
    <mergeCell ref="G59:G62"/>
    <mergeCell ref="P63:P66"/>
    <mergeCell ref="Q63:Q66"/>
    <mergeCell ref="R63:R66"/>
    <mergeCell ref="S63:S66"/>
    <mergeCell ref="P55:P58"/>
    <mergeCell ref="Q55:Q58"/>
    <mergeCell ref="R55:R58"/>
    <mergeCell ref="S55:S58"/>
    <mergeCell ref="B67:B70"/>
    <mergeCell ref="C67:C68"/>
    <mergeCell ref="E67:E70"/>
    <mergeCell ref="F67:F70"/>
    <mergeCell ref="G67:G70"/>
    <mergeCell ref="T63:T66"/>
    <mergeCell ref="U63:U66"/>
    <mergeCell ref="J63:J66"/>
    <mergeCell ref="K63:K66"/>
    <mergeCell ref="L63:L66"/>
    <mergeCell ref="M63:M66"/>
    <mergeCell ref="N63:N66"/>
    <mergeCell ref="O63:O66"/>
    <mergeCell ref="T59:T62"/>
    <mergeCell ref="U59:U62"/>
    <mergeCell ref="C61:C62"/>
    <mergeCell ref="T67:T70"/>
    <mergeCell ref="U67:U70"/>
    <mergeCell ref="C69:C70"/>
    <mergeCell ref="B63:B66"/>
    <mergeCell ref="C63:C64"/>
    <mergeCell ref="E63:E66"/>
    <mergeCell ref="F63:F66"/>
    <mergeCell ref="G63:G66"/>
    <mergeCell ref="H63:H66"/>
    <mergeCell ref="I63:I66"/>
    <mergeCell ref="N59:N62"/>
    <mergeCell ref="O59:O62"/>
    <mergeCell ref="P59:P62"/>
    <mergeCell ref="Q59:Q62"/>
    <mergeCell ref="R59:R62"/>
    <mergeCell ref="S59:S62"/>
    <mergeCell ref="C71:C72"/>
    <mergeCell ref="E71:E74"/>
    <mergeCell ref="F71:F74"/>
    <mergeCell ref="G71:G74"/>
    <mergeCell ref="H71:H74"/>
    <mergeCell ref="I71:I74"/>
    <mergeCell ref="N67:N70"/>
    <mergeCell ref="O67:O70"/>
    <mergeCell ref="P67:P70"/>
    <mergeCell ref="Q67:Q70"/>
    <mergeCell ref="R67:R70"/>
    <mergeCell ref="S67:S70"/>
    <mergeCell ref="H67:H70"/>
    <mergeCell ref="I67:I70"/>
    <mergeCell ref="J67:J70"/>
    <mergeCell ref="K67:K70"/>
    <mergeCell ref="L67:L70"/>
    <mergeCell ref="M67:M70"/>
    <mergeCell ref="C73:C74"/>
    <mergeCell ref="P71:P74"/>
    <mergeCell ref="Q71:Q74"/>
    <mergeCell ref="R71:R74"/>
    <mergeCell ref="S71:S74"/>
    <mergeCell ref="T71:T74"/>
    <mergeCell ref="Q83:Q86"/>
    <mergeCell ref="R83:R86"/>
    <mergeCell ref="S83:S86"/>
    <mergeCell ref="T83:T86"/>
    <mergeCell ref="K87:K90"/>
    <mergeCell ref="L87:L90"/>
    <mergeCell ref="Q91:Q94"/>
    <mergeCell ref="R91:R94"/>
    <mergeCell ref="S91:S94"/>
    <mergeCell ref="T91:T94"/>
    <mergeCell ref="I91:I94"/>
    <mergeCell ref="J91:J94"/>
    <mergeCell ref="K91:K94"/>
    <mergeCell ref="L91:L94"/>
    <mergeCell ref="M91:M94"/>
    <mergeCell ref="N91:N94"/>
    <mergeCell ref="S87:S90"/>
    <mergeCell ref="T87:T90"/>
    <mergeCell ref="U71:U74"/>
    <mergeCell ref="J71:J74"/>
    <mergeCell ref="K71:K74"/>
    <mergeCell ref="L71:L74"/>
    <mergeCell ref="M71:M74"/>
    <mergeCell ref="N71:N74"/>
    <mergeCell ref="O71:O74"/>
    <mergeCell ref="M79:M82"/>
    <mergeCell ref="N79:N82"/>
    <mergeCell ref="S75:S78"/>
    <mergeCell ref="T75:T78"/>
    <mergeCell ref="U75:U78"/>
    <mergeCell ref="C77:C78"/>
    <mergeCell ref="B79:B82"/>
    <mergeCell ref="C79:C80"/>
    <mergeCell ref="E79:E82"/>
    <mergeCell ref="F79:F82"/>
    <mergeCell ref="G79:G82"/>
    <mergeCell ref="H79:H82"/>
    <mergeCell ref="M75:M78"/>
    <mergeCell ref="N75:N78"/>
    <mergeCell ref="O75:O78"/>
    <mergeCell ref="P75:P78"/>
    <mergeCell ref="Q75:Q78"/>
    <mergeCell ref="R75:R78"/>
    <mergeCell ref="G75:G78"/>
    <mergeCell ref="H75:H78"/>
    <mergeCell ref="I75:I78"/>
    <mergeCell ref="J75:J78"/>
    <mergeCell ref="K75:K78"/>
    <mergeCell ref="L75:L78"/>
    <mergeCell ref="B71:B74"/>
    <mergeCell ref="U83:U86"/>
    <mergeCell ref="C85:C86"/>
    <mergeCell ref="K83:K86"/>
    <mergeCell ref="L83:L86"/>
    <mergeCell ref="M83:M86"/>
    <mergeCell ref="N83:N86"/>
    <mergeCell ref="O83:O86"/>
    <mergeCell ref="P83:P86"/>
    <mergeCell ref="U79:U82"/>
    <mergeCell ref="C81:C82"/>
    <mergeCell ref="B83:B86"/>
    <mergeCell ref="C83:C84"/>
    <mergeCell ref="E83:E86"/>
    <mergeCell ref="F83:F86"/>
    <mergeCell ref="G83:G86"/>
    <mergeCell ref="H83:H86"/>
    <mergeCell ref="I83:I86"/>
    <mergeCell ref="J83:J86"/>
    <mergeCell ref="O79:O82"/>
    <mergeCell ref="P79:P82"/>
    <mergeCell ref="Q79:Q82"/>
    <mergeCell ref="R79:R82"/>
    <mergeCell ref="S79:S82"/>
    <mergeCell ref="T79:T82"/>
    <mergeCell ref="I79:I82"/>
    <mergeCell ref="J79:J82"/>
    <mergeCell ref="K79:K82"/>
    <mergeCell ref="L79:L82"/>
    <mergeCell ref="U87:U90"/>
    <mergeCell ref="C89:C90"/>
    <mergeCell ref="B91:B94"/>
    <mergeCell ref="C91:C92"/>
    <mergeCell ref="E91:E94"/>
    <mergeCell ref="F91:F94"/>
    <mergeCell ref="G91:G94"/>
    <mergeCell ref="H91:H94"/>
    <mergeCell ref="M87:M90"/>
    <mergeCell ref="N87:N90"/>
    <mergeCell ref="O87:O90"/>
    <mergeCell ref="P87:P90"/>
    <mergeCell ref="Q87:Q90"/>
    <mergeCell ref="R87:R90"/>
    <mergeCell ref="G87:G90"/>
    <mergeCell ref="H87:H90"/>
    <mergeCell ref="I87:I90"/>
    <mergeCell ref="J87:J90"/>
    <mergeCell ref="U91:U94"/>
    <mergeCell ref="C93:C94"/>
    <mergeCell ref="O91:O94"/>
    <mergeCell ref="P91:P94"/>
    <mergeCell ref="B87:B90"/>
    <mergeCell ref="C87:C88"/>
    <mergeCell ref="E87:E90"/>
    <mergeCell ref="F87:F90"/>
    <mergeCell ref="Q95:Q98"/>
    <mergeCell ref="R95:R98"/>
    <mergeCell ref="S95:S98"/>
    <mergeCell ref="T95:T98"/>
    <mergeCell ref="U95:U98"/>
    <mergeCell ref="C97:C98"/>
    <mergeCell ref="K95:K98"/>
    <mergeCell ref="L95:L98"/>
    <mergeCell ref="M95:M98"/>
    <mergeCell ref="N95:N98"/>
    <mergeCell ref="O95:O98"/>
    <mergeCell ref="P95:P98"/>
    <mergeCell ref="B95:B98"/>
    <mergeCell ref="C95:C96"/>
    <mergeCell ref="E95:E98"/>
    <mergeCell ref="F95:F98"/>
    <mergeCell ref="G95:G98"/>
    <mergeCell ref="H95:H98"/>
    <mergeCell ref="I95:I98"/>
    <mergeCell ref="J95:J98"/>
    <mergeCell ref="U99:U102"/>
    <mergeCell ref="C101:C102"/>
    <mergeCell ref="B103:B106"/>
    <mergeCell ref="C103:C104"/>
    <mergeCell ref="E103:E106"/>
    <mergeCell ref="F103:F106"/>
    <mergeCell ref="G103:G106"/>
    <mergeCell ref="H103:H106"/>
    <mergeCell ref="I103:I106"/>
    <mergeCell ref="J103:J106"/>
    <mergeCell ref="O99:O102"/>
    <mergeCell ref="P99:P102"/>
    <mergeCell ref="Q99:Q102"/>
    <mergeCell ref="R99:R102"/>
    <mergeCell ref="S99:S102"/>
    <mergeCell ref="T99:T102"/>
    <mergeCell ref="I99:I102"/>
    <mergeCell ref="J99:J102"/>
    <mergeCell ref="K99:K102"/>
    <mergeCell ref="L99:L102"/>
    <mergeCell ref="M99:M102"/>
    <mergeCell ref="N99:N102"/>
    <mergeCell ref="B99:B102"/>
    <mergeCell ref="C99:C100"/>
    <mergeCell ref="E99:E102"/>
    <mergeCell ref="F99:F102"/>
    <mergeCell ref="G99:G102"/>
    <mergeCell ref="H99:H102"/>
    <mergeCell ref="M107:M110"/>
    <mergeCell ref="N107:N110"/>
    <mergeCell ref="B107:B110"/>
    <mergeCell ref="C107:C108"/>
    <mergeCell ref="E107:E110"/>
    <mergeCell ref="F107:F110"/>
    <mergeCell ref="G107:G110"/>
    <mergeCell ref="H107:H110"/>
    <mergeCell ref="Q103:Q106"/>
    <mergeCell ref="R103:R106"/>
    <mergeCell ref="S103:S106"/>
    <mergeCell ref="T103:T106"/>
    <mergeCell ref="U103:U106"/>
    <mergeCell ref="C105:C106"/>
    <mergeCell ref="K103:K106"/>
    <mergeCell ref="L103:L106"/>
    <mergeCell ref="M103:M106"/>
    <mergeCell ref="N103:N106"/>
    <mergeCell ref="O103:O106"/>
    <mergeCell ref="P103:P106"/>
    <mergeCell ref="Q111:Q114"/>
    <mergeCell ref="R111:R114"/>
    <mergeCell ref="S111:S114"/>
    <mergeCell ref="T111:T114"/>
    <mergeCell ref="U111:U114"/>
    <mergeCell ref="C113:C114"/>
    <mergeCell ref="K111:K114"/>
    <mergeCell ref="L111:L114"/>
    <mergeCell ref="M111:M114"/>
    <mergeCell ref="N111:N114"/>
    <mergeCell ref="O111:O114"/>
    <mergeCell ref="P111:P114"/>
    <mergeCell ref="U107:U110"/>
    <mergeCell ref="C109:C110"/>
    <mergeCell ref="B111:B114"/>
    <mergeCell ref="C111:C112"/>
    <mergeCell ref="E111:E114"/>
    <mergeCell ref="F111:F114"/>
    <mergeCell ref="G111:G114"/>
    <mergeCell ref="H111:H114"/>
    <mergeCell ref="I111:I114"/>
    <mergeCell ref="J111:J114"/>
    <mergeCell ref="O107:O110"/>
    <mergeCell ref="P107:P110"/>
    <mergeCell ref="Q107:Q110"/>
    <mergeCell ref="R107:R110"/>
    <mergeCell ref="S107:S110"/>
    <mergeCell ref="T107:T110"/>
    <mergeCell ref="I107:I110"/>
    <mergeCell ref="J107:J110"/>
    <mergeCell ref="K107:K110"/>
    <mergeCell ref="L107:L110"/>
    <mergeCell ref="U115:U118"/>
    <mergeCell ref="C117:C118"/>
    <mergeCell ref="B119:B122"/>
    <mergeCell ref="C119:C120"/>
    <mergeCell ref="E119:E122"/>
    <mergeCell ref="F119:F122"/>
    <mergeCell ref="G119:G122"/>
    <mergeCell ref="H119:H122"/>
    <mergeCell ref="I119:I122"/>
    <mergeCell ref="J119:J122"/>
    <mergeCell ref="O115:O118"/>
    <mergeCell ref="P115:P118"/>
    <mergeCell ref="Q115:Q118"/>
    <mergeCell ref="R115:R118"/>
    <mergeCell ref="S115:S118"/>
    <mergeCell ref="T115:T118"/>
    <mergeCell ref="I115:I118"/>
    <mergeCell ref="J115:J118"/>
    <mergeCell ref="K115:K118"/>
    <mergeCell ref="L115:L118"/>
    <mergeCell ref="M115:M118"/>
    <mergeCell ref="N115:N118"/>
    <mergeCell ref="B115:B118"/>
    <mergeCell ref="C115:C116"/>
    <mergeCell ref="E115:E118"/>
    <mergeCell ref="F115:F118"/>
    <mergeCell ref="G115:G118"/>
    <mergeCell ref="H115:H118"/>
    <mergeCell ref="M123:M126"/>
    <mergeCell ref="N123:N126"/>
    <mergeCell ref="B123:B126"/>
    <mergeCell ref="C123:C124"/>
    <mergeCell ref="E123:E126"/>
    <mergeCell ref="F123:F126"/>
    <mergeCell ref="G123:G126"/>
    <mergeCell ref="H123:H126"/>
    <mergeCell ref="Q119:Q122"/>
    <mergeCell ref="R119:R122"/>
    <mergeCell ref="S119:S122"/>
    <mergeCell ref="T119:T122"/>
    <mergeCell ref="U119:U122"/>
    <mergeCell ref="C121:C122"/>
    <mergeCell ref="K119:K122"/>
    <mergeCell ref="L119:L122"/>
    <mergeCell ref="M119:M122"/>
    <mergeCell ref="N119:N122"/>
    <mergeCell ref="O119:O122"/>
    <mergeCell ref="P119:P122"/>
    <mergeCell ref="Q127:Q130"/>
    <mergeCell ref="R127:R130"/>
    <mergeCell ref="S127:S130"/>
    <mergeCell ref="T127:T130"/>
    <mergeCell ref="U127:U130"/>
    <mergeCell ref="C129:C130"/>
    <mergeCell ref="K127:K130"/>
    <mergeCell ref="L127:L130"/>
    <mergeCell ref="M127:M130"/>
    <mergeCell ref="N127:N130"/>
    <mergeCell ref="O127:O130"/>
    <mergeCell ref="P127:P130"/>
    <mergeCell ref="U123:U126"/>
    <mergeCell ref="C125:C126"/>
    <mergeCell ref="B127:B130"/>
    <mergeCell ref="C127:C128"/>
    <mergeCell ref="E127:E130"/>
    <mergeCell ref="F127:F130"/>
    <mergeCell ref="G127:G130"/>
    <mergeCell ref="H127:H130"/>
    <mergeCell ref="I127:I130"/>
    <mergeCell ref="J127:J130"/>
    <mergeCell ref="O123:O126"/>
    <mergeCell ref="P123:P126"/>
    <mergeCell ref="Q123:Q126"/>
    <mergeCell ref="R123:R126"/>
    <mergeCell ref="S123:S126"/>
    <mergeCell ref="T123:T126"/>
    <mergeCell ref="I123:I126"/>
    <mergeCell ref="J123:J126"/>
    <mergeCell ref="K123:K126"/>
    <mergeCell ref="L123:L126"/>
    <mergeCell ref="U131:U134"/>
    <mergeCell ref="C133:C134"/>
    <mergeCell ref="B135:B138"/>
    <mergeCell ref="C135:C136"/>
    <mergeCell ref="E135:E138"/>
    <mergeCell ref="F135:F138"/>
    <mergeCell ref="G135:G138"/>
    <mergeCell ref="H135:H138"/>
    <mergeCell ref="I135:I138"/>
    <mergeCell ref="J135:J138"/>
    <mergeCell ref="O131:O134"/>
    <mergeCell ref="P131:P134"/>
    <mergeCell ref="Q131:Q134"/>
    <mergeCell ref="R131:R134"/>
    <mergeCell ref="S131:S134"/>
    <mergeCell ref="T131:T134"/>
    <mergeCell ref="I131:I134"/>
    <mergeCell ref="J131:J134"/>
    <mergeCell ref="K131:K134"/>
    <mergeCell ref="L131:L134"/>
    <mergeCell ref="M131:M134"/>
    <mergeCell ref="N131:N134"/>
    <mergeCell ref="B131:B134"/>
    <mergeCell ref="C131:C132"/>
    <mergeCell ref="E131:E134"/>
    <mergeCell ref="F131:F134"/>
    <mergeCell ref="G131:G134"/>
    <mergeCell ref="H131:H134"/>
    <mergeCell ref="U135:U138"/>
    <mergeCell ref="C137:C138"/>
    <mergeCell ref="K135:K138"/>
    <mergeCell ref="L135:L138"/>
    <mergeCell ref="M135:M138"/>
    <mergeCell ref="N135:N138"/>
    <mergeCell ref="O135:O138"/>
    <mergeCell ref="P135:P138"/>
    <mergeCell ref="T143:T146"/>
    <mergeCell ref="U143:U146"/>
    <mergeCell ref="J143:J146"/>
    <mergeCell ref="K143:K146"/>
    <mergeCell ref="L143:L146"/>
    <mergeCell ref="M143:M146"/>
    <mergeCell ref="N143:N146"/>
    <mergeCell ref="O143:O146"/>
    <mergeCell ref="T147:T150"/>
    <mergeCell ref="U139:U142"/>
    <mergeCell ref="C141:C142"/>
    <mergeCell ref="N139:N142"/>
    <mergeCell ref="B139:B142"/>
    <mergeCell ref="K147:K150"/>
    <mergeCell ref="L147:L150"/>
    <mergeCell ref="C139:C140"/>
    <mergeCell ref="E139:E142"/>
    <mergeCell ref="F139:F142"/>
    <mergeCell ref="G139:G142"/>
    <mergeCell ref="H139:H142"/>
    <mergeCell ref="C145:C146"/>
    <mergeCell ref="B147:B150"/>
    <mergeCell ref="C147:C148"/>
    <mergeCell ref="E147:E150"/>
    <mergeCell ref="Q135:Q138"/>
    <mergeCell ref="R135:R138"/>
    <mergeCell ref="S135:S138"/>
    <mergeCell ref="T135:T138"/>
    <mergeCell ref="S155:S158"/>
    <mergeCell ref="A143:A210"/>
    <mergeCell ref="B143:B146"/>
    <mergeCell ref="C143:C144"/>
    <mergeCell ref="E143:E146"/>
    <mergeCell ref="F143:F146"/>
    <mergeCell ref="G143:G146"/>
    <mergeCell ref="H143:H146"/>
    <mergeCell ref="I143:I146"/>
    <mergeCell ref="O139:O142"/>
    <mergeCell ref="P139:P142"/>
    <mergeCell ref="Q139:Q142"/>
    <mergeCell ref="R139:R142"/>
    <mergeCell ref="S139:S142"/>
    <mergeCell ref="T139:T142"/>
    <mergeCell ref="I139:I142"/>
    <mergeCell ref="J139:J142"/>
    <mergeCell ref="K139:K142"/>
    <mergeCell ref="L139:L142"/>
    <mergeCell ref="M139:M142"/>
    <mergeCell ref="N147:N150"/>
    <mergeCell ref="O147:O150"/>
    <mergeCell ref="P147:P150"/>
    <mergeCell ref="Q147:Q150"/>
    <mergeCell ref="R147:R150"/>
    <mergeCell ref="S147:S150"/>
    <mergeCell ref="H147:H150"/>
    <mergeCell ref="A75:A142"/>
    <mergeCell ref="B75:B78"/>
    <mergeCell ref="C75:C76"/>
    <mergeCell ref="E75:E78"/>
    <mergeCell ref="F75:F78"/>
    <mergeCell ref="E155:E158"/>
    <mergeCell ref="F155:F158"/>
    <mergeCell ref="G155:G158"/>
    <mergeCell ref="M147:M150"/>
    <mergeCell ref="C153:C154"/>
    <mergeCell ref="F147:F150"/>
    <mergeCell ref="G147:G150"/>
    <mergeCell ref="P143:P146"/>
    <mergeCell ref="Q143:Q146"/>
    <mergeCell ref="R143:R146"/>
    <mergeCell ref="S143:S146"/>
    <mergeCell ref="P151:P154"/>
    <mergeCell ref="Q151:Q154"/>
    <mergeCell ref="R151:R154"/>
    <mergeCell ref="S151:S154"/>
    <mergeCell ref="T151:T154"/>
    <mergeCell ref="U151:U154"/>
    <mergeCell ref="J151:J154"/>
    <mergeCell ref="K151:K154"/>
    <mergeCell ref="L151:L154"/>
    <mergeCell ref="M151:M154"/>
    <mergeCell ref="N151:N154"/>
    <mergeCell ref="O151:O154"/>
    <mergeCell ref="U147:U150"/>
    <mergeCell ref="C149:C150"/>
    <mergeCell ref="I147:I150"/>
    <mergeCell ref="J147:J150"/>
    <mergeCell ref="T155:T158"/>
    <mergeCell ref="U155:U158"/>
    <mergeCell ref="C157:C158"/>
    <mergeCell ref="Q155:Q158"/>
    <mergeCell ref="R155:R158"/>
    <mergeCell ref="F159:F162"/>
    <mergeCell ref="G159:G162"/>
    <mergeCell ref="H159:H162"/>
    <mergeCell ref="I159:I162"/>
    <mergeCell ref="C161:C162"/>
    <mergeCell ref="N163:N166"/>
    <mergeCell ref="O163:O166"/>
    <mergeCell ref="P163:P166"/>
    <mergeCell ref="Q163:Q166"/>
    <mergeCell ref="R163:R166"/>
    <mergeCell ref="S163:S166"/>
    <mergeCell ref="H163:H166"/>
    <mergeCell ref="I163:I166"/>
    <mergeCell ref="J163:J166"/>
    <mergeCell ref="B151:B154"/>
    <mergeCell ref="C151:C152"/>
    <mergeCell ref="E151:E154"/>
    <mergeCell ref="F151:F154"/>
    <mergeCell ref="G151:G154"/>
    <mergeCell ref="H151:H154"/>
    <mergeCell ref="I151:I154"/>
    <mergeCell ref="N155:N158"/>
    <mergeCell ref="O155:O158"/>
    <mergeCell ref="P155:P158"/>
    <mergeCell ref="H155:H158"/>
    <mergeCell ref="I155:I158"/>
    <mergeCell ref="J155:J158"/>
    <mergeCell ref="K155:K158"/>
    <mergeCell ref="L155:L158"/>
    <mergeCell ref="M155:M158"/>
    <mergeCell ref="B155:B158"/>
    <mergeCell ref="C155:C156"/>
    <mergeCell ref="U167:U170"/>
    <mergeCell ref="J167:J170"/>
    <mergeCell ref="K167:K170"/>
    <mergeCell ref="L167:L170"/>
    <mergeCell ref="M167:M170"/>
    <mergeCell ref="N167:N170"/>
    <mergeCell ref="O167:O170"/>
    <mergeCell ref="B167:B170"/>
    <mergeCell ref="C167:C168"/>
    <mergeCell ref="E167:E170"/>
    <mergeCell ref="F167:F170"/>
    <mergeCell ref="G167:G170"/>
    <mergeCell ref="H167:H170"/>
    <mergeCell ref="I167:I170"/>
    <mergeCell ref="P159:P162"/>
    <mergeCell ref="Q159:Q162"/>
    <mergeCell ref="R159:R162"/>
    <mergeCell ref="S159:S162"/>
    <mergeCell ref="T159:T162"/>
    <mergeCell ref="U159:U162"/>
    <mergeCell ref="J159:J162"/>
    <mergeCell ref="K159:K162"/>
    <mergeCell ref="L159:L162"/>
    <mergeCell ref="M159:M162"/>
    <mergeCell ref="N159:N162"/>
    <mergeCell ref="O159:O162"/>
    <mergeCell ref="T163:T166"/>
    <mergeCell ref="U163:U166"/>
    <mergeCell ref="C165:C166"/>
    <mergeCell ref="B159:B162"/>
    <mergeCell ref="C159:C160"/>
    <mergeCell ref="E159:E162"/>
    <mergeCell ref="E171:E174"/>
    <mergeCell ref="F171:F174"/>
    <mergeCell ref="G171:G174"/>
    <mergeCell ref="K163:K166"/>
    <mergeCell ref="L163:L166"/>
    <mergeCell ref="M163:M166"/>
    <mergeCell ref="C169:C170"/>
    <mergeCell ref="B163:B166"/>
    <mergeCell ref="C163:C164"/>
    <mergeCell ref="E163:E166"/>
    <mergeCell ref="F163:F166"/>
    <mergeCell ref="G163:G166"/>
    <mergeCell ref="P167:P170"/>
    <mergeCell ref="Q167:Q170"/>
    <mergeCell ref="R167:R170"/>
    <mergeCell ref="S167:S170"/>
    <mergeCell ref="T167:T170"/>
    <mergeCell ref="T175:T178"/>
    <mergeCell ref="U175:U178"/>
    <mergeCell ref="J175:J178"/>
    <mergeCell ref="K175:K178"/>
    <mergeCell ref="L175:L178"/>
    <mergeCell ref="M175:M178"/>
    <mergeCell ref="N175:N178"/>
    <mergeCell ref="O175:O178"/>
    <mergeCell ref="T171:T174"/>
    <mergeCell ref="U171:U174"/>
    <mergeCell ref="C173:C174"/>
    <mergeCell ref="B175:B178"/>
    <mergeCell ref="C175:C176"/>
    <mergeCell ref="E175:E178"/>
    <mergeCell ref="F175:F178"/>
    <mergeCell ref="G175:G178"/>
    <mergeCell ref="H175:H178"/>
    <mergeCell ref="I175:I178"/>
    <mergeCell ref="N171:N174"/>
    <mergeCell ref="O171:O174"/>
    <mergeCell ref="P171:P174"/>
    <mergeCell ref="Q171:Q174"/>
    <mergeCell ref="R171:R174"/>
    <mergeCell ref="S171:S174"/>
    <mergeCell ref="H171:H174"/>
    <mergeCell ref="I171:I174"/>
    <mergeCell ref="J171:J174"/>
    <mergeCell ref="K171:K174"/>
    <mergeCell ref="L171:L174"/>
    <mergeCell ref="M171:M174"/>
    <mergeCell ref="B171:B174"/>
    <mergeCell ref="C171:C172"/>
    <mergeCell ref="N179:N182"/>
    <mergeCell ref="O179:O182"/>
    <mergeCell ref="P179:P182"/>
    <mergeCell ref="Q179:Q182"/>
    <mergeCell ref="R179:R182"/>
    <mergeCell ref="S179:S182"/>
    <mergeCell ref="H179:H182"/>
    <mergeCell ref="I179:I182"/>
    <mergeCell ref="J179:J182"/>
    <mergeCell ref="K179:K182"/>
    <mergeCell ref="L179:L182"/>
    <mergeCell ref="M179:M182"/>
    <mergeCell ref="C177:C178"/>
    <mergeCell ref="C185:C186"/>
    <mergeCell ref="B179:B182"/>
    <mergeCell ref="C179:C180"/>
    <mergeCell ref="E179:E182"/>
    <mergeCell ref="F179:F182"/>
    <mergeCell ref="G179:G182"/>
    <mergeCell ref="P175:P178"/>
    <mergeCell ref="Q175:Q178"/>
    <mergeCell ref="R175:R178"/>
    <mergeCell ref="S175:S178"/>
    <mergeCell ref="E187:E190"/>
    <mergeCell ref="F187:F190"/>
    <mergeCell ref="G187:G190"/>
    <mergeCell ref="P183:P186"/>
    <mergeCell ref="Q183:Q186"/>
    <mergeCell ref="R183:R186"/>
    <mergeCell ref="S183:S186"/>
    <mergeCell ref="T183:T186"/>
    <mergeCell ref="U183:U186"/>
    <mergeCell ref="J183:J186"/>
    <mergeCell ref="K183:K186"/>
    <mergeCell ref="L183:L186"/>
    <mergeCell ref="M183:M186"/>
    <mergeCell ref="N183:N186"/>
    <mergeCell ref="O183:O186"/>
    <mergeCell ref="B183:B186"/>
    <mergeCell ref="C183:C184"/>
    <mergeCell ref="E183:E186"/>
    <mergeCell ref="F183:F186"/>
    <mergeCell ref="G183:G186"/>
    <mergeCell ref="H183:H186"/>
    <mergeCell ref="I183:I186"/>
    <mergeCell ref="M187:M190"/>
    <mergeCell ref="B187:B190"/>
    <mergeCell ref="C187:C188"/>
    <mergeCell ref="T179:T182"/>
    <mergeCell ref="U179:U182"/>
    <mergeCell ref="C181:C182"/>
    <mergeCell ref="T191:T194"/>
    <mergeCell ref="U191:U194"/>
    <mergeCell ref="J191:J194"/>
    <mergeCell ref="K191:K194"/>
    <mergeCell ref="L191:L194"/>
    <mergeCell ref="M191:M194"/>
    <mergeCell ref="N191:N194"/>
    <mergeCell ref="O191:O194"/>
    <mergeCell ref="T187:T190"/>
    <mergeCell ref="U187:U190"/>
    <mergeCell ref="C189:C190"/>
    <mergeCell ref="B191:B194"/>
    <mergeCell ref="C191:C192"/>
    <mergeCell ref="E191:E194"/>
    <mergeCell ref="F191:F194"/>
    <mergeCell ref="G191:G194"/>
    <mergeCell ref="H191:H194"/>
    <mergeCell ref="I191:I194"/>
    <mergeCell ref="N187:N190"/>
    <mergeCell ref="O187:O190"/>
    <mergeCell ref="P187:P190"/>
    <mergeCell ref="Q187:Q190"/>
    <mergeCell ref="R187:R190"/>
    <mergeCell ref="S187:S190"/>
    <mergeCell ref="H187:H190"/>
    <mergeCell ref="I187:I190"/>
    <mergeCell ref="J187:J190"/>
    <mergeCell ref="K187:K190"/>
    <mergeCell ref="L187:L190"/>
    <mergeCell ref="H195:H198"/>
    <mergeCell ref="I195:I198"/>
    <mergeCell ref="J195:J198"/>
    <mergeCell ref="K195:K198"/>
    <mergeCell ref="L195:L198"/>
    <mergeCell ref="M195:M198"/>
    <mergeCell ref="C193:C194"/>
    <mergeCell ref="C201:C202"/>
    <mergeCell ref="B195:B198"/>
    <mergeCell ref="C195:C196"/>
    <mergeCell ref="E195:E198"/>
    <mergeCell ref="F195:F198"/>
    <mergeCell ref="G195:G198"/>
    <mergeCell ref="P199:P202"/>
    <mergeCell ref="Q199:Q202"/>
    <mergeCell ref="R199:R202"/>
    <mergeCell ref="S199:S202"/>
    <mergeCell ref="P191:P194"/>
    <mergeCell ref="Q191:Q194"/>
    <mergeCell ref="R191:R194"/>
    <mergeCell ref="S191:S194"/>
    <mergeCell ref="B203:B206"/>
    <mergeCell ref="C203:C204"/>
    <mergeCell ref="E203:E206"/>
    <mergeCell ref="F203:F206"/>
    <mergeCell ref="G203:G206"/>
    <mergeCell ref="T199:T202"/>
    <mergeCell ref="U199:U202"/>
    <mergeCell ref="J199:J202"/>
    <mergeCell ref="K199:K202"/>
    <mergeCell ref="L199:L202"/>
    <mergeCell ref="M199:M202"/>
    <mergeCell ref="N199:N202"/>
    <mergeCell ref="O199:O202"/>
    <mergeCell ref="T195:T198"/>
    <mergeCell ref="U195:U198"/>
    <mergeCell ref="C197:C198"/>
    <mergeCell ref="T203:T206"/>
    <mergeCell ref="U203:U206"/>
    <mergeCell ref="C205:C206"/>
    <mergeCell ref="B199:B202"/>
    <mergeCell ref="C199:C200"/>
    <mergeCell ref="E199:E202"/>
    <mergeCell ref="F199:F202"/>
    <mergeCell ref="G199:G202"/>
    <mergeCell ref="H199:H202"/>
    <mergeCell ref="I199:I202"/>
    <mergeCell ref="N195:N198"/>
    <mergeCell ref="O195:O198"/>
    <mergeCell ref="P195:P198"/>
    <mergeCell ref="Q195:Q198"/>
    <mergeCell ref="R195:R198"/>
    <mergeCell ref="S195:S198"/>
    <mergeCell ref="C207:C208"/>
    <mergeCell ref="E207:E210"/>
    <mergeCell ref="F207:F210"/>
    <mergeCell ref="G207:G210"/>
    <mergeCell ref="H207:H210"/>
    <mergeCell ref="I207:I210"/>
    <mergeCell ref="N203:N206"/>
    <mergeCell ref="O203:O206"/>
    <mergeCell ref="P203:P206"/>
    <mergeCell ref="Q203:Q206"/>
    <mergeCell ref="R203:R206"/>
    <mergeCell ref="S203:S206"/>
    <mergeCell ref="H203:H206"/>
    <mergeCell ref="I203:I206"/>
    <mergeCell ref="J203:J206"/>
    <mergeCell ref="K203:K206"/>
    <mergeCell ref="L203:L206"/>
    <mergeCell ref="M203:M206"/>
    <mergeCell ref="C209:C210"/>
    <mergeCell ref="P207:P210"/>
    <mergeCell ref="Q207:Q210"/>
    <mergeCell ref="R207:R210"/>
    <mergeCell ref="S207:S210"/>
    <mergeCell ref="T207:T210"/>
    <mergeCell ref="Q219:Q222"/>
    <mergeCell ref="R219:R222"/>
    <mergeCell ref="S219:S222"/>
    <mergeCell ref="T219:T222"/>
    <mergeCell ref="K223:K226"/>
    <mergeCell ref="L223:L226"/>
    <mergeCell ref="Q227:Q230"/>
    <mergeCell ref="R227:R230"/>
    <mergeCell ref="S227:S230"/>
    <mergeCell ref="T227:T230"/>
    <mergeCell ref="I227:I230"/>
    <mergeCell ref="J227:J230"/>
    <mergeCell ref="K227:K230"/>
    <mergeCell ref="L227:L230"/>
    <mergeCell ref="M227:M230"/>
    <mergeCell ref="N227:N230"/>
    <mergeCell ref="S223:S226"/>
    <mergeCell ref="T223:T226"/>
    <mergeCell ref="U207:U210"/>
    <mergeCell ref="J207:J210"/>
    <mergeCell ref="K207:K210"/>
    <mergeCell ref="L207:L210"/>
    <mergeCell ref="M207:M210"/>
    <mergeCell ref="N207:N210"/>
    <mergeCell ref="O207:O210"/>
    <mergeCell ref="M215:M218"/>
    <mergeCell ref="N215:N218"/>
    <mergeCell ref="S211:S214"/>
    <mergeCell ref="T211:T214"/>
    <mergeCell ref="U211:U214"/>
    <mergeCell ref="C213:C214"/>
    <mergeCell ref="B215:B218"/>
    <mergeCell ref="C215:C216"/>
    <mergeCell ref="E215:E218"/>
    <mergeCell ref="F215:F218"/>
    <mergeCell ref="G215:G218"/>
    <mergeCell ref="H215:H218"/>
    <mergeCell ref="M211:M214"/>
    <mergeCell ref="N211:N214"/>
    <mergeCell ref="O211:O214"/>
    <mergeCell ref="P211:P214"/>
    <mergeCell ref="Q211:Q214"/>
    <mergeCell ref="R211:R214"/>
    <mergeCell ref="G211:G214"/>
    <mergeCell ref="H211:H214"/>
    <mergeCell ref="I211:I214"/>
    <mergeCell ref="J211:J214"/>
    <mergeCell ref="K211:K214"/>
    <mergeCell ref="L211:L214"/>
    <mergeCell ref="B207:B210"/>
    <mergeCell ref="U219:U222"/>
    <mergeCell ref="C221:C222"/>
    <mergeCell ref="K219:K222"/>
    <mergeCell ref="L219:L222"/>
    <mergeCell ref="M219:M222"/>
    <mergeCell ref="N219:N222"/>
    <mergeCell ref="O219:O222"/>
    <mergeCell ref="P219:P222"/>
    <mergeCell ref="U215:U218"/>
    <mergeCell ref="C217:C218"/>
    <mergeCell ref="B219:B222"/>
    <mergeCell ref="C219:C220"/>
    <mergeCell ref="E219:E222"/>
    <mergeCell ref="F219:F222"/>
    <mergeCell ref="G219:G222"/>
    <mergeCell ref="H219:H222"/>
    <mergeCell ref="I219:I222"/>
    <mergeCell ref="J219:J222"/>
    <mergeCell ref="O215:O218"/>
    <mergeCell ref="P215:P218"/>
    <mergeCell ref="Q215:Q218"/>
    <mergeCell ref="R215:R218"/>
    <mergeCell ref="S215:S218"/>
    <mergeCell ref="T215:T218"/>
    <mergeCell ref="I215:I218"/>
    <mergeCell ref="J215:J218"/>
    <mergeCell ref="K215:K218"/>
    <mergeCell ref="L215:L218"/>
    <mergeCell ref="U223:U226"/>
    <mergeCell ref="C225:C226"/>
    <mergeCell ref="B227:B230"/>
    <mergeCell ref="C227:C228"/>
    <mergeCell ref="E227:E230"/>
    <mergeCell ref="F227:F230"/>
    <mergeCell ref="G227:G230"/>
    <mergeCell ref="H227:H230"/>
    <mergeCell ref="M223:M226"/>
    <mergeCell ref="N223:N226"/>
    <mergeCell ref="O223:O226"/>
    <mergeCell ref="P223:P226"/>
    <mergeCell ref="Q223:Q226"/>
    <mergeCell ref="R223:R226"/>
    <mergeCell ref="G223:G226"/>
    <mergeCell ref="H223:H226"/>
    <mergeCell ref="I223:I226"/>
    <mergeCell ref="J223:J226"/>
    <mergeCell ref="U227:U230"/>
    <mergeCell ref="C229:C230"/>
    <mergeCell ref="O227:O230"/>
    <mergeCell ref="P227:P230"/>
    <mergeCell ref="B223:B226"/>
    <mergeCell ref="C223:C224"/>
    <mergeCell ref="E223:E226"/>
    <mergeCell ref="F223:F226"/>
    <mergeCell ref="Q231:Q234"/>
    <mergeCell ref="R231:R234"/>
    <mergeCell ref="S231:S234"/>
    <mergeCell ref="T231:T234"/>
    <mergeCell ref="U231:U234"/>
    <mergeCell ref="C233:C234"/>
    <mergeCell ref="K231:K234"/>
    <mergeCell ref="L231:L234"/>
    <mergeCell ref="M231:M234"/>
    <mergeCell ref="N231:N234"/>
    <mergeCell ref="O231:O234"/>
    <mergeCell ref="P231:P234"/>
    <mergeCell ref="B231:B234"/>
    <mergeCell ref="C231:C232"/>
    <mergeCell ref="E231:E234"/>
    <mergeCell ref="F231:F234"/>
    <mergeCell ref="G231:G234"/>
    <mergeCell ref="H231:H234"/>
    <mergeCell ref="I231:I234"/>
    <mergeCell ref="J231:J234"/>
    <mergeCell ref="U235:U238"/>
    <mergeCell ref="C237:C238"/>
    <mergeCell ref="B239:B242"/>
    <mergeCell ref="C239:C240"/>
    <mergeCell ref="E239:E242"/>
    <mergeCell ref="F239:F242"/>
    <mergeCell ref="G239:G242"/>
    <mergeCell ref="H239:H242"/>
    <mergeCell ref="I239:I242"/>
    <mergeCell ref="J239:J242"/>
    <mergeCell ref="O235:O238"/>
    <mergeCell ref="P235:P238"/>
    <mergeCell ref="Q235:Q238"/>
    <mergeCell ref="R235:R238"/>
    <mergeCell ref="S235:S238"/>
    <mergeCell ref="T235:T238"/>
    <mergeCell ref="I235:I238"/>
    <mergeCell ref="J235:J238"/>
    <mergeCell ref="K235:K238"/>
    <mergeCell ref="L235:L238"/>
    <mergeCell ref="M235:M238"/>
    <mergeCell ref="N235:N238"/>
    <mergeCell ref="B235:B238"/>
    <mergeCell ref="C235:C236"/>
    <mergeCell ref="E235:E238"/>
    <mergeCell ref="F235:F238"/>
    <mergeCell ref="G235:G238"/>
    <mergeCell ref="H235:H238"/>
    <mergeCell ref="M243:M246"/>
    <mergeCell ref="N243:N246"/>
    <mergeCell ref="B243:B246"/>
    <mergeCell ref="C243:C244"/>
    <mergeCell ref="E243:E246"/>
    <mergeCell ref="F243:F246"/>
    <mergeCell ref="G243:G246"/>
    <mergeCell ref="H243:H246"/>
    <mergeCell ref="Q239:Q242"/>
    <mergeCell ref="R239:R242"/>
    <mergeCell ref="S239:S242"/>
    <mergeCell ref="T239:T242"/>
    <mergeCell ref="U239:U242"/>
    <mergeCell ref="C241:C242"/>
    <mergeCell ref="K239:K242"/>
    <mergeCell ref="L239:L242"/>
    <mergeCell ref="M239:M242"/>
    <mergeCell ref="N239:N242"/>
    <mergeCell ref="O239:O242"/>
    <mergeCell ref="P239:P242"/>
    <mergeCell ref="Q247:Q250"/>
    <mergeCell ref="R247:R250"/>
    <mergeCell ref="S247:S250"/>
    <mergeCell ref="T247:T250"/>
    <mergeCell ref="U247:U250"/>
    <mergeCell ref="C249:C250"/>
    <mergeCell ref="K247:K250"/>
    <mergeCell ref="L247:L250"/>
    <mergeCell ref="M247:M250"/>
    <mergeCell ref="N247:N250"/>
    <mergeCell ref="O247:O250"/>
    <mergeCell ref="P247:P250"/>
    <mergeCell ref="U243:U246"/>
    <mergeCell ref="C245:C246"/>
    <mergeCell ref="B247:B250"/>
    <mergeCell ref="C247:C248"/>
    <mergeCell ref="E247:E250"/>
    <mergeCell ref="F247:F250"/>
    <mergeCell ref="G247:G250"/>
    <mergeCell ref="H247:H250"/>
    <mergeCell ref="I247:I250"/>
    <mergeCell ref="J247:J250"/>
    <mergeCell ref="O243:O246"/>
    <mergeCell ref="P243:P246"/>
    <mergeCell ref="Q243:Q246"/>
    <mergeCell ref="R243:R246"/>
    <mergeCell ref="S243:S246"/>
    <mergeCell ref="T243:T246"/>
    <mergeCell ref="I243:I246"/>
    <mergeCell ref="J243:J246"/>
    <mergeCell ref="K243:K246"/>
    <mergeCell ref="L243:L246"/>
    <mergeCell ref="U251:U254"/>
    <mergeCell ref="C253:C254"/>
    <mergeCell ref="B255:B258"/>
    <mergeCell ref="C255:C256"/>
    <mergeCell ref="E255:E258"/>
    <mergeCell ref="F255:F258"/>
    <mergeCell ref="G255:G258"/>
    <mergeCell ref="H255:H258"/>
    <mergeCell ref="I255:I258"/>
    <mergeCell ref="J255:J258"/>
    <mergeCell ref="O251:O254"/>
    <mergeCell ref="P251:P254"/>
    <mergeCell ref="Q251:Q254"/>
    <mergeCell ref="R251:R254"/>
    <mergeCell ref="S251:S254"/>
    <mergeCell ref="T251:T254"/>
    <mergeCell ref="I251:I254"/>
    <mergeCell ref="J251:J254"/>
    <mergeCell ref="K251:K254"/>
    <mergeCell ref="L251:L254"/>
    <mergeCell ref="M251:M254"/>
    <mergeCell ref="N251:N254"/>
    <mergeCell ref="B251:B254"/>
    <mergeCell ref="C251:C252"/>
    <mergeCell ref="E251:E254"/>
    <mergeCell ref="F251:F254"/>
    <mergeCell ref="G251:G254"/>
    <mergeCell ref="H251:H254"/>
    <mergeCell ref="M259:M262"/>
    <mergeCell ref="N259:N262"/>
    <mergeCell ref="B259:B262"/>
    <mergeCell ref="C259:C260"/>
    <mergeCell ref="E259:E262"/>
    <mergeCell ref="F259:F262"/>
    <mergeCell ref="G259:G262"/>
    <mergeCell ref="H259:H262"/>
    <mergeCell ref="Q255:Q258"/>
    <mergeCell ref="R255:R258"/>
    <mergeCell ref="S255:S258"/>
    <mergeCell ref="T255:T258"/>
    <mergeCell ref="U255:U258"/>
    <mergeCell ref="C257:C258"/>
    <mergeCell ref="K255:K258"/>
    <mergeCell ref="L255:L258"/>
    <mergeCell ref="M255:M258"/>
    <mergeCell ref="N255:N258"/>
    <mergeCell ref="O255:O258"/>
    <mergeCell ref="P255:P258"/>
    <mergeCell ref="Q263:Q266"/>
    <mergeCell ref="R263:R266"/>
    <mergeCell ref="S263:S266"/>
    <mergeCell ref="T263:T266"/>
    <mergeCell ref="U263:U266"/>
    <mergeCell ref="C265:C266"/>
    <mergeCell ref="K263:K266"/>
    <mergeCell ref="L263:L266"/>
    <mergeCell ref="M263:M266"/>
    <mergeCell ref="N263:N266"/>
    <mergeCell ref="O263:O266"/>
    <mergeCell ref="P263:P266"/>
    <mergeCell ref="U259:U262"/>
    <mergeCell ref="C261:C262"/>
    <mergeCell ref="B263:B266"/>
    <mergeCell ref="C263:C264"/>
    <mergeCell ref="E263:E266"/>
    <mergeCell ref="F263:F266"/>
    <mergeCell ref="G263:G266"/>
    <mergeCell ref="H263:H266"/>
    <mergeCell ref="I263:I266"/>
    <mergeCell ref="J263:J266"/>
    <mergeCell ref="O259:O262"/>
    <mergeCell ref="P259:P262"/>
    <mergeCell ref="Q259:Q262"/>
    <mergeCell ref="R259:R262"/>
    <mergeCell ref="S259:S262"/>
    <mergeCell ref="T259:T262"/>
    <mergeCell ref="I259:I262"/>
    <mergeCell ref="J259:J262"/>
    <mergeCell ref="K259:K262"/>
    <mergeCell ref="L259:L262"/>
    <mergeCell ref="U267:U270"/>
    <mergeCell ref="C269:C270"/>
    <mergeCell ref="B271:B274"/>
    <mergeCell ref="C271:C272"/>
    <mergeCell ref="E271:E274"/>
    <mergeCell ref="F271:F274"/>
    <mergeCell ref="G271:G274"/>
    <mergeCell ref="H271:H274"/>
    <mergeCell ref="I271:I274"/>
    <mergeCell ref="J271:J274"/>
    <mergeCell ref="O267:O270"/>
    <mergeCell ref="P267:P270"/>
    <mergeCell ref="Q267:Q270"/>
    <mergeCell ref="R267:R270"/>
    <mergeCell ref="S267:S270"/>
    <mergeCell ref="T267:T270"/>
    <mergeCell ref="I267:I270"/>
    <mergeCell ref="J267:J270"/>
    <mergeCell ref="K267:K270"/>
    <mergeCell ref="L267:L270"/>
    <mergeCell ref="M267:M270"/>
    <mergeCell ref="N267:N270"/>
    <mergeCell ref="B267:B270"/>
    <mergeCell ref="C267:C268"/>
    <mergeCell ref="E267:E270"/>
    <mergeCell ref="F267:F270"/>
    <mergeCell ref="G267:G270"/>
    <mergeCell ref="H267:H270"/>
    <mergeCell ref="U271:U274"/>
    <mergeCell ref="C273:C274"/>
    <mergeCell ref="K271:K274"/>
    <mergeCell ref="L271:L274"/>
    <mergeCell ref="M271:M274"/>
    <mergeCell ref="N271:N274"/>
    <mergeCell ref="O271:O274"/>
    <mergeCell ref="P271:P274"/>
    <mergeCell ref="T279:T282"/>
    <mergeCell ref="U279:U282"/>
    <mergeCell ref="J279:J282"/>
    <mergeCell ref="K279:K282"/>
    <mergeCell ref="L279:L282"/>
    <mergeCell ref="M279:M282"/>
    <mergeCell ref="N279:N282"/>
    <mergeCell ref="O279:O282"/>
    <mergeCell ref="T283:T286"/>
    <mergeCell ref="U275:U278"/>
    <mergeCell ref="C277:C278"/>
    <mergeCell ref="N275:N278"/>
    <mergeCell ref="B275:B278"/>
    <mergeCell ref="K283:K286"/>
    <mergeCell ref="L283:L286"/>
    <mergeCell ref="C275:C276"/>
    <mergeCell ref="E275:E278"/>
    <mergeCell ref="F275:F278"/>
    <mergeCell ref="G275:G278"/>
    <mergeCell ref="H275:H278"/>
    <mergeCell ref="C281:C282"/>
    <mergeCell ref="B283:B286"/>
    <mergeCell ref="C283:C284"/>
    <mergeCell ref="E283:E286"/>
    <mergeCell ref="Q271:Q274"/>
    <mergeCell ref="R271:R274"/>
    <mergeCell ref="S271:S274"/>
    <mergeCell ref="T271:T274"/>
    <mergeCell ref="S291:S294"/>
    <mergeCell ref="A279:A346"/>
    <mergeCell ref="B279:B282"/>
    <mergeCell ref="C279:C280"/>
    <mergeCell ref="E279:E282"/>
    <mergeCell ref="F279:F282"/>
    <mergeCell ref="G279:G282"/>
    <mergeCell ref="H279:H282"/>
    <mergeCell ref="I279:I282"/>
    <mergeCell ref="O275:O278"/>
    <mergeCell ref="P275:P278"/>
    <mergeCell ref="Q275:Q278"/>
    <mergeCell ref="R275:R278"/>
    <mergeCell ref="S275:S278"/>
    <mergeCell ref="T275:T278"/>
    <mergeCell ref="I275:I278"/>
    <mergeCell ref="J275:J278"/>
    <mergeCell ref="K275:K278"/>
    <mergeCell ref="L275:L278"/>
    <mergeCell ref="M275:M278"/>
    <mergeCell ref="N283:N286"/>
    <mergeCell ref="O283:O286"/>
    <mergeCell ref="P283:P286"/>
    <mergeCell ref="Q283:Q286"/>
    <mergeCell ref="R283:R286"/>
    <mergeCell ref="S283:S286"/>
    <mergeCell ref="H283:H286"/>
    <mergeCell ref="A211:A278"/>
    <mergeCell ref="B211:B214"/>
    <mergeCell ref="C211:C212"/>
    <mergeCell ref="E211:E214"/>
    <mergeCell ref="F211:F214"/>
    <mergeCell ref="E291:E294"/>
    <mergeCell ref="F291:F294"/>
    <mergeCell ref="G291:G294"/>
    <mergeCell ref="M283:M286"/>
    <mergeCell ref="C289:C290"/>
    <mergeCell ref="F283:F286"/>
    <mergeCell ref="G283:G286"/>
    <mergeCell ref="P279:P282"/>
    <mergeCell ref="Q279:Q282"/>
    <mergeCell ref="R279:R282"/>
    <mergeCell ref="S279:S282"/>
    <mergeCell ref="P287:P290"/>
    <mergeCell ref="Q287:Q290"/>
    <mergeCell ref="R287:R290"/>
    <mergeCell ref="S287:S290"/>
    <mergeCell ref="T287:T290"/>
    <mergeCell ref="U287:U290"/>
    <mergeCell ref="J287:J290"/>
    <mergeCell ref="K287:K290"/>
    <mergeCell ref="L287:L290"/>
    <mergeCell ref="M287:M290"/>
    <mergeCell ref="N287:N290"/>
    <mergeCell ref="O287:O290"/>
    <mergeCell ref="U283:U286"/>
    <mergeCell ref="C285:C286"/>
    <mergeCell ref="I283:I286"/>
    <mergeCell ref="J283:J286"/>
    <mergeCell ref="T291:T294"/>
    <mergeCell ref="U291:U294"/>
    <mergeCell ref="C293:C294"/>
    <mergeCell ref="Q291:Q294"/>
    <mergeCell ref="R291:R294"/>
    <mergeCell ref="F295:F298"/>
    <mergeCell ref="G295:G298"/>
    <mergeCell ref="H295:H298"/>
    <mergeCell ref="I295:I298"/>
    <mergeCell ref="C297:C298"/>
    <mergeCell ref="N299:N302"/>
    <mergeCell ref="O299:O302"/>
    <mergeCell ref="P299:P302"/>
    <mergeCell ref="Q299:Q302"/>
    <mergeCell ref="R299:R302"/>
    <mergeCell ref="S299:S302"/>
    <mergeCell ref="H299:H302"/>
    <mergeCell ref="I299:I302"/>
    <mergeCell ref="J299:J302"/>
    <mergeCell ref="B287:B290"/>
    <mergeCell ref="C287:C288"/>
    <mergeCell ref="E287:E290"/>
    <mergeCell ref="F287:F290"/>
    <mergeCell ref="G287:G290"/>
    <mergeCell ref="H287:H290"/>
    <mergeCell ref="I287:I290"/>
    <mergeCell ref="N291:N294"/>
    <mergeCell ref="O291:O294"/>
    <mergeCell ref="P291:P294"/>
    <mergeCell ref="H291:H294"/>
    <mergeCell ref="I291:I294"/>
    <mergeCell ref="J291:J294"/>
    <mergeCell ref="K291:K294"/>
    <mergeCell ref="L291:L294"/>
    <mergeCell ref="M291:M294"/>
    <mergeCell ref="B291:B294"/>
    <mergeCell ref="C291:C292"/>
    <mergeCell ref="U303:U306"/>
    <mergeCell ref="J303:J306"/>
    <mergeCell ref="K303:K306"/>
    <mergeCell ref="L303:L306"/>
    <mergeCell ref="M303:M306"/>
    <mergeCell ref="N303:N306"/>
    <mergeCell ref="O303:O306"/>
    <mergeCell ref="B303:B306"/>
    <mergeCell ref="C303:C304"/>
    <mergeCell ref="E303:E306"/>
    <mergeCell ref="F303:F306"/>
    <mergeCell ref="G303:G306"/>
    <mergeCell ref="H303:H306"/>
    <mergeCell ref="I303:I306"/>
    <mergeCell ref="P295:P298"/>
    <mergeCell ref="Q295:Q298"/>
    <mergeCell ref="R295:R298"/>
    <mergeCell ref="S295:S298"/>
    <mergeCell ref="T295:T298"/>
    <mergeCell ref="U295:U298"/>
    <mergeCell ref="J295:J298"/>
    <mergeCell ref="K295:K298"/>
    <mergeCell ref="L295:L298"/>
    <mergeCell ref="M295:M298"/>
    <mergeCell ref="N295:N298"/>
    <mergeCell ref="O295:O298"/>
    <mergeCell ref="T299:T302"/>
    <mergeCell ref="U299:U302"/>
    <mergeCell ref="C301:C302"/>
    <mergeCell ref="B295:B298"/>
    <mergeCell ref="C295:C296"/>
    <mergeCell ref="E295:E298"/>
    <mergeCell ref="E307:E310"/>
    <mergeCell ref="F307:F310"/>
    <mergeCell ref="G307:G310"/>
    <mergeCell ref="K299:K302"/>
    <mergeCell ref="L299:L302"/>
    <mergeCell ref="M299:M302"/>
    <mergeCell ref="C305:C306"/>
    <mergeCell ref="B299:B302"/>
    <mergeCell ref="C299:C300"/>
    <mergeCell ref="E299:E302"/>
    <mergeCell ref="F299:F302"/>
    <mergeCell ref="G299:G302"/>
    <mergeCell ref="P303:P306"/>
    <mergeCell ref="Q303:Q306"/>
    <mergeCell ref="R303:R306"/>
    <mergeCell ref="S303:S306"/>
    <mergeCell ref="T303:T306"/>
    <mergeCell ref="T311:T314"/>
    <mergeCell ref="U311:U314"/>
    <mergeCell ref="J311:J314"/>
    <mergeCell ref="K311:K314"/>
    <mergeCell ref="L311:L314"/>
    <mergeCell ref="M311:M314"/>
    <mergeCell ref="N311:N314"/>
    <mergeCell ref="O311:O314"/>
    <mergeCell ref="T307:T310"/>
    <mergeCell ref="U307:U310"/>
    <mergeCell ref="C309:C310"/>
    <mergeCell ref="B311:B314"/>
    <mergeCell ref="C311:C312"/>
    <mergeCell ref="E311:E314"/>
    <mergeCell ref="F311:F314"/>
    <mergeCell ref="G311:G314"/>
    <mergeCell ref="H311:H314"/>
    <mergeCell ref="I311:I314"/>
    <mergeCell ref="N307:N310"/>
    <mergeCell ref="O307:O310"/>
    <mergeCell ref="P307:P310"/>
    <mergeCell ref="Q307:Q310"/>
    <mergeCell ref="R307:R310"/>
    <mergeCell ref="S307:S310"/>
    <mergeCell ref="H307:H310"/>
    <mergeCell ref="I307:I310"/>
    <mergeCell ref="J307:J310"/>
    <mergeCell ref="K307:K310"/>
    <mergeCell ref="L307:L310"/>
    <mergeCell ref="M307:M310"/>
    <mergeCell ref="B307:B310"/>
    <mergeCell ref="C307:C308"/>
    <mergeCell ref="N315:N318"/>
    <mergeCell ref="O315:O318"/>
    <mergeCell ref="P315:P318"/>
    <mergeCell ref="Q315:Q318"/>
    <mergeCell ref="R315:R318"/>
    <mergeCell ref="S315:S318"/>
    <mergeCell ref="H315:H318"/>
    <mergeCell ref="I315:I318"/>
    <mergeCell ref="J315:J318"/>
    <mergeCell ref="K315:K318"/>
    <mergeCell ref="L315:L318"/>
    <mergeCell ref="M315:M318"/>
    <mergeCell ref="C313:C314"/>
    <mergeCell ref="C321:C322"/>
    <mergeCell ref="B315:B318"/>
    <mergeCell ref="C315:C316"/>
    <mergeCell ref="E315:E318"/>
    <mergeCell ref="F315:F318"/>
    <mergeCell ref="G315:G318"/>
    <mergeCell ref="P311:P314"/>
    <mergeCell ref="Q311:Q314"/>
    <mergeCell ref="R311:R314"/>
    <mergeCell ref="S311:S314"/>
    <mergeCell ref="E323:E326"/>
    <mergeCell ref="F323:F326"/>
    <mergeCell ref="G323:G326"/>
    <mergeCell ref="P319:P322"/>
    <mergeCell ref="Q319:Q322"/>
    <mergeCell ref="R319:R322"/>
    <mergeCell ref="S319:S322"/>
    <mergeCell ref="T319:T322"/>
    <mergeCell ref="U319:U322"/>
    <mergeCell ref="J319:J322"/>
    <mergeCell ref="K319:K322"/>
    <mergeCell ref="L319:L322"/>
    <mergeCell ref="M319:M322"/>
    <mergeCell ref="N319:N322"/>
    <mergeCell ref="O319:O322"/>
    <mergeCell ref="B319:B322"/>
    <mergeCell ref="C319:C320"/>
    <mergeCell ref="E319:E322"/>
    <mergeCell ref="F319:F322"/>
    <mergeCell ref="G319:G322"/>
    <mergeCell ref="H319:H322"/>
    <mergeCell ref="I319:I322"/>
    <mergeCell ref="M323:M326"/>
    <mergeCell ref="B323:B326"/>
    <mergeCell ref="C323:C324"/>
    <mergeCell ref="T315:T318"/>
    <mergeCell ref="U315:U318"/>
    <mergeCell ref="C317:C318"/>
    <mergeCell ref="T327:T330"/>
    <mergeCell ref="U327:U330"/>
    <mergeCell ref="J327:J330"/>
    <mergeCell ref="K327:K330"/>
    <mergeCell ref="L327:L330"/>
    <mergeCell ref="M327:M330"/>
    <mergeCell ref="N327:N330"/>
    <mergeCell ref="O327:O330"/>
    <mergeCell ref="T323:T326"/>
    <mergeCell ref="U323:U326"/>
    <mergeCell ref="C325:C326"/>
    <mergeCell ref="B327:B330"/>
    <mergeCell ref="C327:C328"/>
    <mergeCell ref="E327:E330"/>
    <mergeCell ref="F327:F330"/>
    <mergeCell ref="G327:G330"/>
    <mergeCell ref="H327:H330"/>
    <mergeCell ref="I327:I330"/>
    <mergeCell ref="N323:N326"/>
    <mergeCell ref="O323:O326"/>
    <mergeCell ref="P323:P326"/>
    <mergeCell ref="Q323:Q326"/>
    <mergeCell ref="R323:R326"/>
    <mergeCell ref="S323:S326"/>
    <mergeCell ref="H323:H326"/>
    <mergeCell ref="I323:I326"/>
    <mergeCell ref="J323:J326"/>
    <mergeCell ref="K323:K326"/>
    <mergeCell ref="L323:L326"/>
    <mergeCell ref="H331:H334"/>
    <mergeCell ref="I331:I334"/>
    <mergeCell ref="J331:J334"/>
    <mergeCell ref="K331:K334"/>
    <mergeCell ref="L331:L334"/>
    <mergeCell ref="M331:M334"/>
    <mergeCell ref="C329:C330"/>
    <mergeCell ref="C337:C338"/>
    <mergeCell ref="B331:B334"/>
    <mergeCell ref="C331:C332"/>
    <mergeCell ref="E331:E334"/>
    <mergeCell ref="F331:F334"/>
    <mergeCell ref="G331:G334"/>
    <mergeCell ref="P335:P338"/>
    <mergeCell ref="Q335:Q338"/>
    <mergeCell ref="R335:R338"/>
    <mergeCell ref="S335:S338"/>
    <mergeCell ref="P327:P330"/>
    <mergeCell ref="Q327:Q330"/>
    <mergeCell ref="R327:R330"/>
    <mergeCell ref="S327:S330"/>
    <mergeCell ref="B339:B342"/>
    <mergeCell ref="C339:C340"/>
    <mergeCell ref="E339:E342"/>
    <mergeCell ref="F339:F342"/>
    <mergeCell ref="G339:G342"/>
    <mergeCell ref="T335:T338"/>
    <mergeCell ref="U335:U338"/>
    <mergeCell ref="J335:J338"/>
    <mergeCell ref="K335:K338"/>
    <mergeCell ref="L335:L338"/>
    <mergeCell ref="M335:M338"/>
    <mergeCell ref="N335:N338"/>
    <mergeCell ref="O335:O338"/>
    <mergeCell ref="T331:T334"/>
    <mergeCell ref="U331:U334"/>
    <mergeCell ref="C333:C334"/>
    <mergeCell ref="T339:T342"/>
    <mergeCell ref="U339:U342"/>
    <mergeCell ref="C341:C342"/>
    <mergeCell ref="B335:B338"/>
    <mergeCell ref="C335:C336"/>
    <mergeCell ref="E335:E338"/>
    <mergeCell ref="F335:F338"/>
    <mergeCell ref="G335:G338"/>
    <mergeCell ref="H335:H338"/>
    <mergeCell ref="I335:I338"/>
    <mergeCell ref="N331:N334"/>
    <mergeCell ref="O331:O334"/>
    <mergeCell ref="P331:P334"/>
    <mergeCell ref="Q331:Q334"/>
    <mergeCell ref="R331:R334"/>
    <mergeCell ref="S331:S334"/>
    <mergeCell ref="C343:C344"/>
    <mergeCell ref="E343:E346"/>
    <mergeCell ref="F343:F346"/>
    <mergeCell ref="G343:G346"/>
    <mergeCell ref="H343:H346"/>
    <mergeCell ref="I343:I346"/>
    <mergeCell ref="N339:N342"/>
    <mergeCell ref="O339:O342"/>
    <mergeCell ref="P339:P342"/>
    <mergeCell ref="Q339:Q342"/>
    <mergeCell ref="R339:R342"/>
    <mergeCell ref="S339:S342"/>
    <mergeCell ref="H339:H342"/>
    <mergeCell ref="I339:I342"/>
    <mergeCell ref="J339:J342"/>
    <mergeCell ref="K339:K342"/>
    <mergeCell ref="L339:L342"/>
    <mergeCell ref="M339:M342"/>
    <mergeCell ref="C345:C346"/>
    <mergeCell ref="P343:P346"/>
    <mergeCell ref="Q343:Q346"/>
    <mergeCell ref="R343:R346"/>
    <mergeCell ref="S343:S346"/>
    <mergeCell ref="T343:T346"/>
    <mergeCell ref="Q355:Q358"/>
    <mergeCell ref="R355:R358"/>
    <mergeCell ref="S355:S358"/>
    <mergeCell ref="T355:T358"/>
    <mergeCell ref="K359:K362"/>
    <mergeCell ref="L359:L362"/>
    <mergeCell ref="Q363:Q366"/>
    <mergeCell ref="R363:R366"/>
    <mergeCell ref="S363:S366"/>
    <mergeCell ref="T363:T366"/>
    <mergeCell ref="I363:I366"/>
    <mergeCell ref="J363:J366"/>
    <mergeCell ref="K363:K366"/>
    <mergeCell ref="L363:L366"/>
    <mergeCell ref="M363:M366"/>
    <mergeCell ref="N363:N366"/>
    <mergeCell ref="S359:S362"/>
    <mergeCell ref="T359:T362"/>
    <mergeCell ref="U343:U346"/>
    <mergeCell ref="J343:J346"/>
    <mergeCell ref="K343:K346"/>
    <mergeCell ref="L343:L346"/>
    <mergeCell ref="M343:M346"/>
    <mergeCell ref="N343:N346"/>
    <mergeCell ref="O343:O346"/>
    <mergeCell ref="M351:M354"/>
    <mergeCell ref="N351:N354"/>
    <mergeCell ref="S347:S350"/>
    <mergeCell ref="T347:T350"/>
    <mergeCell ref="U347:U350"/>
    <mergeCell ref="C349:C350"/>
    <mergeCell ref="B351:B354"/>
    <mergeCell ref="C351:C352"/>
    <mergeCell ref="E351:E354"/>
    <mergeCell ref="F351:F354"/>
    <mergeCell ref="G351:G354"/>
    <mergeCell ref="H351:H354"/>
    <mergeCell ref="M347:M350"/>
    <mergeCell ref="N347:N350"/>
    <mergeCell ref="O347:O350"/>
    <mergeCell ref="P347:P350"/>
    <mergeCell ref="Q347:Q350"/>
    <mergeCell ref="R347:R350"/>
    <mergeCell ref="G347:G350"/>
    <mergeCell ref="H347:H350"/>
    <mergeCell ref="I347:I350"/>
    <mergeCell ref="J347:J350"/>
    <mergeCell ref="K347:K350"/>
    <mergeCell ref="L347:L350"/>
    <mergeCell ref="B343:B346"/>
    <mergeCell ref="U355:U358"/>
    <mergeCell ref="C357:C358"/>
    <mergeCell ref="K355:K358"/>
    <mergeCell ref="L355:L358"/>
    <mergeCell ref="M355:M358"/>
    <mergeCell ref="N355:N358"/>
    <mergeCell ref="O355:O358"/>
    <mergeCell ref="P355:P358"/>
    <mergeCell ref="U351:U354"/>
    <mergeCell ref="C353:C354"/>
    <mergeCell ref="B355:B358"/>
    <mergeCell ref="C355:C356"/>
    <mergeCell ref="E355:E358"/>
    <mergeCell ref="F355:F358"/>
    <mergeCell ref="G355:G358"/>
    <mergeCell ref="H355:H358"/>
    <mergeCell ref="I355:I358"/>
    <mergeCell ref="J355:J358"/>
    <mergeCell ref="O351:O354"/>
    <mergeCell ref="P351:P354"/>
    <mergeCell ref="Q351:Q354"/>
    <mergeCell ref="R351:R354"/>
    <mergeCell ref="S351:S354"/>
    <mergeCell ref="T351:T354"/>
    <mergeCell ref="I351:I354"/>
    <mergeCell ref="J351:J354"/>
    <mergeCell ref="K351:K354"/>
    <mergeCell ref="L351:L354"/>
    <mergeCell ref="U359:U362"/>
    <mergeCell ref="C361:C362"/>
    <mergeCell ref="B363:B366"/>
    <mergeCell ref="C363:C364"/>
    <mergeCell ref="E363:E366"/>
    <mergeCell ref="F363:F366"/>
    <mergeCell ref="G363:G366"/>
    <mergeCell ref="H363:H366"/>
    <mergeCell ref="M359:M362"/>
    <mergeCell ref="N359:N362"/>
    <mergeCell ref="O359:O362"/>
    <mergeCell ref="P359:P362"/>
    <mergeCell ref="Q359:Q362"/>
    <mergeCell ref="R359:R362"/>
    <mergeCell ref="G359:G362"/>
    <mergeCell ref="H359:H362"/>
    <mergeCell ref="I359:I362"/>
    <mergeCell ref="J359:J362"/>
    <mergeCell ref="U363:U366"/>
    <mergeCell ref="C365:C366"/>
    <mergeCell ref="O363:O366"/>
    <mergeCell ref="P363:P366"/>
    <mergeCell ref="B359:B362"/>
    <mergeCell ref="C359:C360"/>
    <mergeCell ref="E359:E362"/>
    <mergeCell ref="F359:F362"/>
    <mergeCell ref="Q367:Q370"/>
    <mergeCell ref="R367:R370"/>
    <mergeCell ref="S367:S370"/>
    <mergeCell ref="T367:T370"/>
    <mergeCell ref="U367:U370"/>
    <mergeCell ref="C369:C370"/>
    <mergeCell ref="K367:K370"/>
    <mergeCell ref="L367:L370"/>
    <mergeCell ref="M367:M370"/>
    <mergeCell ref="N367:N370"/>
    <mergeCell ref="O367:O370"/>
    <mergeCell ref="P367:P370"/>
    <mergeCell ref="B367:B370"/>
    <mergeCell ref="C367:C368"/>
    <mergeCell ref="E367:E370"/>
    <mergeCell ref="F367:F370"/>
    <mergeCell ref="G367:G370"/>
    <mergeCell ref="H367:H370"/>
    <mergeCell ref="I367:I370"/>
    <mergeCell ref="J367:J370"/>
    <mergeCell ref="U371:U374"/>
    <mergeCell ref="C373:C374"/>
    <mergeCell ref="B375:B378"/>
    <mergeCell ref="C375:C376"/>
    <mergeCell ref="E375:E378"/>
    <mergeCell ref="F375:F378"/>
    <mergeCell ref="G375:G378"/>
    <mergeCell ref="H375:H378"/>
    <mergeCell ref="I375:I378"/>
    <mergeCell ref="J375:J378"/>
    <mergeCell ref="O371:O374"/>
    <mergeCell ref="P371:P374"/>
    <mergeCell ref="Q371:Q374"/>
    <mergeCell ref="R371:R374"/>
    <mergeCell ref="S371:S374"/>
    <mergeCell ref="T371:T374"/>
    <mergeCell ref="I371:I374"/>
    <mergeCell ref="J371:J374"/>
    <mergeCell ref="K371:K374"/>
    <mergeCell ref="L371:L374"/>
    <mergeCell ref="M371:M374"/>
    <mergeCell ref="N371:N374"/>
    <mergeCell ref="B371:B374"/>
    <mergeCell ref="C371:C372"/>
    <mergeCell ref="E371:E374"/>
    <mergeCell ref="F371:F374"/>
    <mergeCell ref="G371:G374"/>
    <mergeCell ref="H371:H374"/>
    <mergeCell ref="M379:M382"/>
    <mergeCell ref="N379:N382"/>
    <mergeCell ref="B379:B382"/>
    <mergeCell ref="C379:C380"/>
    <mergeCell ref="E379:E382"/>
    <mergeCell ref="F379:F382"/>
    <mergeCell ref="G379:G382"/>
    <mergeCell ref="H379:H382"/>
    <mergeCell ref="Q375:Q378"/>
    <mergeCell ref="R375:R378"/>
    <mergeCell ref="S375:S378"/>
    <mergeCell ref="T375:T378"/>
    <mergeCell ref="U375:U378"/>
    <mergeCell ref="C377:C378"/>
    <mergeCell ref="K375:K378"/>
    <mergeCell ref="L375:L378"/>
    <mergeCell ref="M375:M378"/>
    <mergeCell ref="N375:N378"/>
    <mergeCell ref="O375:O378"/>
    <mergeCell ref="P375:P378"/>
    <mergeCell ref="Q383:Q386"/>
    <mergeCell ref="R383:R386"/>
    <mergeCell ref="S383:S386"/>
    <mergeCell ref="T383:T386"/>
    <mergeCell ref="U383:U386"/>
    <mergeCell ref="C385:C386"/>
    <mergeCell ref="K383:K386"/>
    <mergeCell ref="L383:L386"/>
    <mergeCell ref="M383:M386"/>
    <mergeCell ref="N383:N386"/>
    <mergeCell ref="O383:O386"/>
    <mergeCell ref="P383:P386"/>
    <mergeCell ref="U379:U382"/>
    <mergeCell ref="C381:C382"/>
    <mergeCell ref="B383:B386"/>
    <mergeCell ref="C383:C384"/>
    <mergeCell ref="E383:E386"/>
    <mergeCell ref="F383:F386"/>
    <mergeCell ref="G383:G386"/>
    <mergeCell ref="H383:H386"/>
    <mergeCell ref="I383:I386"/>
    <mergeCell ref="J383:J386"/>
    <mergeCell ref="O379:O382"/>
    <mergeCell ref="P379:P382"/>
    <mergeCell ref="Q379:Q382"/>
    <mergeCell ref="R379:R382"/>
    <mergeCell ref="S379:S382"/>
    <mergeCell ref="T379:T382"/>
    <mergeCell ref="I379:I382"/>
    <mergeCell ref="J379:J382"/>
    <mergeCell ref="K379:K382"/>
    <mergeCell ref="L379:L382"/>
    <mergeCell ref="U387:U390"/>
    <mergeCell ref="C389:C390"/>
    <mergeCell ref="B391:B394"/>
    <mergeCell ref="C391:C392"/>
    <mergeCell ref="E391:E394"/>
    <mergeCell ref="F391:F394"/>
    <mergeCell ref="G391:G394"/>
    <mergeCell ref="H391:H394"/>
    <mergeCell ref="I391:I394"/>
    <mergeCell ref="J391:J394"/>
    <mergeCell ref="O387:O390"/>
    <mergeCell ref="P387:P390"/>
    <mergeCell ref="Q387:Q390"/>
    <mergeCell ref="R387:R390"/>
    <mergeCell ref="S387:S390"/>
    <mergeCell ref="T387:T390"/>
    <mergeCell ref="I387:I390"/>
    <mergeCell ref="J387:J390"/>
    <mergeCell ref="K387:K390"/>
    <mergeCell ref="L387:L390"/>
    <mergeCell ref="M387:M390"/>
    <mergeCell ref="N387:N390"/>
    <mergeCell ref="B387:B390"/>
    <mergeCell ref="C387:C388"/>
    <mergeCell ref="E387:E390"/>
    <mergeCell ref="F387:F390"/>
    <mergeCell ref="G387:G390"/>
    <mergeCell ref="H387:H390"/>
    <mergeCell ref="M395:M398"/>
    <mergeCell ref="N395:N398"/>
    <mergeCell ref="B395:B398"/>
    <mergeCell ref="C395:C396"/>
    <mergeCell ref="E395:E398"/>
    <mergeCell ref="F395:F398"/>
    <mergeCell ref="G395:G398"/>
    <mergeCell ref="H395:H398"/>
    <mergeCell ref="Q391:Q394"/>
    <mergeCell ref="R391:R394"/>
    <mergeCell ref="S391:S394"/>
    <mergeCell ref="T391:T394"/>
    <mergeCell ref="U391:U394"/>
    <mergeCell ref="C393:C394"/>
    <mergeCell ref="K391:K394"/>
    <mergeCell ref="L391:L394"/>
    <mergeCell ref="M391:M394"/>
    <mergeCell ref="N391:N394"/>
    <mergeCell ref="O391:O394"/>
    <mergeCell ref="P391:P394"/>
    <mergeCell ref="Q399:Q402"/>
    <mergeCell ref="R399:R402"/>
    <mergeCell ref="S399:S402"/>
    <mergeCell ref="T399:T402"/>
    <mergeCell ref="U399:U402"/>
    <mergeCell ref="C401:C402"/>
    <mergeCell ref="K399:K402"/>
    <mergeCell ref="L399:L402"/>
    <mergeCell ref="M399:M402"/>
    <mergeCell ref="N399:N402"/>
    <mergeCell ref="O399:O402"/>
    <mergeCell ref="P399:P402"/>
    <mergeCell ref="U395:U398"/>
    <mergeCell ref="C397:C398"/>
    <mergeCell ref="B399:B402"/>
    <mergeCell ref="C399:C400"/>
    <mergeCell ref="E399:E402"/>
    <mergeCell ref="F399:F402"/>
    <mergeCell ref="G399:G402"/>
    <mergeCell ref="H399:H402"/>
    <mergeCell ref="I399:I402"/>
    <mergeCell ref="J399:J402"/>
    <mergeCell ref="O395:O398"/>
    <mergeCell ref="P395:P398"/>
    <mergeCell ref="Q395:Q398"/>
    <mergeCell ref="R395:R398"/>
    <mergeCell ref="S395:S398"/>
    <mergeCell ref="T395:T398"/>
    <mergeCell ref="I395:I398"/>
    <mergeCell ref="J395:J398"/>
    <mergeCell ref="K395:K398"/>
    <mergeCell ref="L395:L398"/>
    <mergeCell ref="U403:U406"/>
    <mergeCell ref="C405:C406"/>
    <mergeCell ref="B407:B410"/>
    <mergeCell ref="C407:C408"/>
    <mergeCell ref="E407:E410"/>
    <mergeCell ref="F407:F410"/>
    <mergeCell ref="G407:G410"/>
    <mergeCell ref="H407:H410"/>
    <mergeCell ref="I407:I410"/>
    <mergeCell ref="J407:J410"/>
    <mergeCell ref="O403:O406"/>
    <mergeCell ref="P403:P406"/>
    <mergeCell ref="Q403:Q406"/>
    <mergeCell ref="R403:R406"/>
    <mergeCell ref="S403:S406"/>
    <mergeCell ref="T403:T406"/>
    <mergeCell ref="I403:I406"/>
    <mergeCell ref="J403:J406"/>
    <mergeCell ref="K403:K406"/>
    <mergeCell ref="L403:L406"/>
    <mergeCell ref="M403:M406"/>
    <mergeCell ref="N403:N406"/>
    <mergeCell ref="B403:B406"/>
    <mergeCell ref="C403:C404"/>
    <mergeCell ref="E403:E406"/>
    <mergeCell ref="F403:F406"/>
    <mergeCell ref="G403:G406"/>
    <mergeCell ref="H403:H406"/>
    <mergeCell ref="U407:U410"/>
    <mergeCell ref="C409:C410"/>
    <mergeCell ref="K407:K410"/>
    <mergeCell ref="L407:L410"/>
    <mergeCell ref="M407:M410"/>
    <mergeCell ref="N407:N410"/>
    <mergeCell ref="O407:O410"/>
    <mergeCell ref="P407:P410"/>
    <mergeCell ref="T415:T418"/>
    <mergeCell ref="U415:U418"/>
    <mergeCell ref="J415:J418"/>
    <mergeCell ref="K415:K418"/>
    <mergeCell ref="L415:L418"/>
    <mergeCell ref="M415:M418"/>
    <mergeCell ref="N415:N418"/>
    <mergeCell ref="O415:O418"/>
    <mergeCell ref="T419:T422"/>
    <mergeCell ref="U411:U414"/>
    <mergeCell ref="C413:C414"/>
    <mergeCell ref="N411:N414"/>
    <mergeCell ref="B411:B414"/>
    <mergeCell ref="K419:K422"/>
    <mergeCell ref="L419:L422"/>
    <mergeCell ref="C411:C412"/>
    <mergeCell ref="E411:E414"/>
    <mergeCell ref="F411:F414"/>
    <mergeCell ref="G411:G414"/>
    <mergeCell ref="H411:H414"/>
    <mergeCell ref="C417:C418"/>
    <mergeCell ref="B419:B422"/>
    <mergeCell ref="C419:C420"/>
    <mergeCell ref="E419:E422"/>
    <mergeCell ref="Q407:Q410"/>
    <mergeCell ref="R407:R410"/>
    <mergeCell ref="S407:S410"/>
    <mergeCell ref="T407:T410"/>
    <mergeCell ref="S427:S430"/>
    <mergeCell ref="A415:A482"/>
    <mergeCell ref="B415:B418"/>
    <mergeCell ref="C415:C416"/>
    <mergeCell ref="E415:E418"/>
    <mergeCell ref="F415:F418"/>
    <mergeCell ref="G415:G418"/>
    <mergeCell ref="H415:H418"/>
    <mergeCell ref="I415:I418"/>
    <mergeCell ref="O411:O414"/>
    <mergeCell ref="P411:P414"/>
    <mergeCell ref="Q411:Q414"/>
    <mergeCell ref="R411:R414"/>
    <mergeCell ref="S411:S414"/>
    <mergeCell ref="T411:T414"/>
    <mergeCell ref="I411:I414"/>
    <mergeCell ref="J411:J414"/>
    <mergeCell ref="K411:K414"/>
    <mergeCell ref="L411:L414"/>
    <mergeCell ref="M411:M414"/>
    <mergeCell ref="N419:N422"/>
    <mergeCell ref="O419:O422"/>
    <mergeCell ref="P419:P422"/>
    <mergeCell ref="Q419:Q422"/>
    <mergeCell ref="R419:R422"/>
    <mergeCell ref="S419:S422"/>
    <mergeCell ref="H419:H422"/>
    <mergeCell ref="A347:A414"/>
    <mergeCell ref="B347:B350"/>
    <mergeCell ref="C347:C348"/>
    <mergeCell ref="E347:E350"/>
    <mergeCell ref="F347:F350"/>
    <mergeCell ref="E427:E430"/>
    <mergeCell ref="F427:F430"/>
    <mergeCell ref="G427:G430"/>
    <mergeCell ref="M419:M422"/>
    <mergeCell ref="C425:C426"/>
    <mergeCell ref="F419:F422"/>
    <mergeCell ref="G419:G422"/>
    <mergeCell ref="P415:P418"/>
    <mergeCell ref="Q415:Q418"/>
    <mergeCell ref="R415:R418"/>
    <mergeCell ref="S415:S418"/>
    <mergeCell ref="P423:P426"/>
    <mergeCell ref="Q423:Q426"/>
    <mergeCell ref="R423:R426"/>
    <mergeCell ref="S423:S426"/>
    <mergeCell ref="T423:T426"/>
    <mergeCell ref="U423:U426"/>
    <mergeCell ref="J423:J426"/>
    <mergeCell ref="K423:K426"/>
    <mergeCell ref="L423:L426"/>
    <mergeCell ref="M423:M426"/>
    <mergeCell ref="N423:N426"/>
    <mergeCell ref="O423:O426"/>
    <mergeCell ref="U419:U422"/>
    <mergeCell ref="C421:C422"/>
    <mergeCell ref="I419:I422"/>
    <mergeCell ref="J419:J422"/>
    <mergeCell ref="T427:T430"/>
    <mergeCell ref="U427:U430"/>
    <mergeCell ref="C429:C430"/>
    <mergeCell ref="Q427:Q430"/>
    <mergeCell ref="R427:R430"/>
    <mergeCell ref="F431:F434"/>
    <mergeCell ref="G431:G434"/>
    <mergeCell ref="H431:H434"/>
    <mergeCell ref="I431:I434"/>
    <mergeCell ref="C433:C434"/>
    <mergeCell ref="N435:N438"/>
    <mergeCell ref="O435:O438"/>
    <mergeCell ref="P435:P438"/>
    <mergeCell ref="Q435:Q438"/>
    <mergeCell ref="R435:R438"/>
    <mergeCell ref="S435:S438"/>
    <mergeCell ref="H435:H438"/>
    <mergeCell ref="I435:I438"/>
    <mergeCell ref="J435:J438"/>
    <mergeCell ref="B423:B426"/>
    <mergeCell ref="C423:C424"/>
    <mergeCell ref="E423:E426"/>
    <mergeCell ref="F423:F426"/>
    <mergeCell ref="G423:G426"/>
    <mergeCell ref="H423:H426"/>
    <mergeCell ref="I423:I426"/>
    <mergeCell ref="N427:N430"/>
    <mergeCell ref="O427:O430"/>
    <mergeCell ref="P427:P430"/>
    <mergeCell ref="H427:H430"/>
    <mergeCell ref="I427:I430"/>
    <mergeCell ref="J427:J430"/>
    <mergeCell ref="K427:K430"/>
    <mergeCell ref="L427:L430"/>
    <mergeCell ref="M427:M430"/>
    <mergeCell ref="B427:B430"/>
    <mergeCell ref="C427:C428"/>
    <mergeCell ref="U439:U442"/>
    <mergeCell ref="J439:J442"/>
    <mergeCell ref="K439:K442"/>
    <mergeCell ref="L439:L442"/>
    <mergeCell ref="M439:M442"/>
    <mergeCell ref="N439:N442"/>
    <mergeCell ref="O439:O442"/>
    <mergeCell ref="B439:B442"/>
    <mergeCell ref="C439:C440"/>
    <mergeCell ref="E439:E442"/>
    <mergeCell ref="F439:F442"/>
    <mergeCell ref="G439:G442"/>
    <mergeCell ref="H439:H442"/>
    <mergeCell ref="I439:I442"/>
    <mergeCell ref="P431:P434"/>
    <mergeCell ref="Q431:Q434"/>
    <mergeCell ref="R431:R434"/>
    <mergeCell ref="S431:S434"/>
    <mergeCell ref="T431:T434"/>
    <mergeCell ref="U431:U434"/>
    <mergeCell ref="J431:J434"/>
    <mergeCell ref="K431:K434"/>
    <mergeCell ref="L431:L434"/>
    <mergeCell ref="M431:M434"/>
    <mergeCell ref="N431:N434"/>
    <mergeCell ref="O431:O434"/>
    <mergeCell ref="T435:T438"/>
    <mergeCell ref="U435:U438"/>
    <mergeCell ref="C437:C438"/>
    <mergeCell ref="B431:B434"/>
    <mergeCell ref="C431:C432"/>
    <mergeCell ref="E431:E434"/>
    <mergeCell ref="E443:E446"/>
    <mergeCell ref="F443:F446"/>
    <mergeCell ref="G443:G446"/>
    <mergeCell ref="K435:K438"/>
    <mergeCell ref="L435:L438"/>
    <mergeCell ref="M435:M438"/>
    <mergeCell ref="C441:C442"/>
    <mergeCell ref="B435:B438"/>
    <mergeCell ref="C435:C436"/>
    <mergeCell ref="E435:E438"/>
    <mergeCell ref="F435:F438"/>
    <mergeCell ref="G435:G438"/>
    <mergeCell ref="P439:P442"/>
    <mergeCell ref="Q439:Q442"/>
    <mergeCell ref="R439:R442"/>
    <mergeCell ref="S439:S442"/>
    <mergeCell ref="T439:T442"/>
    <mergeCell ref="T447:T450"/>
    <mergeCell ref="U447:U450"/>
    <mergeCell ref="J447:J450"/>
    <mergeCell ref="K447:K450"/>
    <mergeCell ref="L447:L450"/>
    <mergeCell ref="M447:M450"/>
    <mergeCell ref="N447:N450"/>
    <mergeCell ref="O447:O450"/>
    <mergeCell ref="T443:T446"/>
    <mergeCell ref="U443:U446"/>
    <mergeCell ref="C445:C446"/>
    <mergeCell ref="B447:B450"/>
    <mergeCell ref="C447:C448"/>
    <mergeCell ref="E447:E450"/>
    <mergeCell ref="F447:F450"/>
    <mergeCell ref="G447:G450"/>
    <mergeCell ref="H447:H450"/>
    <mergeCell ref="I447:I450"/>
    <mergeCell ref="N443:N446"/>
    <mergeCell ref="O443:O446"/>
    <mergeCell ref="P443:P446"/>
    <mergeCell ref="Q443:Q446"/>
    <mergeCell ref="R443:R446"/>
    <mergeCell ref="S443:S446"/>
    <mergeCell ref="H443:H446"/>
    <mergeCell ref="I443:I446"/>
    <mergeCell ref="J443:J446"/>
    <mergeCell ref="K443:K446"/>
    <mergeCell ref="L443:L446"/>
    <mergeCell ref="M443:M446"/>
    <mergeCell ref="B443:B446"/>
    <mergeCell ref="C443:C444"/>
    <mergeCell ref="N451:N454"/>
    <mergeCell ref="O451:O454"/>
    <mergeCell ref="P451:P454"/>
    <mergeCell ref="Q451:Q454"/>
    <mergeCell ref="R451:R454"/>
    <mergeCell ref="S451:S454"/>
    <mergeCell ref="H451:H454"/>
    <mergeCell ref="I451:I454"/>
    <mergeCell ref="J451:J454"/>
    <mergeCell ref="K451:K454"/>
    <mergeCell ref="L451:L454"/>
    <mergeCell ref="M451:M454"/>
    <mergeCell ref="C449:C450"/>
    <mergeCell ref="C457:C458"/>
    <mergeCell ref="B451:B454"/>
    <mergeCell ref="C451:C452"/>
    <mergeCell ref="E451:E454"/>
    <mergeCell ref="F451:F454"/>
    <mergeCell ref="G451:G454"/>
    <mergeCell ref="P447:P450"/>
    <mergeCell ref="Q447:Q450"/>
    <mergeCell ref="R447:R450"/>
    <mergeCell ref="S447:S450"/>
    <mergeCell ref="E459:E462"/>
    <mergeCell ref="F459:F462"/>
    <mergeCell ref="G459:G462"/>
    <mergeCell ref="P455:P458"/>
    <mergeCell ref="Q455:Q458"/>
    <mergeCell ref="R455:R458"/>
    <mergeCell ref="S455:S458"/>
    <mergeCell ref="T455:T458"/>
    <mergeCell ref="U455:U458"/>
    <mergeCell ref="J455:J458"/>
    <mergeCell ref="K455:K458"/>
    <mergeCell ref="L455:L458"/>
    <mergeCell ref="M455:M458"/>
    <mergeCell ref="N455:N458"/>
    <mergeCell ref="O455:O458"/>
    <mergeCell ref="B455:B458"/>
    <mergeCell ref="C455:C456"/>
    <mergeCell ref="E455:E458"/>
    <mergeCell ref="F455:F458"/>
    <mergeCell ref="G455:G458"/>
    <mergeCell ref="H455:H458"/>
    <mergeCell ref="I455:I458"/>
    <mergeCell ref="M459:M462"/>
    <mergeCell ref="B459:B462"/>
    <mergeCell ref="C459:C460"/>
    <mergeCell ref="T451:T454"/>
    <mergeCell ref="U451:U454"/>
    <mergeCell ref="C453:C454"/>
    <mergeCell ref="T463:T466"/>
    <mergeCell ref="U463:U466"/>
    <mergeCell ref="J463:J466"/>
    <mergeCell ref="K463:K466"/>
    <mergeCell ref="L463:L466"/>
    <mergeCell ref="M463:M466"/>
    <mergeCell ref="N463:N466"/>
    <mergeCell ref="O463:O466"/>
    <mergeCell ref="T459:T462"/>
    <mergeCell ref="U459:U462"/>
    <mergeCell ref="C461:C462"/>
    <mergeCell ref="B463:B466"/>
    <mergeCell ref="C463:C464"/>
    <mergeCell ref="E463:E466"/>
    <mergeCell ref="F463:F466"/>
    <mergeCell ref="G463:G466"/>
    <mergeCell ref="H463:H466"/>
    <mergeCell ref="I463:I466"/>
    <mergeCell ref="N459:N462"/>
    <mergeCell ref="O459:O462"/>
    <mergeCell ref="P459:P462"/>
    <mergeCell ref="Q459:Q462"/>
    <mergeCell ref="R459:R462"/>
    <mergeCell ref="S459:S462"/>
    <mergeCell ref="H459:H462"/>
    <mergeCell ref="I459:I462"/>
    <mergeCell ref="J459:J462"/>
    <mergeCell ref="K459:K462"/>
    <mergeCell ref="L459:L462"/>
    <mergeCell ref="H467:H470"/>
    <mergeCell ref="I467:I470"/>
    <mergeCell ref="J467:J470"/>
    <mergeCell ref="K467:K470"/>
    <mergeCell ref="L467:L470"/>
    <mergeCell ref="M467:M470"/>
    <mergeCell ref="C465:C466"/>
    <mergeCell ref="C473:C474"/>
    <mergeCell ref="B467:B470"/>
    <mergeCell ref="C467:C468"/>
    <mergeCell ref="E467:E470"/>
    <mergeCell ref="F467:F470"/>
    <mergeCell ref="G467:G470"/>
    <mergeCell ref="P471:P474"/>
    <mergeCell ref="Q471:Q474"/>
    <mergeCell ref="R471:R474"/>
    <mergeCell ref="S471:S474"/>
    <mergeCell ref="P463:P466"/>
    <mergeCell ref="Q463:Q466"/>
    <mergeCell ref="R463:R466"/>
    <mergeCell ref="S463:S466"/>
    <mergeCell ref="B475:B478"/>
    <mergeCell ref="C475:C476"/>
    <mergeCell ref="E475:E478"/>
    <mergeCell ref="F475:F478"/>
    <mergeCell ref="G475:G478"/>
    <mergeCell ref="T471:T474"/>
    <mergeCell ref="U471:U474"/>
    <mergeCell ref="J471:J474"/>
    <mergeCell ref="K471:K474"/>
    <mergeCell ref="L471:L474"/>
    <mergeCell ref="M471:M474"/>
    <mergeCell ref="N471:N474"/>
    <mergeCell ref="O471:O474"/>
    <mergeCell ref="T467:T470"/>
    <mergeCell ref="U467:U470"/>
    <mergeCell ref="C469:C470"/>
    <mergeCell ref="T475:T478"/>
    <mergeCell ref="U475:U478"/>
    <mergeCell ref="C477:C478"/>
    <mergeCell ref="B471:B474"/>
    <mergeCell ref="C471:C472"/>
    <mergeCell ref="E471:E474"/>
    <mergeCell ref="F471:F474"/>
    <mergeCell ref="G471:G474"/>
    <mergeCell ref="H471:H474"/>
    <mergeCell ref="I471:I474"/>
    <mergeCell ref="N467:N470"/>
    <mergeCell ref="O467:O470"/>
    <mergeCell ref="P467:P470"/>
    <mergeCell ref="Q467:Q470"/>
    <mergeCell ref="R467:R470"/>
    <mergeCell ref="S467:S470"/>
    <mergeCell ref="C479:C480"/>
    <mergeCell ref="E479:E482"/>
    <mergeCell ref="F479:F482"/>
    <mergeCell ref="G479:G482"/>
    <mergeCell ref="H479:H482"/>
    <mergeCell ref="I479:I482"/>
    <mergeCell ref="N475:N478"/>
    <mergeCell ref="O475:O478"/>
    <mergeCell ref="P475:P478"/>
    <mergeCell ref="Q475:Q478"/>
    <mergeCell ref="R475:R478"/>
    <mergeCell ref="S475:S478"/>
    <mergeCell ref="H475:H478"/>
    <mergeCell ref="I475:I478"/>
    <mergeCell ref="J475:J478"/>
    <mergeCell ref="K475:K478"/>
    <mergeCell ref="L475:L478"/>
    <mergeCell ref="M475:M478"/>
    <mergeCell ref="C481:C482"/>
    <mergeCell ref="A483:A550"/>
    <mergeCell ref="B483:B486"/>
    <mergeCell ref="C483:C484"/>
    <mergeCell ref="E483:E486"/>
    <mergeCell ref="F483:F486"/>
    <mergeCell ref="B495:B498"/>
    <mergeCell ref="C495:C496"/>
    <mergeCell ref="E495:E498"/>
    <mergeCell ref="F495:F498"/>
    <mergeCell ref="P479:P482"/>
    <mergeCell ref="Q479:Q482"/>
    <mergeCell ref="R479:R482"/>
    <mergeCell ref="S479:S482"/>
    <mergeCell ref="T479:T482"/>
    <mergeCell ref="Q491:Q494"/>
    <mergeCell ref="R491:R494"/>
    <mergeCell ref="S491:S494"/>
    <mergeCell ref="T491:T494"/>
    <mergeCell ref="K495:K498"/>
    <mergeCell ref="L495:L498"/>
    <mergeCell ref="Q499:Q502"/>
    <mergeCell ref="R499:R502"/>
    <mergeCell ref="S499:S502"/>
    <mergeCell ref="T499:T502"/>
    <mergeCell ref="I499:I502"/>
    <mergeCell ref="J499:J502"/>
    <mergeCell ref="K499:K502"/>
    <mergeCell ref="L499:L502"/>
    <mergeCell ref="M499:M502"/>
    <mergeCell ref="N499:N502"/>
    <mergeCell ref="S495:S498"/>
    <mergeCell ref="T495:T498"/>
    <mergeCell ref="U479:U482"/>
    <mergeCell ref="J479:J482"/>
    <mergeCell ref="K479:K482"/>
    <mergeCell ref="L479:L482"/>
    <mergeCell ref="M479:M482"/>
    <mergeCell ref="N479:N482"/>
    <mergeCell ref="O479:O482"/>
    <mergeCell ref="M487:M490"/>
    <mergeCell ref="N487:N490"/>
    <mergeCell ref="S483:S486"/>
    <mergeCell ref="T483:T486"/>
    <mergeCell ref="U483:U486"/>
    <mergeCell ref="C485:C486"/>
    <mergeCell ref="B487:B490"/>
    <mergeCell ref="C487:C488"/>
    <mergeCell ref="E487:E490"/>
    <mergeCell ref="F487:F490"/>
    <mergeCell ref="G487:G490"/>
    <mergeCell ref="H487:H490"/>
    <mergeCell ref="M483:M486"/>
    <mergeCell ref="N483:N486"/>
    <mergeCell ref="O483:O486"/>
    <mergeCell ref="P483:P486"/>
    <mergeCell ref="Q483:Q486"/>
    <mergeCell ref="R483:R486"/>
    <mergeCell ref="G483:G486"/>
    <mergeCell ref="H483:H486"/>
    <mergeCell ref="I483:I486"/>
    <mergeCell ref="J483:J486"/>
    <mergeCell ref="K483:K486"/>
    <mergeCell ref="L483:L486"/>
    <mergeCell ref="B479:B482"/>
    <mergeCell ref="U491:U494"/>
    <mergeCell ref="C493:C494"/>
    <mergeCell ref="K491:K494"/>
    <mergeCell ref="L491:L494"/>
    <mergeCell ref="M491:M494"/>
    <mergeCell ref="N491:N494"/>
    <mergeCell ref="O491:O494"/>
    <mergeCell ref="P491:P494"/>
    <mergeCell ref="U487:U490"/>
    <mergeCell ref="C489:C490"/>
    <mergeCell ref="B491:B494"/>
    <mergeCell ref="C491:C492"/>
    <mergeCell ref="E491:E494"/>
    <mergeCell ref="F491:F494"/>
    <mergeCell ref="G491:G494"/>
    <mergeCell ref="H491:H494"/>
    <mergeCell ref="I491:I494"/>
    <mergeCell ref="J491:J494"/>
    <mergeCell ref="O487:O490"/>
    <mergeCell ref="P487:P490"/>
    <mergeCell ref="Q487:Q490"/>
    <mergeCell ref="R487:R490"/>
    <mergeCell ref="S487:S490"/>
    <mergeCell ref="T487:T490"/>
    <mergeCell ref="I487:I490"/>
    <mergeCell ref="J487:J490"/>
    <mergeCell ref="K487:K490"/>
    <mergeCell ref="L487:L490"/>
    <mergeCell ref="U495:U498"/>
    <mergeCell ref="C497:C498"/>
    <mergeCell ref="B499:B502"/>
    <mergeCell ref="C499:C500"/>
    <mergeCell ref="E499:E502"/>
    <mergeCell ref="F499:F502"/>
    <mergeCell ref="G499:G502"/>
    <mergeCell ref="H499:H502"/>
    <mergeCell ref="M495:M498"/>
    <mergeCell ref="N495:N498"/>
    <mergeCell ref="O495:O498"/>
    <mergeCell ref="P495:P498"/>
    <mergeCell ref="Q495:Q498"/>
    <mergeCell ref="R495:R498"/>
    <mergeCell ref="G495:G498"/>
    <mergeCell ref="H495:H498"/>
    <mergeCell ref="I495:I498"/>
    <mergeCell ref="J495:J498"/>
    <mergeCell ref="U499:U502"/>
    <mergeCell ref="C501:C502"/>
    <mergeCell ref="O499:O502"/>
    <mergeCell ref="P499:P502"/>
    <mergeCell ref="M507:M510"/>
    <mergeCell ref="N507:N510"/>
    <mergeCell ref="B507:B510"/>
    <mergeCell ref="C507:C508"/>
    <mergeCell ref="E507:E510"/>
    <mergeCell ref="F507:F510"/>
    <mergeCell ref="G507:G510"/>
    <mergeCell ref="H507:H510"/>
    <mergeCell ref="Q503:Q506"/>
    <mergeCell ref="R503:R506"/>
    <mergeCell ref="S503:S506"/>
    <mergeCell ref="T503:T506"/>
    <mergeCell ref="U503:U506"/>
    <mergeCell ref="C505:C506"/>
    <mergeCell ref="K503:K506"/>
    <mergeCell ref="L503:L506"/>
    <mergeCell ref="M503:M506"/>
    <mergeCell ref="N503:N506"/>
    <mergeCell ref="O503:O506"/>
    <mergeCell ref="P503:P506"/>
    <mergeCell ref="B503:B506"/>
    <mergeCell ref="C503:C504"/>
    <mergeCell ref="E503:E506"/>
    <mergeCell ref="F503:F506"/>
    <mergeCell ref="G503:G506"/>
    <mergeCell ref="H503:H506"/>
    <mergeCell ref="I503:I506"/>
    <mergeCell ref="J503:J506"/>
    <mergeCell ref="Q511:Q514"/>
    <mergeCell ref="R511:R514"/>
    <mergeCell ref="S511:S514"/>
    <mergeCell ref="T511:T514"/>
    <mergeCell ref="U511:U514"/>
    <mergeCell ref="C513:C514"/>
    <mergeCell ref="K511:K514"/>
    <mergeCell ref="L511:L514"/>
    <mergeCell ref="M511:M514"/>
    <mergeCell ref="N511:N514"/>
    <mergeCell ref="O511:O514"/>
    <mergeCell ref="P511:P514"/>
    <mergeCell ref="U507:U510"/>
    <mergeCell ref="C509:C510"/>
    <mergeCell ref="B511:B514"/>
    <mergeCell ref="C511:C512"/>
    <mergeCell ref="E511:E514"/>
    <mergeCell ref="F511:F514"/>
    <mergeCell ref="G511:G514"/>
    <mergeCell ref="H511:H514"/>
    <mergeCell ref="I511:I514"/>
    <mergeCell ref="J511:J514"/>
    <mergeCell ref="O507:O510"/>
    <mergeCell ref="P507:P510"/>
    <mergeCell ref="Q507:Q510"/>
    <mergeCell ref="R507:R510"/>
    <mergeCell ref="S507:S510"/>
    <mergeCell ref="T507:T510"/>
    <mergeCell ref="I507:I510"/>
    <mergeCell ref="J507:J510"/>
    <mergeCell ref="K507:K510"/>
    <mergeCell ref="L507:L510"/>
    <mergeCell ref="U515:U518"/>
    <mergeCell ref="C517:C518"/>
    <mergeCell ref="B519:B522"/>
    <mergeCell ref="C519:C520"/>
    <mergeCell ref="E519:E522"/>
    <mergeCell ref="F519:F522"/>
    <mergeCell ref="G519:G522"/>
    <mergeCell ref="H519:H522"/>
    <mergeCell ref="I519:I522"/>
    <mergeCell ref="J519:J522"/>
    <mergeCell ref="O515:O518"/>
    <mergeCell ref="P515:P518"/>
    <mergeCell ref="Q515:Q518"/>
    <mergeCell ref="R515:R518"/>
    <mergeCell ref="S515:S518"/>
    <mergeCell ref="T515:T518"/>
    <mergeCell ref="I515:I518"/>
    <mergeCell ref="J515:J518"/>
    <mergeCell ref="K515:K518"/>
    <mergeCell ref="L515:L518"/>
    <mergeCell ref="M515:M518"/>
    <mergeCell ref="N515:N518"/>
    <mergeCell ref="B515:B518"/>
    <mergeCell ref="C515:C516"/>
    <mergeCell ref="E515:E518"/>
    <mergeCell ref="F515:F518"/>
    <mergeCell ref="G515:G518"/>
    <mergeCell ref="H515:H518"/>
    <mergeCell ref="M523:M526"/>
    <mergeCell ref="N523:N526"/>
    <mergeCell ref="B523:B526"/>
    <mergeCell ref="C523:C524"/>
    <mergeCell ref="E523:E526"/>
    <mergeCell ref="F523:F526"/>
    <mergeCell ref="G523:G526"/>
    <mergeCell ref="H523:H526"/>
    <mergeCell ref="Q519:Q522"/>
    <mergeCell ref="R519:R522"/>
    <mergeCell ref="S519:S522"/>
    <mergeCell ref="T519:T522"/>
    <mergeCell ref="U519:U522"/>
    <mergeCell ref="C521:C522"/>
    <mergeCell ref="K519:K522"/>
    <mergeCell ref="L519:L522"/>
    <mergeCell ref="M519:M522"/>
    <mergeCell ref="N519:N522"/>
    <mergeCell ref="O519:O522"/>
    <mergeCell ref="P519:P522"/>
    <mergeCell ref="Q527:Q530"/>
    <mergeCell ref="R527:R530"/>
    <mergeCell ref="S527:S530"/>
    <mergeCell ref="T527:T530"/>
    <mergeCell ref="U527:U530"/>
    <mergeCell ref="C529:C530"/>
    <mergeCell ref="K527:K530"/>
    <mergeCell ref="L527:L530"/>
    <mergeCell ref="M527:M530"/>
    <mergeCell ref="N527:N530"/>
    <mergeCell ref="O527:O530"/>
    <mergeCell ref="P527:P530"/>
    <mergeCell ref="U523:U526"/>
    <mergeCell ref="C525:C526"/>
    <mergeCell ref="B527:B530"/>
    <mergeCell ref="C527:C528"/>
    <mergeCell ref="E527:E530"/>
    <mergeCell ref="F527:F530"/>
    <mergeCell ref="G527:G530"/>
    <mergeCell ref="H527:H530"/>
    <mergeCell ref="I527:I530"/>
    <mergeCell ref="J527:J530"/>
    <mergeCell ref="O523:O526"/>
    <mergeCell ref="P523:P526"/>
    <mergeCell ref="Q523:Q526"/>
    <mergeCell ref="R523:R526"/>
    <mergeCell ref="S523:S526"/>
    <mergeCell ref="T523:T526"/>
    <mergeCell ref="I523:I526"/>
    <mergeCell ref="J523:J526"/>
    <mergeCell ref="K523:K526"/>
    <mergeCell ref="L523:L526"/>
    <mergeCell ref="U531:U534"/>
    <mergeCell ref="C533:C534"/>
    <mergeCell ref="B535:B538"/>
    <mergeCell ref="C535:C536"/>
    <mergeCell ref="E535:E538"/>
    <mergeCell ref="F535:F538"/>
    <mergeCell ref="G535:G538"/>
    <mergeCell ref="H535:H538"/>
    <mergeCell ref="I535:I538"/>
    <mergeCell ref="J535:J538"/>
    <mergeCell ref="O531:O534"/>
    <mergeCell ref="P531:P534"/>
    <mergeCell ref="Q531:Q534"/>
    <mergeCell ref="R531:R534"/>
    <mergeCell ref="S531:S534"/>
    <mergeCell ref="T531:T534"/>
    <mergeCell ref="I531:I534"/>
    <mergeCell ref="J531:J534"/>
    <mergeCell ref="K531:K534"/>
    <mergeCell ref="L531:L534"/>
    <mergeCell ref="M531:M534"/>
    <mergeCell ref="N531:N534"/>
    <mergeCell ref="B531:B534"/>
    <mergeCell ref="C531:C532"/>
    <mergeCell ref="E531:E534"/>
    <mergeCell ref="F531:F534"/>
    <mergeCell ref="G531:G534"/>
    <mergeCell ref="H531:H534"/>
    <mergeCell ref="M539:M542"/>
    <mergeCell ref="N539:N542"/>
    <mergeCell ref="B539:B542"/>
    <mergeCell ref="C539:C540"/>
    <mergeCell ref="E539:E542"/>
    <mergeCell ref="F539:F542"/>
    <mergeCell ref="G539:G542"/>
    <mergeCell ref="H539:H542"/>
    <mergeCell ref="Q535:Q538"/>
    <mergeCell ref="R535:R538"/>
    <mergeCell ref="S535:S538"/>
    <mergeCell ref="T535:T538"/>
    <mergeCell ref="U535:U538"/>
    <mergeCell ref="C537:C538"/>
    <mergeCell ref="K535:K538"/>
    <mergeCell ref="L535:L538"/>
    <mergeCell ref="M535:M538"/>
    <mergeCell ref="N535:N538"/>
    <mergeCell ref="O535:O538"/>
    <mergeCell ref="P535:P538"/>
    <mergeCell ref="Q543:Q546"/>
    <mergeCell ref="R543:R546"/>
    <mergeCell ref="S543:S546"/>
    <mergeCell ref="T543:T546"/>
    <mergeCell ref="U543:U546"/>
    <mergeCell ref="C545:C546"/>
    <mergeCell ref="K543:K546"/>
    <mergeCell ref="L543:L546"/>
    <mergeCell ref="M543:M546"/>
    <mergeCell ref="N543:N546"/>
    <mergeCell ref="O543:O546"/>
    <mergeCell ref="P543:P546"/>
    <mergeCell ref="U539:U542"/>
    <mergeCell ref="C541:C542"/>
    <mergeCell ref="B543:B546"/>
    <mergeCell ref="C543:C544"/>
    <mergeCell ref="E543:E546"/>
    <mergeCell ref="F543:F546"/>
    <mergeCell ref="G543:G546"/>
    <mergeCell ref="H543:H546"/>
    <mergeCell ref="I543:I546"/>
    <mergeCell ref="J543:J546"/>
    <mergeCell ref="O539:O542"/>
    <mergeCell ref="P539:P542"/>
    <mergeCell ref="Q539:Q542"/>
    <mergeCell ref="R539:R542"/>
    <mergeCell ref="S539:S542"/>
    <mergeCell ref="T539:T542"/>
    <mergeCell ref="I539:I542"/>
    <mergeCell ref="J539:J542"/>
    <mergeCell ref="K539:K542"/>
    <mergeCell ref="L539:L542"/>
    <mergeCell ref="U547:U550"/>
    <mergeCell ref="C549:C550"/>
    <mergeCell ref="O547:O550"/>
    <mergeCell ref="P547:P550"/>
    <mergeCell ref="Q547:Q550"/>
    <mergeCell ref="R547:R550"/>
    <mergeCell ref="S547:S550"/>
    <mergeCell ref="T547:T550"/>
    <mergeCell ref="I547:I550"/>
    <mergeCell ref="J547:J550"/>
    <mergeCell ref="K547:K550"/>
    <mergeCell ref="L547:L550"/>
    <mergeCell ref="M547:M550"/>
    <mergeCell ref="N547:N550"/>
    <mergeCell ref="B547:B550"/>
    <mergeCell ref="C547:C548"/>
    <mergeCell ref="E547:E550"/>
    <mergeCell ref="F547:F550"/>
    <mergeCell ref="G547:G550"/>
    <mergeCell ref="H547:H550"/>
  </mergeCells>
  <phoneticPr fontId="1"/>
  <pageMargins left="0.70866141732283505" right="0.70866141732283505" top="0.74803149606299202" bottom="0.74803149606299202" header="0.31496062992126" footer="0.31496062992126"/>
  <pageSetup paperSize="9" scale="49" orientation="portrait" r:id="rId1"/>
  <rowBreaks count="7" manualBreakCount="7">
    <brk id="74" max="20" man="1"/>
    <brk id="142" max="20" man="1"/>
    <brk id="210" max="20" man="1"/>
    <brk id="278" max="20" man="1"/>
    <brk id="346" max="20" man="1"/>
    <brk id="414" max="20" man="1"/>
    <brk id="482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記入方法</vt:lpstr>
      <vt:lpstr>請求書（保育所）</vt:lpstr>
      <vt:lpstr>在籍児童一覧（保育所）</vt:lpstr>
      <vt:lpstr>計算用</vt:lpstr>
      <vt:lpstr>保育単価表</vt:lpstr>
      <vt:lpstr>保育単価表②</vt:lpstr>
      <vt:lpstr>保育単価表③（定員を恒常的に超過する場合）</vt:lpstr>
      <vt:lpstr>'在籍児童一覧（保育所）'!Print_Area</vt:lpstr>
      <vt:lpstr>'請求書（保育所）'!Print_Area</vt:lpstr>
      <vt:lpstr>保育単価表!Print_Area</vt:lpstr>
      <vt:lpstr>'保育単価表③（定員を恒常的に超過する場合）'!Print_Area</vt:lpstr>
      <vt:lpstr>保育単価表!Print_Titles</vt:lpstr>
      <vt:lpstr>'保育単価表③（定員を恒常的に超過する場合）'!Print_Titles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2021-08-20T03:04:47Z</dcterms:created>
  <dcterms:modified xsi:type="dcterms:W3CDTF">2024-07-16T01:53:18Z</dcterms:modified>
</cp:coreProperties>
</file>